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7.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abou\Desktop\AnalysteGestionProgramme\SoutienMission\2024-2028\Outil2024-2028\FormulairesFinaux\"/>
    </mc:Choice>
  </mc:AlternateContent>
  <xr:revisionPtr revIDLastSave="0" documentId="13_ncr:1_{5AD6B1FA-AA8B-464D-88C9-48DC906A616F}" xr6:coauthVersionLast="47" xr6:coauthVersionMax="47" xr10:uidLastSave="{00000000-0000-0000-0000-000000000000}"/>
  <workbookProtection workbookAlgorithmName="SHA-512" workbookHashValue="/IwytBMLHH74odySVDBu442zX8tWyvhSSeXyC1HvotXGP/svMOfvTBpxpFU7TRx/ONyvKEJUa3XdJyGrbYuYVg==" workbookSaltValue="D2aWfAkUf9mbtxcCyh6F8w==" workbookSpinCount="100000" lockStructure="1"/>
  <bookViews>
    <workbookView xWindow="28690" yWindow="-110" windowWidth="29020" windowHeight="15820" tabRatio="866" xr2:uid="{00000000-000D-0000-FFFF-FFFF00000000}"/>
  </bookViews>
  <sheets>
    <sheet name="État de la demande" sheetId="64" r:id="rId1"/>
    <sheet name="Identification " sheetId="42" r:id="rId2"/>
    <sheet name="Admissibilité" sheetId="45" r:id="rId3"/>
    <sheet name="Annexe administrateurs" sheetId="65" r:id="rId4"/>
    <sheet name="Structure organisationnelle" sheetId="34" r:id="rId5"/>
    <sheet name="Portrait organisme" sheetId="61" r:id="rId6"/>
    <sheet name="Écoresponsabilité" sheetId="49" r:id="rId7"/>
    <sheet name="REF_Profil" sheetId="67" state="hidden" r:id="rId8"/>
    <sheet name="REF" sheetId="41" state="hidden" r:id="rId9"/>
    <sheet name="Section 10c Réel" sheetId="14" r:id="rId10"/>
    <sheet name="Section 10c En cours" sheetId="87" r:id="rId11"/>
    <sheet name="Section 10c Prévisionnel" sheetId="88" r:id="rId12"/>
    <sheet name="Section 14a" sheetId="19" r:id="rId13"/>
    <sheet name="DocsRequis-MatérielAppui" sheetId="50" r:id="rId14"/>
    <sheet name="ListeDocsRequis-MatérielAppui" sheetId="97" r:id="rId15"/>
    <sheet name="Directives d'envoi" sheetId="44" r:id="rId16"/>
  </sheets>
  <definedNames>
    <definedName name="_xlnm._FilterDatabase" localSheetId="8" hidden="1">REF!$A$1:$G$1381</definedName>
    <definedName name="_xlnm._FilterDatabase" localSheetId="12" hidden="1">'Section 14a'!$D$169:$N$169</definedName>
    <definedName name="a10diversite">#REF!</definedName>
    <definedName name="a10hand">#REF!</definedName>
    <definedName name="a10haut">#REF!</definedName>
    <definedName name="a10Note1">#REF!</definedName>
    <definedName name="a10Note2">#REF!</definedName>
    <definedName name="a10releve">#REF!</definedName>
    <definedName name="a11Diversite">#REF!</definedName>
    <definedName name="a11hand">#REF!</definedName>
    <definedName name="a11Haut">#REF!</definedName>
    <definedName name="a11Releve">#REF!</definedName>
    <definedName name="a12Divesite">#REF!</definedName>
    <definedName name="a12Hand">#REF!</definedName>
    <definedName name="a12Haut">#REF!</definedName>
    <definedName name="a12Releve">#REF!</definedName>
    <definedName name="a16Diversite">#REF!</definedName>
    <definedName name="a16Hand">#REF!</definedName>
    <definedName name="a16Haut">#REF!</definedName>
    <definedName name="a16note1">#REF!</definedName>
    <definedName name="a16note2">#REF!</definedName>
    <definedName name="a16Releve">#REF!</definedName>
    <definedName name="a9Diversite">#REF!</definedName>
    <definedName name="a9hand">#REF!</definedName>
    <definedName name="a9haut">#REF!</definedName>
    <definedName name="a9releve">#REF!</definedName>
    <definedName name="b11Diversite">#REF!</definedName>
    <definedName name="b11Hand">#REF!</definedName>
    <definedName name="b11Haut">#REF!</definedName>
    <definedName name="b11Releve">#REF!</definedName>
    <definedName name="b8diversité">#REF!</definedName>
    <definedName name="b8hand">#REF!</definedName>
    <definedName name="b8haut">#REF!</definedName>
    <definedName name="b8releve">#REF!</definedName>
    <definedName name="_xlnm.Print_Titles" localSheetId="12">'Section 14a'!$1:$9</definedName>
    <definedName name="Liste1">REF!$Q$49:$Q$52</definedName>
    <definedName name="Liste10">REF!$Z$49:$Z$50</definedName>
    <definedName name="Liste11">REF!$AA$49:$AA$50</definedName>
    <definedName name="Liste12">REF!$AB$49:$AB$50</definedName>
    <definedName name="Liste13">REF!$AC$49:$AC$50</definedName>
    <definedName name="Liste14">REF!$AD$49:$AD$50</definedName>
    <definedName name="Liste2">REF!$R$49:$R$54</definedName>
    <definedName name="Liste3">REF!$S$49:$S$50</definedName>
    <definedName name="Liste4">REF!$T$49:$T$50</definedName>
    <definedName name="Liste5">REF!$U$49:$U$51</definedName>
    <definedName name="Liste6">REF!$V$49:$V$50</definedName>
    <definedName name="Liste7">REF!$W$49:$W$50</definedName>
    <definedName name="Liste8">REF!$X$49:$X$50</definedName>
    <definedName name="Liste9">REF!$Y$49:$Y$50</definedName>
    <definedName name="Litt">REF!$AB$23:$AB$24</definedName>
    <definedName name="Nv10cDiversite" localSheetId="10">'Section 10c En cours'!$A$121</definedName>
    <definedName name="Nv10cDiversite" localSheetId="11">'Section 10c Prévisionnel'!$A$121</definedName>
    <definedName name="Nv10cDiversite">'Section 10c Réel'!$A$121</definedName>
    <definedName name="Nv10cHand" localSheetId="10">'Section 10c En cours'!$A$124</definedName>
    <definedName name="Nv10cHand" localSheetId="11">'Section 10c Prévisionnel'!$A$124</definedName>
    <definedName name="Nv10cHand">'Section 10c Réel'!$A$124</definedName>
    <definedName name="Nv10cHaut" localSheetId="10">'Section 10c En cours'!$A$1</definedName>
    <definedName name="Nv10cHaut" localSheetId="11">'Section 10c Prévisionnel'!$A$1</definedName>
    <definedName name="Nv10cHaut">'Section 10c Réel'!$A$1</definedName>
    <definedName name="Nv10cReleve" localSheetId="10">'Section 10c En cours'!$A$123</definedName>
    <definedName name="Nv10cReleve" localSheetId="11">'Section 10c Prévisionnel'!$A$123</definedName>
    <definedName name="Nv10cReleve">'Section 10c Réel'!$A$123</definedName>
    <definedName name="Scene">REF!$Z$23:$Z$29</definedName>
    <definedName name="Toutes">REF!$Y$23:$Y$35</definedName>
    <definedName name="Visu">REF!$AA$23:$AA$29</definedName>
    <definedName name="VisuLitt">REF!$AC$23:$AC$30</definedName>
    <definedName name="Z_880C3229_9790_4559_BAA0_FBDBBD6DDD03_.wvu.FilterData" localSheetId="12" hidden="1">'Section 14a'!$A$1:$N$200</definedName>
    <definedName name="Z_880C3229_9790_4559_BAA0_FBDBBD6DDD03_.wvu.PrintArea" localSheetId="4" hidden="1">'Structure organisationnelle'!$A$1:$L$30</definedName>
    <definedName name="Z_880C3229_9790_4559_BAA0_FBDBBD6DDD03_.wvu.PrintTitles" localSheetId="12" hidden="1">'Section 14a'!$1:$9</definedName>
    <definedName name="Z_880C3229_9790_4559_BAA0_FBDBBD6DDD03_.wvu.PrintTitles" localSheetId="4" hidden="1">'Structure organisationnelle'!#REF!</definedName>
    <definedName name="Z_E81D238A_7B02_4284_898B_8B059A14501E_.wvu.FilterData" localSheetId="12" hidden="1">'Section 14a'!$A$1:$N$200</definedName>
    <definedName name="Z_E81D238A_7B02_4284_898B_8B059A14501E_.wvu.PrintArea" localSheetId="4" hidden="1">'Structure organisationnelle'!$A$1:$L$30</definedName>
    <definedName name="Z_E81D238A_7B02_4284_898B_8B059A14501E_.wvu.PrintTitles" localSheetId="12" hidden="1">'Section 14a'!$1:$9</definedName>
    <definedName name="Z_E81D238A_7B02_4284_898B_8B059A14501E_.wvu.PrintTitles" localSheetId="4" hidden="1">'Structure organisationnelle'!#REF!</definedName>
    <definedName name="Z_EE10AC66_1EA7_44A5_A4AC_C85396D1CDF4_.wvu.PrintArea" localSheetId="12" hidden="1">'Section 14a'!$A$1:$N$200</definedName>
    <definedName name="Z_EE10AC66_1EA7_44A5_A4AC_C85396D1CDF4_.wvu.PrintTitles" localSheetId="12" hidden="1">'Section 14a'!$1:$9</definedName>
    <definedName name="_xlnm.Print_Area" localSheetId="2">Admissibilité!$A$1:$M$116</definedName>
    <definedName name="_xlnm.Print_Area" localSheetId="3">'Annexe administrateurs'!$A$1:$E$31</definedName>
    <definedName name="_xlnm.Print_Area" localSheetId="15">'Directives d''envoi'!$A$1:$H$42</definedName>
    <definedName name="_xlnm.Print_Area" localSheetId="13">'DocsRequis-MatérielAppui'!$A$1:$E$36</definedName>
    <definedName name="_xlnm.Print_Area" localSheetId="6">Écoresponsabilité!$A$1:$F$55</definedName>
    <definedName name="_xlnm.Print_Area" localSheetId="1">'Identification '!$A$3:$J$77</definedName>
    <definedName name="_xlnm.Print_Area" localSheetId="14">'ListeDocsRequis-MatérielAppui'!$A$1:$H$59</definedName>
    <definedName name="_xlnm.Print_Area" localSheetId="5">'Portrait organisme'!$A$1:$J$72</definedName>
    <definedName name="_xlnm.Print_Area" localSheetId="4">'Structure organisationnelle'!$A$1:$M$30</definedName>
  </definedNames>
  <calcPr calcId="191029"/>
  <customWorkbookViews>
    <customWorkbookView name="Bernard Schaller TM21 - Affichage personnalisé" guid="{E81D238A-7B02-4284-898B-8B059A14501E}" mergeInterval="0" personalView="1" maximized="1" windowWidth="1920" windowHeight="791" tabRatio="904" activeSheetId="11"/>
    <customWorkbookView name="bsch - Affichage personnalisé" guid="{EE10AC66-1EA7-44A5-A4AC-C85396D1CDF4}" mergeInterval="0" personalView="1" maximized="1" windowWidth="934" windowHeight="680" tabRatio="904" activeSheetId="5"/>
    <customWorkbookView name="Éliane Habimana TM19 - Affichage personnalisé" guid="{880C3229-9790-4559-BAA0-FBDBBD6DDD03}" mergeInterval="0" personalView="1" maximized="1" windowWidth="1366" windowHeight="535" tabRatio="9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64" l="1"/>
  <c r="Q10" i="41" l="1"/>
  <c r="P10" i="41"/>
  <c r="Q1" i="45" l="1"/>
  <c r="Q3" i="41"/>
  <c r="P3" i="41"/>
  <c r="R29" i="41" l="1"/>
  <c r="G35" i="61"/>
  <c r="E54" i="45"/>
  <c r="L13" i="34" l="1"/>
  <c r="R1" i="45"/>
  <c r="D47" i="45" s="1"/>
  <c r="P1" i="45"/>
  <c r="O1" i="45"/>
  <c r="N1" i="45"/>
  <c r="E24" i="42"/>
  <c r="F10" i="88"/>
  <c r="F10" i="87"/>
  <c r="O12" i="14"/>
  <c r="F10" i="14"/>
  <c r="E23" i="64" l="1"/>
  <c r="C23" i="64"/>
  <c r="J10" i="88"/>
  <c r="I10" i="88"/>
  <c r="H10" i="88"/>
  <c r="G10" i="88"/>
  <c r="J10" i="87"/>
  <c r="I10" i="87"/>
  <c r="H10" i="87"/>
  <c r="G10" i="87"/>
  <c r="J10" i="14"/>
  <c r="I10" i="14"/>
  <c r="H10" i="14"/>
  <c r="G10" i="14"/>
  <c r="B6" i="97" l="1"/>
  <c r="R26" i="41" l="1"/>
  <c r="R27" i="41"/>
  <c r="R28" i="41"/>
  <c r="R30" i="41"/>
  <c r="R31" i="41"/>
  <c r="R32" i="41"/>
  <c r="R33" i="41"/>
  <c r="R34" i="41"/>
  <c r="R37" i="41"/>
  <c r="R38" i="41"/>
  <c r="R39" i="41"/>
  <c r="R40" i="41"/>
  <c r="R41" i="41"/>
  <c r="R42" i="41"/>
  <c r="R43" i="41"/>
  <c r="R44" i="41"/>
  <c r="R45" i="41"/>
  <c r="R46" i="41"/>
  <c r="R25" i="41"/>
  <c r="D15" i="42" s="1"/>
  <c r="D7" i="45" s="1"/>
  <c r="B77" i="42"/>
  <c r="B55" i="42"/>
  <c r="X15" i="87" l="1"/>
  <c r="A19" i="42"/>
  <c r="C11" i="64" l="1"/>
  <c r="C55" i="64"/>
  <c r="E55" i="64" s="1"/>
  <c r="D55" i="64" l="1"/>
  <c r="X117" i="88" l="1"/>
  <c r="X116" i="88"/>
  <c r="X115" i="88"/>
  <c r="X114" i="88"/>
  <c r="X113" i="88"/>
  <c r="X112" i="88"/>
  <c r="X111" i="88"/>
  <c r="X110" i="88"/>
  <c r="X109" i="88"/>
  <c r="X108" i="88"/>
  <c r="X107" i="88"/>
  <c r="X106" i="88"/>
  <c r="X105" i="88"/>
  <c r="X104" i="88"/>
  <c r="X103" i="88"/>
  <c r="X102" i="88"/>
  <c r="X101" i="88"/>
  <c r="X100" i="88"/>
  <c r="X99" i="88"/>
  <c r="X98" i="88"/>
  <c r="X97" i="88"/>
  <c r="X96" i="88"/>
  <c r="X95" i="88"/>
  <c r="X94" i="88"/>
  <c r="X93" i="88"/>
  <c r="X92" i="88"/>
  <c r="X91" i="88"/>
  <c r="X90" i="88"/>
  <c r="X89" i="88"/>
  <c r="X88" i="88"/>
  <c r="X87" i="88"/>
  <c r="X86" i="88"/>
  <c r="X85" i="88"/>
  <c r="X84" i="88"/>
  <c r="X83" i="88"/>
  <c r="X82" i="88"/>
  <c r="X81" i="88"/>
  <c r="X80" i="88"/>
  <c r="X79" i="88"/>
  <c r="X78" i="88"/>
  <c r="X77" i="88"/>
  <c r="X76" i="88"/>
  <c r="X75" i="88"/>
  <c r="X74" i="88"/>
  <c r="X73" i="88"/>
  <c r="X72" i="88"/>
  <c r="X71" i="88"/>
  <c r="X70" i="88"/>
  <c r="X69" i="88"/>
  <c r="X68" i="88"/>
  <c r="X67" i="88"/>
  <c r="X66" i="88"/>
  <c r="X65" i="88"/>
  <c r="X64" i="88"/>
  <c r="X63" i="88"/>
  <c r="X62" i="88"/>
  <c r="X61" i="88"/>
  <c r="X60" i="88"/>
  <c r="X59" i="88"/>
  <c r="X58" i="88"/>
  <c r="X57" i="88"/>
  <c r="X56" i="88"/>
  <c r="X55" i="88"/>
  <c r="X54" i="88"/>
  <c r="X53" i="88"/>
  <c r="X52" i="88"/>
  <c r="X51" i="88"/>
  <c r="X50" i="88"/>
  <c r="X49" i="88"/>
  <c r="X48" i="88"/>
  <c r="X47" i="88"/>
  <c r="X46" i="88"/>
  <c r="X45" i="88"/>
  <c r="X44" i="88"/>
  <c r="X43" i="88"/>
  <c r="X42" i="88"/>
  <c r="X41" i="88"/>
  <c r="X40" i="88"/>
  <c r="X39" i="88"/>
  <c r="X38" i="88"/>
  <c r="X37" i="88"/>
  <c r="X36" i="88"/>
  <c r="X35" i="88"/>
  <c r="X34" i="88"/>
  <c r="X33" i="88"/>
  <c r="X32" i="88"/>
  <c r="X31" i="88"/>
  <c r="X30" i="88"/>
  <c r="X29" i="88"/>
  <c r="X28" i="88"/>
  <c r="X27" i="88"/>
  <c r="X26" i="88"/>
  <c r="X25" i="88"/>
  <c r="X24" i="88"/>
  <c r="X23" i="88"/>
  <c r="X22" i="88"/>
  <c r="A22" i="88"/>
  <c r="A23" i="88" s="1"/>
  <c r="A24" i="88" s="1"/>
  <c r="A25" i="88" s="1"/>
  <c r="A26" i="88" s="1"/>
  <c r="A27" i="88" s="1"/>
  <c r="A28" i="88" s="1"/>
  <c r="A29" i="88" s="1"/>
  <c r="A30" i="88" s="1"/>
  <c r="A31" i="88" s="1"/>
  <c r="A32" i="88" s="1"/>
  <c r="A33" i="88" s="1"/>
  <c r="A34" i="88" s="1"/>
  <c r="A35" i="88" s="1"/>
  <c r="A36" i="88" s="1"/>
  <c r="A37" i="88" s="1"/>
  <c r="A38" i="88" s="1"/>
  <c r="A39" i="88" s="1"/>
  <c r="A40" i="88" s="1"/>
  <c r="A41" i="88" s="1"/>
  <c r="A42" i="88" s="1"/>
  <c r="A43" i="88" s="1"/>
  <c r="A44" i="88" s="1"/>
  <c r="A45" i="88" s="1"/>
  <c r="A46" i="88" s="1"/>
  <c r="A47" i="88" s="1"/>
  <c r="A48" i="88" s="1"/>
  <c r="A49" i="88" s="1"/>
  <c r="A50" i="88" s="1"/>
  <c r="A51" i="88" s="1"/>
  <c r="A52" i="88" s="1"/>
  <c r="A53" i="88" s="1"/>
  <c r="A54" i="88" s="1"/>
  <c r="A55" i="88" s="1"/>
  <c r="A56" i="88" s="1"/>
  <c r="A57" i="88" s="1"/>
  <c r="A58" i="88" s="1"/>
  <c r="A59" i="88" s="1"/>
  <c r="A60" i="88" s="1"/>
  <c r="A61" i="88" s="1"/>
  <c r="A62" i="88" s="1"/>
  <c r="A63" i="88" s="1"/>
  <c r="A64" i="88" s="1"/>
  <c r="A65" i="88" s="1"/>
  <c r="A66" i="88" s="1"/>
  <c r="A67" i="88" s="1"/>
  <c r="A68" i="88" s="1"/>
  <c r="A69" i="88" s="1"/>
  <c r="A70" i="88" s="1"/>
  <c r="A71" i="88" s="1"/>
  <c r="A72" i="88" s="1"/>
  <c r="A73" i="88" s="1"/>
  <c r="A74" i="88" s="1"/>
  <c r="A75" i="88" s="1"/>
  <c r="A76" i="88" s="1"/>
  <c r="A77" i="88" s="1"/>
  <c r="A78" i="88" s="1"/>
  <c r="A79" i="88" s="1"/>
  <c r="A80" i="88" s="1"/>
  <c r="A81" i="88" s="1"/>
  <c r="A82" i="88" s="1"/>
  <c r="A83" i="88" s="1"/>
  <c r="A84" i="88" s="1"/>
  <c r="A85" i="88" s="1"/>
  <c r="A86" i="88" s="1"/>
  <c r="A87" i="88" s="1"/>
  <c r="A88" i="88" s="1"/>
  <c r="A89" i="88" s="1"/>
  <c r="A90" i="88" s="1"/>
  <c r="A91" i="88" s="1"/>
  <c r="A92" i="88" s="1"/>
  <c r="A93" i="88" s="1"/>
  <c r="A94" i="88" s="1"/>
  <c r="A95" i="88" s="1"/>
  <c r="A96" i="88" s="1"/>
  <c r="A97" i="88" s="1"/>
  <c r="A98" i="88" s="1"/>
  <c r="A99" i="88" s="1"/>
  <c r="A100" i="88" s="1"/>
  <c r="A101" i="88" s="1"/>
  <c r="A102" i="88" s="1"/>
  <c r="A103" i="88" s="1"/>
  <c r="A104" i="88" s="1"/>
  <c r="A105" i="88" s="1"/>
  <c r="A106" i="88" s="1"/>
  <c r="A107" i="88" s="1"/>
  <c r="A108" i="88" s="1"/>
  <c r="A109" i="88" s="1"/>
  <c r="A110" i="88" s="1"/>
  <c r="A111" i="88" s="1"/>
  <c r="A112" i="88" s="1"/>
  <c r="A113" i="88" s="1"/>
  <c r="A114" i="88" s="1"/>
  <c r="A115" i="88" s="1"/>
  <c r="A116" i="88" s="1"/>
  <c r="A117" i="88" s="1"/>
  <c r="X21" i="88"/>
  <c r="X20" i="88"/>
  <c r="A20" i="88"/>
  <c r="X19" i="88"/>
  <c r="X18" i="88"/>
  <c r="A18" i="88"/>
  <c r="X17" i="88"/>
  <c r="X16" i="88"/>
  <c r="A16" i="88"/>
  <c r="X15" i="88"/>
  <c r="X12" i="88" s="1"/>
  <c r="W12" i="88"/>
  <c r="V12" i="88"/>
  <c r="U12" i="88"/>
  <c r="T12" i="88"/>
  <c r="S12" i="88"/>
  <c r="R12" i="88"/>
  <c r="Q12" i="88"/>
  <c r="P12" i="88"/>
  <c r="O12" i="88"/>
  <c r="P9" i="88"/>
  <c r="R8" i="88"/>
  <c r="R7" i="88"/>
  <c r="X117" i="87"/>
  <c r="X116" i="87"/>
  <c r="X115" i="87"/>
  <c r="X114" i="87"/>
  <c r="X113" i="87"/>
  <c r="X112" i="87"/>
  <c r="X111" i="87"/>
  <c r="X110" i="87"/>
  <c r="X109" i="87"/>
  <c r="X108" i="87"/>
  <c r="X107" i="87"/>
  <c r="X106" i="87"/>
  <c r="X105" i="87"/>
  <c r="X104" i="87"/>
  <c r="X103" i="87"/>
  <c r="X102" i="87"/>
  <c r="X101" i="87"/>
  <c r="X100" i="87"/>
  <c r="X99" i="87"/>
  <c r="X98" i="87"/>
  <c r="X97" i="87"/>
  <c r="X96" i="87"/>
  <c r="X95" i="87"/>
  <c r="X94" i="87"/>
  <c r="X93" i="87"/>
  <c r="X92" i="87"/>
  <c r="X91" i="87"/>
  <c r="X90" i="87"/>
  <c r="X89" i="87"/>
  <c r="X88" i="87"/>
  <c r="X87" i="87"/>
  <c r="X86" i="87"/>
  <c r="X85" i="87"/>
  <c r="X84" i="87"/>
  <c r="X83" i="87"/>
  <c r="X82" i="87"/>
  <c r="X81" i="87"/>
  <c r="X80" i="87"/>
  <c r="X79" i="87"/>
  <c r="X78" i="87"/>
  <c r="X77" i="87"/>
  <c r="X76" i="87"/>
  <c r="X75" i="87"/>
  <c r="X74" i="87"/>
  <c r="X73" i="87"/>
  <c r="X72" i="87"/>
  <c r="X71" i="87"/>
  <c r="X70" i="87"/>
  <c r="X69" i="87"/>
  <c r="X68" i="87"/>
  <c r="X67" i="87"/>
  <c r="X66" i="87"/>
  <c r="X65" i="87"/>
  <c r="X64" i="87"/>
  <c r="X63" i="87"/>
  <c r="X62" i="87"/>
  <c r="X61" i="87"/>
  <c r="X60" i="87"/>
  <c r="X59" i="87"/>
  <c r="X58" i="87"/>
  <c r="X57" i="87"/>
  <c r="X56" i="87"/>
  <c r="X55" i="87"/>
  <c r="X54" i="87"/>
  <c r="X53" i="87"/>
  <c r="X52" i="87"/>
  <c r="X51" i="87"/>
  <c r="X50" i="87"/>
  <c r="X49" i="87"/>
  <c r="X48" i="87"/>
  <c r="X47" i="87"/>
  <c r="X46" i="87"/>
  <c r="X45" i="87"/>
  <c r="X44" i="87"/>
  <c r="X43" i="87"/>
  <c r="X42" i="87"/>
  <c r="X41" i="87"/>
  <c r="X40" i="87"/>
  <c r="X39" i="87"/>
  <c r="X38" i="87"/>
  <c r="X37" i="87"/>
  <c r="X36" i="87"/>
  <c r="X35" i="87"/>
  <c r="X34" i="87"/>
  <c r="X33" i="87"/>
  <c r="X32" i="87"/>
  <c r="X31" i="87"/>
  <c r="X30" i="87"/>
  <c r="X29" i="87"/>
  <c r="X28" i="87"/>
  <c r="X27" i="87"/>
  <c r="X26" i="87"/>
  <c r="X25" i="87"/>
  <c r="X24" i="87"/>
  <c r="X23" i="87"/>
  <c r="X22" i="87"/>
  <c r="A22" i="87"/>
  <c r="A23" i="87" s="1"/>
  <c r="A24" i="87" s="1"/>
  <c r="A25" i="87" s="1"/>
  <c r="A26" i="87" s="1"/>
  <c r="A27" i="87" s="1"/>
  <c r="A28" i="87" s="1"/>
  <c r="A29" i="87" s="1"/>
  <c r="A30" i="87" s="1"/>
  <c r="A31" i="87" s="1"/>
  <c r="A32" i="87" s="1"/>
  <c r="A33" i="87" s="1"/>
  <c r="A34" i="87" s="1"/>
  <c r="A35" i="87" s="1"/>
  <c r="A36" i="87" s="1"/>
  <c r="A37" i="87" s="1"/>
  <c r="A38" i="87" s="1"/>
  <c r="A39" i="87" s="1"/>
  <c r="A40" i="87" s="1"/>
  <c r="A41" i="87" s="1"/>
  <c r="A42" i="87" s="1"/>
  <c r="A43" i="87" s="1"/>
  <c r="A44" i="87" s="1"/>
  <c r="A45" i="87" s="1"/>
  <c r="A46" i="87" s="1"/>
  <c r="A47" i="87" s="1"/>
  <c r="A48" i="87" s="1"/>
  <c r="A49" i="87" s="1"/>
  <c r="A50" i="87" s="1"/>
  <c r="A51" i="87" s="1"/>
  <c r="A52" i="87" s="1"/>
  <c r="A53" i="87" s="1"/>
  <c r="A54" i="87" s="1"/>
  <c r="A55" i="87" s="1"/>
  <c r="A56" i="87" s="1"/>
  <c r="A57" i="87" s="1"/>
  <c r="A58" i="87" s="1"/>
  <c r="A59" i="87" s="1"/>
  <c r="A60" i="87" s="1"/>
  <c r="A61" i="87" s="1"/>
  <c r="A62" i="87" s="1"/>
  <c r="A63" i="87" s="1"/>
  <c r="A64" i="87" s="1"/>
  <c r="A65" i="87" s="1"/>
  <c r="A66" i="87" s="1"/>
  <c r="A67" i="87" s="1"/>
  <c r="A68" i="87" s="1"/>
  <c r="A69" i="87" s="1"/>
  <c r="A70" i="87" s="1"/>
  <c r="A71" i="87" s="1"/>
  <c r="A72" i="87" s="1"/>
  <c r="A73" i="87" s="1"/>
  <c r="A74" i="87" s="1"/>
  <c r="A75" i="87" s="1"/>
  <c r="A76" i="87" s="1"/>
  <c r="A77" i="87" s="1"/>
  <c r="A78" i="87" s="1"/>
  <c r="A79" i="87" s="1"/>
  <c r="A80" i="87" s="1"/>
  <c r="A81" i="87" s="1"/>
  <c r="A82" i="87" s="1"/>
  <c r="A83" i="87" s="1"/>
  <c r="A84" i="87" s="1"/>
  <c r="A85" i="87" s="1"/>
  <c r="A86" i="87" s="1"/>
  <c r="A87" i="87" s="1"/>
  <c r="A88" i="87" s="1"/>
  <c r="A89" i="87" s="1"/>
  <c r="A90" i="87" s="1"/>
  <c r="A91" i="87" s="1"/>
  <c r="A92" i="87" s="1"/>
  <c r="A93" i="87" s="1"/>
  <c r="A94" i="87" s="1"/>
  <c r="A95" i="87" s="1"/>
  <c r="A96" i="87" s="1"/>
  <c r="A97" i="87" s="1"/>
  <c r="A98" i="87" s="1"/>
  <c r="A99" i="87" s="1"/>
  <c r="A100" i="87" s="1"/>
  <c r="A101" i="87" s="1"/>
  <c r="A102" i="87" s="1"/>
  <c r="A103" i="87" s="1"/>
  <c r="A104" i="87" s="1"/>
  <c r="A105" i="87" s="1"/>
  <c r="A106" i="87" s="1"/>
  <c r="A107" i="87" s="1"/>
  <c r="A108" i="87" s="1"/>
  <c r="A109" i="87" s="1"/>
  <c r="A110" i="87" s="1"/>
  <c r="A111" i="87" s="1"/>
  <c r="A112" i="87" s="1"/>
  <c r="A113" i="87" s="1"/>
  <c r="A114" i="87" s="1"/>
  <c r="A115" i="87" s="1"/>
  <c r="A116" i="87" s="1"/>
  <c r="A117" i="87" s="1"/>
  <c r="X21" i="87"/>
  <c r="X20" i="87"/>
  <c r="A20" i="87"/>
  <c r="X19" i="87"/>
  <c r="X18" i="87"/>
  <c r="A18" i="87"/>
  <c r="X17" i="87"/>
  <c r="X16" i="87"/>
  <c r="A16" i="87"/>
  <c r="W12" i="87"/>
  <c r="V12" i="87"/>
  <c r="U12" i="87"/>
  <c r="T12" i="87"/>
  <c r="S12" i="87"/>
  <c r="R12" i="87"/>
  <c r="Q12" i="87"/>
  <c r="P12" i="87"/>
  <c r="O12" i="87"/>
  <c r="P9" i="87" s="1"/>
  <c r="X96" i="14"/>
  <c r="X97" i="14"/>
  <c r="X98" i="14"/>
  <c r="X99" i="14"/>
  <c r="X100" i="14"/>
  <c r="X101" i="14"/>
  <c r="X102" i="14"/>
  <c r="X103" i="14"/>
  <c r="X104" i="14"/>
  <c r="X105" i="14"/>
  <c r="X106" i="14"/>
  <c r="X107" i="14"/>
  <c r="X108" i="14"/>
  <c r="X109" i="14"/>
  <c r="X110" i="14"/>
  <c r="X111" i="14"/>
  <c r="X112" i="14"/>
  <c r="X113" i="14"/>
  <c r="X114" i="14"/>
  <c r="X115" i="14"/>
  <c r="X116" i="14"/>
  <c r="X117" i="14"/>
  <c r="X23" i="14"/>
  <c r="X24" i="14"/>
  <c r="X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X59" i="14"/>
  <c r="X60" i="14"/>
  <c r="X61" i="14"/>
  <c r="X62" i="14"/>
  <c r="X63" i="14"/>
  <c r="X64" i="14"/>
  <c r="X65" i="14"/>
  <c r="X66" i="14"/>
  <c r="X67" i="14"/>
  <c r="X68" i="14"/>
  <c r="X69" i="14"/>
  <c r="X70" i="14"/>
  <c r="X71" i="14"/>
  <c r="X72" i="14"/>
  <c r="X73" i="14"/>
  <c r="X74" i="14"/>
  <c r="X75" i="14"/>
  <c r="X76" i="14"/>
  <c r="X77" i="14"/>
  <c r="X78" i="14"/>
  <c r="X79" i="14"/>
  <c r="X80" i="14"/>
  <c r="X81" i="14"/>
  <c r="X82" i="14"/>
  <c r="X83" i="14"/>
  <c r="X84" i="14"/>
  <c r="X85" i="14"/>
  <c r="X86" i="14"/>
  <c r="X87" i="14"/>
  <c r="X88" i="14"/>
  <c r="X89" i="14"/>
  <c r="X90" i="14"/>
  <c r="X91" i="14"/>
  <c r="X92" i="14"/>
  <c r="X93" i="14"/>
  <c r="X94" i="14"/>
  <c r="X95" i="14"/>
  <c r="X16" i="14"/>
  <c r="X17" i="14"/>
  <c r="X18" i="14"/>
  <c r="X19" i="14"/>
  <c r="X20" i="14"/>
  <c r="X21" i="14"/>
  <c r="X22" i="14"/>
  <c r="X15" i="14"/>
  <c r="P10" i="88" l="1"/>
  <c r="D6" i="88"/>
  <c r="P8" i="87"/>
  <c r="R8" i="87"/>
  <c r="C46" i="64"/>
  <c r="P8" i="88"/>
  <c r="R9" i="88"/>
  <c r="R10" i="88"/>
  <c r="C47" i="64"/>
  <c r="P6" i="88"/>
  <c r="R6" i="88"/>
  <c r="P7" i="88"/>
  <c r="P6" i="14"/>
  <c r="C45" i="64"/>
  <c r="X12" i="87"/>
  <c r="R10" i="87"/>
  <c r="P7" i="87"/>
  <c r="D6" i="87"/>
  <c r="R6" i="87"/>
  <c r="R9" i="87"/>
  <c r="P10" i="87"/>
  <c r="P6" i="87"/>
  <c r="D11" i="88"/>
  <c r="D11" i="87"/>
  <c r="R7" i="87"/>
  <c r="D6" i="14"/>
  <c r="D11" i="14"/>
  <c r="D46" i="64" l="1"/>
  <c r="E46" i="64"/>
  <c r="D47" i="64"/>
  <c r="E47" i="64"/>
  <c r="E45" i="64"/>
  <c r="D45" i="64"/>
  <c r="L1" i="61" l="1"/>
  <c r="C39" i="64" s="1"/>
  <c r="E39" i="64" s="1"/>
  <c r="O1" i="34" l="1"/>
  <c r="C36" i="64" s="1"/>
  <c r="E36" i="64" s="1"/>
  <c r="C31" i="64"/>
  <c r="E31" i="64" s="1"/>
  <c r="C20" i="64"/>
  <c r="E20" i="64" s="1"/>
  <c r="C19" i="64"/>
  <c r="E19" i="64" s="1"/>
  <c r="C27" i="64"/>
  <c r="E27" i="64" s="1"/>
  <c r="C25" i="64"/>
  <c r="E25" i="64" s="1"/>
  <c r="D10" i="42"/>
  <c r="E3" i="45" s="1"/>
  <c r="C18" i="64"/>
  <c r="E18" i="64" s="1"/>
  <c r="C13" i="64"/>
  <c r="C3" i="97" l="1"/>
  <c r="C8" i="87"/>
  <c r="C8" i="88"/>
  <c r="B4" i="19"/>
  <c r="C8" i="14"/>
  <c r="C3" i="49"/>
  <c r="C3" i="34"/>
  <c r="D97" i="45"/>
  <c r="D5" i="61"/>
  <c r="B3" i="65"/>
  <c r="D20" i="64"/>
  <c r="D19" i="64"/>
  <c r="D18" i="64"/>
  <c r="C16" i="64" l="1"/>
  <c r="D16" i="64" s="1"/>
  <c r="C17" i="64"/>
  <c r="D17" i="64" s="1"/>
  <c r="H1" i="49"/>
  <c r="N139" i="19"/>
  <c r="J139" i="19"/>
  <c r="D177" i="19"/>
  <c r="F176" i="19" s="1"/>
  <c r="D146" i="19"/>
  <c r="D137" i="19"/>
  <c r="D131" i="19"/>
  <c r="D121" i="19"/>
  <c r="L111" i="19"/>
  <c r="D111" i="19"/>
  <c r="D90" i="19"/>
  <c r="H27" i="19"/>
  <c r="D27" i="19"/>
  <c r="D147" i="19" l="1"/>
  <c r="A6" i="65" l="1"/>
  <c r="E58" i="45"/>
  <c r="E57" i="45"/>
  <c r="B50" i="42"/>
  <c r="S12" i="14"/>
  <c r="T12" i="14"/>
  <c r="U12" i="14"/>
  <c r="V12" i="14"/>
  <c r="W12" i="14"/>
  <c r="X12" i="14" l="1"/>
  <c r="P12" i="14" l="1"/>
  <c r="Q12" i="14"/>
  <c r="R12" i="14"/>
  <c r="J13" i="34" l="1"/>
  <c r="H13" i="34"/>
  <c r="F13" i="34"/>
  <c r="D36" i="64"/>
  <c r="D17" i="61" l="1"/>
  <c r="D31" i="64"/>
  <c r="D23" i="64"/>
  <c r="D11" i="61"/>
  <c r="D9" i="61"/>
  <c r="D7" i="61"/>
  <c r="D13" i="61"/>
  <c r="C42" i="64" l="1"/>
  <c r="D42" i="64" s="1"/>
  <c r="C35" i="64"/>
  <c r="E35" i="64" s="1"/>
  <c r="D39" i="64" l="1"/>
  <c r="D35" i="64"/>
  <c r="G1" i="65"/>
  <c r="C32" i="64" s="1"/>
  <c r="E32" i="64" s="1"/>
  <c r="C30" i="64"/>
  <c r="E30" i="64" s="1"/>
  <c r="C24" i="64"/>
  <c r="E24" i="64" s="1"/>
  <c r="B92" i="45"/>
  <c r="B93" i="45"/>
  <c r="E26" i="64" l="1"/>
  <c r="D27" i="64"/>
  <c r="C26" i="64"/>
  <c r="D26" i="64" s="1"/>
  <c r="D30" i="64"/>
  <c r="D25" i="64"/>
  <c r="D24" i="64"/>
  <c r="E13" i="64"/>
  <c r="C12" i="64"/>
  <c r="E12" i="64" s="1"/>
  <c r="D11" i="64"/>
  <c r="C14" i="64"/>
  <c r="D14" i="64" s="1"/>
  <c r="C15" i="64"/>
  <c r="D15" i="64" s="1"/>
  <c r="C10" i="64"/>
  <c r="D10" i="64" s="1"/>
  <c r="D32" i="64" l="1"/>
  <c r="E15" i="64"/>
  <c r="E16" i="64"/>
  <c r="E17" i="64"/>
  <c r="D12" i="64"/>
  <c r="D13" i="64"/>
  <c r="E11" i="64"/>
  <c r="E14" i="64"/>
  <c r="E10" i="64"/>
  <c r="L196" i="19" l="1"/>
  <c r="L187" i="19"/>
  <c r="L177" i="19"/>
  <c r="L146" i="19"/>
  <c r="L137" i="19"/>
  <c r="L131" i="19"/>
  <c r="L121" i="19"/>
  <c r="L90" i="19"/>
  <c r="L68" i="19"/>
  <c r="N64" i="19"/>
  <c r="L62" i="19"/>
  <c r="N57" i="19"/>
  <c r="N54" i="19"/>
  <c r="L52" i="19"/>
  <c r="N50" i="19"/>
  <c r="N42" i="19"/>
  <c r="N39" i="19"/>
  <c r="L35" i="19"/>
  <c r="L27" i="19"/>
  <c r="H196" i="19"/>
  <c r="H187" i="19"/>
  <c r="H177" i="19"/>
  <c r="H146" i="19"/>
  <c r="H137" i="19"/>
  <c r="H131" i="19"/>
  <c r="H121" i="19"/>
  <c r="H111" i="19"/>
  <c r="H90" i="19"/>
  <c r="H68" i="19"/>
  <c r="J64" i="19"/>
  <c r="H62" i="19"/>
  <c r="J57" i="19"/>
  <c r="J54" i="19"/>
  <c r="H52" i="19"/>
  <c r="J50" i="19"/>
  <c r="J42" i="19"/>
  <c r="J39" i="19"/>
  <c r="H35" i="19"/>
  <c r="D196" i="19"/>
  <c r="D187" i="19"/>
  <c r="F177" i="19"/>
  <c r="F139" i="19"/>
  <c r="D68" i="19"/>
  <c r="F64" i="19"/>
  <c r="D62" i="19"/>
  <c r="F57" i="19"/>
  <c r="F54" i="19"/>
  <c r="D52" i="19"/>
  <c r="F50" i="19"/>
  <c r="F42" i="19"/>
  <c r="F39" i="19"/>
  <c r="D35" i="19"/>
  <c r="A18" i="14"/>
  <c r="A20" i="14"/>
  <c r="A22" i="14"/>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6" i="14"/>
  <c r="N175" i="19" l="1"/>
  <c r="N176" i="19"/>
  <c r="J177" i="19"/>
  <c r="J176" i="19"/>
  <c r="D70" i="19"/>
  <c r="O2" i="41"/>
  <c r="R10" i="14"/>
  <c r="R9" i="14"/>
  <c r="R8" i="14"/>
  <c r="R7" i="14"/>
  <c r="R6" i="14"/>
  <c r="P7" i="14"/>
  <c r="P8" i="14"/>
  <c r="P9" i="14"/>
  <c r="P10" i="14"/>
  <c r="H36" i="19"/>
  <c r="F175" i="19"/>
  <c r="L147" i="19"/>
  <c r="H147" i="19"/>
  <c r="J175" i="19"/>
  <c r="L36" i="19"/>
  <c r="H70" i="19"/>
  <c r="N177" i="19"/>
  <c r="D36" i="19"/>
  <c r="L70" i="19"/>
  <c r="H157" i="19" l="1"/>
  <c r="L157" i="19"/>
  <c r="H71" i="19"/>
  <c r="D157" i="19"/>
  <c r="D71" i="19"/>
  <c r="L71" i="19"/>
  <c r="O10" i="41" l="1"/>
  <c r="O3" i="41"/>
  <c r="Q7" i="41"/>
  <c r="P7" i="41"/>
  <c r="O7" i="41"/>
  <c r="Q14" i="41"/>
  <c r="Q13" i="41"/>
  <c r="Q15" i="41"/>
  <c r="Q12" i="41"/>
  <c r="Q11" i="41"/>
  <c r="P15" i="41"/>
  <c r="P11" i="41"/>
  <c r="P12" i="41"/>
  <c r="P14" i="41"/>
  <c r="P13" i="41"/>
  <c r="O12" i="41"/>
  <c r="O15" i="41"/>
  <c r="O11" i="41"/>
  <c r="O13" i="41"/>
  <c r="O14" i="41"/>
  <c r="Q2" i="41"/>
  <c r="P2" i="41"/>
  <c r="J157" i="19"/>
  <c r="F157" i="19"/>
  <c r="N157" i="19"/>
  <c r="N69" i="19"/>
  <c r="N135" i="19"/>
  <c r="N118" i="19"/>
  <c r="N100" i="19"/>
  <c r="N84" i="19"/>
  <c r="N136" i="19"/>
  <c r="N134" i="19"/>
  <c r="N117" i="19"/>
  <c r="N99" i="19"/>
  <c r="N83" i="19"/>
  <c r="N101" i="19"/>
  <c r="N133" i="19"/>
  <c r="N116" i="19"/>
  <c r="N96" i="19"/>
  <c r="N82" i="19"/>
  <c r="N119" i="19"/>
  <c r="N115" i="19"/>
  <c r="N130" i="19"/>
  <c r="N114" i="19"/>
  <c r="N95" i="19"/>
  <c r="N81" i="19"/>
  <c r="N145" i="19"/>
  <c r="N129" i="19"/>
  <c r="N110" i="19"/>
  <c r="N94" i="19"/>
  <c r="N80" i="19"/>
  <c r="N144" i="19"/>
  <c r="N128" i="19"/>
  <c r="N109" i="19"/>
  <c r="N93" i="19"/>
  <c r="N79" i="19"/>
  <c r="N143" i="19"/>
  <c r="N127" i="19"/>
  <c r="N108" i="19"/>
  <c r="N92" i="19"/>
  <c r="N142" i="19"/>
  <c r="N126" i="19"/>
  <c r="N107" i="19"/>
  <c r="N89" i="19"/>
  <c r="N141" i="19"/>
  <c r="N125" i="19"/>
  <c r="N106" i="19"/>
  <c r="N88" i="19"/>
  <c r="N140" i="19"/>
  <c r="N124" i="19"/>
  <c r="N103" i="19"/>
  <c r="N87" i="19"/>
  <c r="N85" i="19"/>
  <c r="N120" i="19"/>
  <c r="N102" i="19"/>
  <c r="N86" i="19"/>
  <c r="N111" i="19"/>
  <c r="N170" i="19"/>
  <c r="N168" i="19"/>
  <c r="N167" i="19"/>
  <c r="N72" i="19"/>
  <c r="N165" i="19"/>
  <c r="N163" i="19"/>
  <c r="N162" i="19"/>
  <c r="N161" i="19"/>
  <c r="N160" i="19"/>
  <c r="N159" i="19"/>
  <c r="N137" i="19"/>
  <c r="N90" i="19"/>
  <c r="N146" i="19"/>
  <c r="N131" i="19"/>
  <c r="N121" i="19"/>
  <c r="N147" i="19"/>
  <c r="J69" i="19"/>
  <c r="J120" i="19"/>
  <c r="J103" i="19"/>
  <c r="J87" i="19"/>
  <c r="J140" i="19"/>
  <c r="J136" i="19"/>
  <c r="J119" i="19"/>
  <c r="J102" i="19"/>
  <c r="J86" i="19"/>
  <c r="J124" i="19"/>
  <c r="J135" i="19"/>
  <c r="J118" i="19"/>
  <c r="J101" i="19"/>
  <c r="J85" i="19"/>
  <c r="J106" i="19"/>
  <c r="J134" i="19"/>
  <c r="J117" i="19"/>
  <c r="J100" i="19"/>
  <c r="J84" i="19"/>
  <c r="J133" i="19"/>
  <c r="J116" i="19"/>
  <c r="J99" i="19"/>
  <c r="J83" i="19"/>
  <c r="J88" i="19"/>
  <c r="J130" i="19"/>
  <c r="J115" i="19"/>
  <c r="J96" i="19"/>
  <c r="J82" i="19"/>
  <c r="J145" i="19"/>
  <c r="J129" i="19"/>
  <c r="J114" i="19"/>
  <c r="J95" i="19"/>
  <c r="J81" i="19"/>
  <c r="J144" i="19"/>
  <c r="J128" i="19"/>
  <c r="J110" i="19"/>
  <c r="J94" i="19"/>
  <c r="J80" i="19"/>
  <c r="J143" i="19"/>
  <c r="J127" i="19"/>
  <c r="J109" i="19"/>
  <c r="J93" i="19"/>
  <c r="J79" i="19"/>
  <c r="J142" i="19"/>
  <c r="J126" i="19"/>
  <c r="J108" i="19"/>
  <c r="J92" i="19"/>
  <c r="J141" i="19"/>
  <c r="J125" i="19"/>
  <c r="J107" i="19"/>
  <c r="J89" i="19"/>
  <c r="J170" i="19"/>
  <c r="J168" i="19"/>
  <c r="J167" i="19"/>
  <c r="J165" i="19"/>
  <c r="J72" i="19"/>
  <c r="J163" i="19"/>
  <c r="J162" i="19"/>
  <c r="J161" i="19"/>
  <c r="J160" i="19"/>
  <c r="J159" i="19"/>
  <c r="J137" i="19"/>
  <c r="J146" i="19"/>
  <c r="J90" i="19"/>
  <c r="J111" i="19"/>
  <c r="J131" i="19"/>
  <c r="J121" i="19"/>
  <c r="J147" i="19"/>
  <c r="F69" i="19"/>
  <c r="F142" i="19"/>
  <c r="F125" i="19"/>
  <c r="F107" i="19"/>
  <c r="F89" i="19"/>
  <c r="F144" i="19"/>
  <c r="F108" i="19"/>
  <c r="F141" i="19"/>
  <c r="F124" i="19"/>
  <c r="F106" i="19"/>
  <c r="F88" i="19"/>
  <c r="F140" i="19"/>
  <c r="F120" i="19"/>
  <c r="F103" i="19"/>
  <c r="F87" i="19"/>
  <c r="F109" i="19"/>
  <c r="F143" i="19"/>
  <c r="F136" i="19"/>
  <c r="F119" i="19"/>
  <c r="F102" i="19"/>
  <c r="F86" i="19"/>
  <c r="F126" i="19"/>
  <c r="F135" i="19"/>
  <c r="F118" i="19"/>
  <c r="F101" i="19"/>
  <c r="F85" i="19"/>
  <c r="F93" i="19"/>
  <c r="F134" i="19"/>
  <c r="F117" i="19"/>
  <c r="F100" i="19"/>
  <c r="F84" i="19"/>
  <c r="F133" i="19"/>
  <c r="F116" i="19"/>
  <c r="F99" i="19"/>
  <c r="F83" i="19"/>
  <c r="F127" i="19"/>
  <c r="F130" i="19"/>
  <c r="F115" i="19"/>
  <c r="F96" i="19"/>
  <c r="F82" i="19"/>
  <c r="F129" i="19"/>
  <c r="F114" i="19"/>
  <c r="F95" i="19"/>
  <c r="F81" i="19"/>
  <c r="F145" i="19"/>
  <c r="F128" i="19"/>
  <c r="F110" i="19"/>
  <c r="F94" i="19"/>
  <c r="F80" i="19"/>
  <c r="F92" i="19"/>
  <c r="F111" i="19"/>
  <c r="F131" i="19"/>
  <c r="F121" i="19"/>
  <c r="F137" i="19"/>
  <c r="F146" i="19"/>
  <c r="F147" i="19"/>
  <c r="F170" i="19"/>
  <c r="F168" i="19"/>
  <c r="F167" i="19"/>
  <c r="F165" i="19"/>
  <c r="F163" i="19"/>
  <c r="F162" i="19"/>
  <c r="F161" i="19"/>
  <c r="F160" i="19"/>
  <c r="F159" i="19"/>
  <c r="F72" i="19"/>
  <c r="N66" i="19"/>
  <c r="N67" i="19"/>
  <c r="J66" i="19"/>
  <c r="J67" i="19"/>
  <c r="F66" i="19"/>
  <c r="F67" i="19"/>
  <c r="N61" i="19"/>
  <c r="N65" i="19"/>
  <c r="N68" i="19"/>
  <c r="J61" i="19"/>
  <c r="J65" i="19"/>
  <c r="J68" i="19"/>
  <c r="F61" i="19"/>
  <c r="F65" i="19"/>
  <c r="F68" i="19"/>
  <c r="N59" i="19"/>
  <c r="N60" i="19"/>
  <c r="J59" i="19"/>
  <c r="J60" i="19"/>
  <c r="F59" i="19"/>
  <c r="F60" i="19"/>
  <c r="N56" i="19"/>
  <c r="N58" i="19"/>
  <c r="J56" i="19"/>
  <c r="J58" i="19"/>
  <c r="J18" i="19"/>
  <c r="F56" i="19"/>
  <c r="F58" i="19"/>
  <c r="N55" i="19"/>
  <c r="N62" i="19"/>
  <c r="J55" i="19"/>
  <c r="J62" i="19"/>
  <c r="F55" i="19"/>
  <c r="F62" i="19"/>
  <c r="N49" i="19"/>
  <c r="N51" i="19"/>
  <c r="J49" i="19"/>
  <c r="J51" i="19"/>
  <c r="F49" i="19"/>
  <c r="F51" i="19"/>
  <c r="N47" i="19"/>
  <c r="N48" i="19"/>
  <c r="J47" i="19"/>
  <c r="J48" i="19"/>
  <c r="F47" i="19"/>
  <c r="F48" i="19"/>
  <c r="N45" i="19"/>
  <c r="N46" i="19"/>
  <c r="J45" i="19"/>
  <c r="J46" i="19"/>
  <c r="F45" i="19"/>
  <c r="F46" i="19"/>
  <c r="N43" i="19"/>
  <c r="N44" i="19"/>
  <c r="J43" i="19"/>
  <c r="J44" i="19"/>
  <c r="F43" i="19"/>
  <c r="F44" i="19"/>
  <c r="N34" i="19"/>
  <c r="N41" i="19"/>
  <c r="J34" i="19"/>
  <c r="J41" i="19"/>
  <c r="F34" i="19"/>
  <c r="F41" i="19"/>
  <c r="N32" i="19"/>
  <c r="N33" i="19"/>
  <c r="J32" i="19"/>
  <c r="J33" i="19"/>
  <c r="F32" i="19"/>
  <c r="F33" i="19"/>
  <c r="N30" i="19"/>
  <c r="N31" i="19"/>
  <c r="J30" i="19"/>
  <c r="J31" i="19"/>
  <c r="F30" i="19"/>
  <c r="F31" i="19"/>
  <c r="N29" i="19"/>
  <c r="N35" i="19"/>
  <c r="J29" i="19"/>
  <c r="J35" i="19"/>
  <c r="F22" i="19"/>
  <c r="F23" i="19"/>
  <c r="N22" i="19"/>
  <c r="N23" i="19"/>
  <c r="J22" i="19"/>
  <c r="J23" i="19"/>
  <c r="N25" i="19"/>
  <c r="N26" i="19"/>
  <c r="J25" i="19"/>
  <c r="J26" i="19"/>
  <c r="F25" i="19"/>
  <c r="F26" i="19"/>
  <c r="N21" i="19"/>
  <c r="N24" i="19"/>
  <c r="J21" i="19"/>
  <c r="J24" i="19"/>
  <c r="F18" i="19"/>
  <c r="F24" i="19"/>
  <c r="F20" i="19"/>
  <c r="F21" i="19"/>
  <c r="N19" i="19"/>
  <c r="N20" i="19"/>
  <c r="J19" i="19"/>
  <c r="J20" i="19"/>
  <c r="F17" i="19"/>
  <c r="F19" i="19"/>
  <c r="N16" i="19"/>
  <c r="N17" i="19"/>
  <c r="J16" i="19"/>
  <c r="J17" i="19"/>
  <c r="F15" i="19"/>
  <c r="F16" i="19"/>
  <c r="C52" i="64"/>
  <c r="E52" i="64" s="1"/>
  <c r="N15" i="19"/>
  <c r="J36" i="19"/>
  <c r="J15" i="19"/>
  <c r="P6" i="41"/>
  <c r="P4" i="41"/>
  <c r="P5" i="41"/>
  <c r="C51" i="64"/>
  <c r="J14" i="19"/>
  <c r="J27" i="19"/>
  <c r="O8" i="41"/>
  <c r="O9" i="41"/>
  <c r="Q9" i="41"/>
  <c r="Q8" i="41"/>
  <c r="Q4" i="41"/>
  <c r="Q6" i="41"/>
  <c r="Q5" i="41"/>
  <c r="O4" i="41"/>
  <c r="O5" i="41"/>
  <c r="O6" i="41"/>
  <c r="F90" i="19"/>
  <c r="F79" i="19"/>
  <c r="F36" i="19"/>
  <c r="C50" i="64"/>
  <c r="E50" i="64" s="1"/>
  <c r="F27" i="19"/>
  <c r="N14" i="19"/>
  <c r="F29" i="19"/>
  <c r="F35" i="19"/>
  <c r="F40" i="19"/>
  <c r="N40" i="19"/>
  <c r="N52" i="19"/>
  <c r="N70" i="19"/>
  <c r="H156" i="19"/>
  <c r="J40" i="19"/>
  <c r="J52" i="19"/>
  <c r="J70" i="19"/>
  <c r="F52" i="19"/>
  <c r="F70" i="19"/>
  <c r="F14" i="19"/>
  <c r="J71" i="19"/>
  <c r="F71" i="19"/>
  <c r="D156" i="19"/>
  <c r="L156" i="19"/>
  <c r="N18" i="19"/>
  <c r="N27" i="19"/>
  <c r="N71" i="19"/>
  <c r="N36" i="19"/>
  <c r="D15" i="61" l="1"/>
  <c r="G15" i="61" s="1"/>
  <c r="B25" i="42"/>
  <c r="N195" i="19"/>
  <c r="N194" i="19"/>
  <c r="N193" i="19"/>
  <c r="N192" i="19"/>
  <c r="N186" i="19"/>
  <c r="N185" i="19"/>
  <c r="N184" i="19"/>
  <c r="N187" i="19"/>
  <c r="N196" i="19"/>
  <c r="H158" i="19"/>
  <c r="H164" i="19" s="1"/>
  <c r="J195" i="19"/>
  <c r="J194" i="19"/>
  <c r="J193" i="19"/>
  <c r="J192" i="19"/>
  <c r="J186" i="19"/>
  <c r="J185" i="19"/>
  <c r="J184" i="19"/>
  <c r="J187" i="19"/>
  <c r="J196" i="19"/>
  <c r="F195" i="19"/>
  <c r="F194" i="19"/>
  <c r="F193" i="19"/>
  <c r="F192" i="19"/>
  <c r="F186" i="19"/>
  <c r="F185" i="19"/>
  <c r="F184" i="19"/>
  <c r="F196" i="19"/>
  <c r="F187" i="19"/>
  <c r="D52" i="64"/>
  <c r="E51" i="64"/>
  <c r="D51" i="64"/>
  <c r="D158" i="19"/>
  <c r="F156" i="19"/>
  <c r="D50" i="64"/>
  <c r="J156" i="19"/>
  <c r="L158" i="19"/>
  <c r="N156" i="19"/>
  <c r="J158" i="19" l="1"/>
  <c r="D164" i="19"/>
  <c r="F158" i="19"/>
  <c r="L164" i="19"/>
  <c r="N158" i="19"/>
  <c r="J164" i="19"/>
  <c r="H166" i="19"/>
  <c r="D166" i="19" l="1"/>
  <c r="F164" i="19"/>
  <c r="N164" i="19"/>
  <c r="L166" i="19"/>
  <c r="H171" i="19"/>
  <c r="J166" i="19"/>
  <c r="D171" i="19" l="1"/>
  <c r="D172" i="19" s="1"/>
  <c r="F166" i="19"/>
  <c r="L171" i="19"/>
  <c r="N166" i="19"/>
  <c r="H172" i="19"/>
  <c r="J171" i="19"/>
  <c r="F171" i="19" l="1"/>
  <c r="L172" i="19"/>
  <c r="N171" i="19"/>
</calcChain>
</file>

<file path=xl/sharedStrings.xml><?xml version="1.0" encoding="utf-8"?>
<sst xmlns="http://schemas.openxmlformats.org/spreadsheetml/2006/main" count="8391" uniqueCount="2121">
  <si>
    <t>(2) Marché local pour les organismes de production en arts de la scène et en arts multidisciplinaires.</t>
  </si>
  <si>
    <t>Fonds de dotation et de réserve</t>
  </si>
  <si>
    <t>Fonds de réserve</t>
  </si>
  <si>
    <t>Fonds de dotation</t>
  </si>
  <si>
    <t>Nom de l'organisme :</t>
  </si>
  <si>
    <t>Sous-total Revenus autonomes</t>
  </si>
  <si>
    <t>Autres</t>
  </si>
  <si>
    <t>Total</t>
  </si>
  <si>
    <t>Frais de site internet</t>
  </si>
  <si>
    <t>Coproductions</t>
  </si>
  <si>
    <t>Date</t>
  </si>
  <si>
    <t xml:space="preserve">Sous-total </t>
  </si>
  <si>
    <t>Autres (préciser)</t>
  </si>
  <si>
    <t>$</t>
  </si>
  <si>
    <t>%</t>
  </si>
  <si>
    <r>
      <t>REVENUS</t>
    </r>
    <r>
      <rPr>
        <sz val="8"/>
        <rFont val="Arial"/>
        <family val="2"/>
      </rPr>
      <t xml:space="preserve"> (% calculé sur les revenus totaux)</t>
    </r>
  </si>
  <si>
    <t>Revenus autonomes</t>
  </si>
  <si>
    <t>Titre de l’activité</t>
  </si>
  <si>
    <t>Nombre de billets mis en vente</t>
  </si>
  <si>
    <t>Autre</t>
  </si>
  <si>
    <t>Ministère des Affaires étrangères et du Commerce international</t>
  </si>
  <si>
    <t>Municipal ou régional</t>
  </si>
  <si>
    <t>Municipalités ou régions</t>
  </si>
  <si>
    <t>Revenus totaux</t>
  </si>
  <si>
    <t>Commandites et services non comptabilisés</t>
  </si>
  <si>
    <t>(1) Ces données doivent correspondre à vos états financiers.</t>
  </si>
  <si>
    <t>Actifs nets investis en immobilisations</t>
  </si>
  <si>
    <t>Autres actifs nets affectés</t>
  </si>
  <si>
    <t>Événements nationaux et internationaux</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</si>
  <si>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</si>
  <si>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</si>
  <si>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</si>
  <si>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</si>
  <si>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</si>
  <si>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</si>
  <si>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</si>
  <si>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Financement public</t>
  </si>
  <si>
    <t>Gouvernement provincial</t>
  </si>
  <si>
    <t>Conseil des arts et des lettres du Québec</t>
  </si>
  <si>
    <t>Autres programmes (spécifier)</t>
  </si>
  <si>
    <t>Ministère de la Culture et des Communications</t>
  </si>
  <si>
    <t>Programmes d'emploi</t>
  </si>
  <si>
    <t>Fonds spéciaux (de stabilisation, etc.)</t>
  </si>
  <si>
    <t>Gouvernement fédéral</t>
  </si>
  <si>
    <t>Fonctionnement</t>
  </si>
  <si>
    <t>Projet</t>
  </si>
  <si>
    <t>Patrimoine canadien</t>
  </si>
  <si>
    <t>Cachets et honoraires professionnels</t>
  </si>
  <si>
    <t>Droits d'auteur, d'exposition, de reproduction, de suite, etc.</t>
  </si>
  <si>
    <t>Frais d'exploitation du lieu ou frais d'équipement</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</si>
  <si>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</si>
  <si>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</si>
  <si>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</si>
  <si>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</si>
  <si>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</si>
  <si>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recherche de financement privé</t>
  </si>
  <si>
    <t>Frais généraux d'administration</t>
  </si>
  <si>
    <t>Honoraires professionnels</t>
  </si>
  <si>
    <t>Loyer ou intérêts sur l'hypothèque et frais afférents</t>
  </si>
  <si>
    <t>Autres frais</t>
  </si>
  <si>
    <t>Dépenses totales</t>
  </si>
  <si>
    <r>
      <t>SOMMAIRE DES RÉSULTATS</t>
    </r>
    <r>
      <rPr>
        <sz val="8"/>
        <rFont val="Arial"/>
        <family val="2"/>
      </rPr>
      <t xml:space="preserve"> (% calculé sur les revenus totaux)</t>
    </r>
  </si>
  <si>
    <t>Surplus (déficit) d'exercice</t>
  </si>
  <si>
    <t>Ajustements</t>
  </si>
  <si>
    <t>Plus capital sur hypothèque</t>
  </si>
  <si>
    <t>Moins amortissement (chiffre négatif)</t>
  </si>
  <si>
    <t>Surplus (déficit) d'exercice aux livres</t>
  </si>
  <si>
    <t xml:space="preserve">Solde au début de l'exercice </t>
  </si>
  <si>
    <t>Moins affectation à un autre fonds (chiffre négatif)</t>
  </si>
  <si>
    <t>Plus transfert d'un autre fonds</t>
  </si>
  <si>
    <t xml:space="preserve">Fin de votre année financière : </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</si>
  <si>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</si>
  <si>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</si>
  <si>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</si>
  <si>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</si>
  <si>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</si>
  <si>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</si>
  <si>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</si>
  <si>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Conseil des arts et des lettres 
du Québec</t>
  </si>
  <si>
    <t xml:space="preserve">Adhésion (abonnements, cotisations, inscriptions annuelles, etc.) </t>
  </si>
  <si>
    <t>Vente et/ou location de biens et de services</t>
  </si>
  <si>
    <t>Location de salles, d'ateliers, etc.</t>
  </si>
  <si>
    <t>Autres (spécifier)</t>
  </si>
  <si>
    <t>Droits</t>
  </si>
  <si>
    <t>Frais de création, de production et de programmation</t>
  </si>
  <si>
    <t xml:space="preserve">    Fonctionnement</t>
  </si>
  <si>
    <t xml:space="preserve">    Projet</t>
  </si>
  <si>
    <t>Amortissements des équipements</t>
  </si>
  <si>
    <t>Cachets garantis -  Marché local (incluant les %)</t>
  </si>
  <si>
    <t>Services fournis par un diffuseur - Marché local</t>
  </si>
  <si>
    <t>Vente à l'unité - Marché local (billets, exemplaires, etc.)</t>
  </si>
  <si>
    <t>Activités de développement de publics (incluant la campagne d'abonnement)</t>
  </si>
  <si>
    <t>Section 14a : Sommaire des revenus et dépenses</t>
  </si>
  <si>
    <t>Discipline</t>
  </si>
  <si>
    <t>Arts du cirque</t>
  </si>
  <si>
    <t>Arts multidisciplinaires</t>
  </si>
  <si>
    <t xml:space="preserve">Nom de l'organisme : </t>
  </si>
  <si>
    <t>Sous-total financement public</t>
  </si>
  <si>
    <t>Arts numériques</t>
  </si>
  <si>
    <t>Surplus (déficit) accumulé aux livres à la fin de l'exercice,
solde des fonds ou actif net total</t>
  </si>
  <si>
    <t xml:space="preserve">Frais variables liés à la production et à la présentation des œuvres et des artistes  </t>
  </si>
  <si>
    <r>
      <t xml:space="preserve">Revenus directs et indirects </t>
    </r>
    <r>
      <rPr>
        <sz val="9"/>
        <rFont val="Arial"/>
        <family val="2"/>
      </rPr>
      <t>(2)</t>
    </r>
  </si>
  <si>
    <t>Autres provinces, gouvernements, ambassades 
ou organismes étrangers</t>
  </si>
  <si>
    <t>Tous les demandeurs sauf les événements,</t>
  </si>
  <si>
    <t>Périodiques culturels</t>
  </si>
  <si>
    <t>Au Québec</t>
  </si>
  <si>
    <t>Production</t>
  </si>
  <si>
    <t>Danse</t>
  </si>
  <si>
    <t>Dates de l’activité</t>
  </si>
  <si>
    <t>Capacité de la salle</t>
  </si>
  <si>
    <t>Théâtre</t>
  </si>
  <si>
    <t>Subvention ponctuelle ou subvention spéciale</t>
  </si>
  <si>
    <t>les périodiques culturels, les organismes de services et les regroupements nationaux</t>
  </si>
  <si>
    <t>Musique</t>
  </si>
  <si>
    <t>Remplir une ligne pour chaque activité ou production.</t>
  </si>
  <si>
    <t>Nombre de présentations</t>
  </si>
  <si>
    <t>Fonction principale</t>
  </si>
  <si>
    <t>Littérature et conte</t>
  </si>
  <si>
    <t>Métiers d'art</t>
  </si>
  <si>
    <t>Recherche architecturale</t>
  </si>
  <si>
    <t>Arts visuels</t>
  </si>
  <si>
    <t>Pluridisciplinaire</t>
  </si>
  <si>
    <t>Frais d'achat de spectacles et remise de billetterie aux producteurs (diffuseurs)</t>
  </si>
  <si>
    <t>Total des fonds de dotation et de réserve</t>
  </si>
  <si>
    <t>Conseil des arts municipal / Bureau des arts de Québec</t>
  </si>
  <si>
    <t>Composition du conseil d'administration</t>
  </si>
  <si>
    <t>Nom, prénom</t>
  </si>
  <si>
    <t>Président</t>
  </si>
  <si>
    <t>Vice-président</t>
  </si>
  <si>
    <t>Secrétaire</t>
  </si>
  <si>
    <t>Trésorier</t>
  </si>
  <si>
    <t>Administrateur</t>
  </si>
  <si>
    <t>Lieu de résidence
(ville + province)</t>
  </si>
  <si>
    <t>Sous quelle autorité est la direction générale (ou administrative le cas échéant) de votre organisme?</t>
  </si>
  <si>
    <t>Sous quelle autorité est la direction artistique de votre organisme?</t>
  </si>
  <si>
    <t>Artistique</t>
  </si>
  <si>
    <t>Administration</t>
  </si>
  <si>
    <t>Financement</t>
  </si>
  <si>
    <t>Structure organisationnelle</t>
  </si>
  <si>
    <t>1-</t>
  </si>
  <si>
    <t>3-</t>
  </si>
  <si>
    <t>2-</t>
  </si>
  <si>
    <t>4-</t>
  </si>
  <si>
    <t>Associations professionnelles d'artistes</t>
  </si>
  <si>
    <t>Regroupements nationaux</t>
  </si>
  <si>
    <t>Organismes de services</t>
  </si>
  <si>
    <t>Organismes professionnels voués au soutien à la production</t>
  </si>
  <si>
    <t>Organismes professionnels de création</t>
  </si>
  <si>
    <t>Frais de publication - catalogue et feuillet (arts visuels, arts numériques et cinéma-vidéo)</t>
  </si>
  <si>
    <t>Frais de documentation (arts visuels, arts numériques et cinéma-vidéo)</t>
  </si>
  <si>
    <t>Organismes professionnels voués à la diffusion et au soutien à la production</t>
  </si>
  <si>
    <t>Personnel
à temps plein (1)</t>
  </si>
  <si>
    <t>Personnel
temporaire (2)</t>
  </si>
  <si>
    <t>Personnel
à temps partiel (1)</t>
  </si>
  <si>
    <t>(3) Pour les organismes de production en arts de la scène et en arts multidisciplinaires.</t>
  </si>
  <si>
    <t>Frais généraux de production (3)</t>
  </si>
  <si>
    <t>Amortissement des frais de création (3)</t>
  </si>
  <si>
    <t>Marché local (3)</t>
  </si>
  <si>
    <t>Marché québécois (3)</t>
  </si>
  <si>
    <t>Marché hors Québec (3)</t>
  </si>
  <si>
    <r>
      <t>Marché hors Québec</t>
    </r>
    <r>
      <rPr>
        <sz val="9"/>
        <rFont val="Arial"/>
        <family val="2"/>
      </rPr>
      <t xml:space="preserve"> (3)</t>
    </r>
  </si>
  <si>
    <r>
      <t>Marché québécois</t>
    </r>
    <r>
      <rPr>
        <sz val="9"/>
        <rFont val="Arial"/>
        <family val="2"/>
      </rPr>
      <t xml:space="preserve"> (3)</t>
    </r>
  </si>
  <si>
    <t>Salaires (4)</t>
  </si>
  <si>
    <t>(4) Excluant les avantages sociaux.</t>
  </si>
  <si>
    <t>(5) Inscrire l'ensemble des contributions de l'employeur.</t>
  </si>
  <si>
    <t>Contributions de l'employeur et avantages sociaux  (5)</t>
  </si>
  <si>
    <t>Arts de la scène et arts multidisciplinaires</t>
  </si>
  <si>
    <t>Diffuseurs et événements nationaux et internationaux</t>
  </si>
  <si>
    <t>nom organisme</t>
  </si>
  <si>
    <t>type de soutien (mission et PS)</t>
  </si>
  <si>
    <t>NEQ</t>
  </si>
  <si>
    <t>Numéro d'entreprise du Québec (NEQ)</t>
  </si>
  <si>
    <t>*Obligatoire, inscrire manuellement le NEQ, ÉVITER le copier-coller.</t>
  </si>
  <si>
    <r>
      <t xml:space="preserve">Nom légal de l'organisme
</t>
    </r>
    <r>
      <rPr>
        <sz val="9"/>
        <rFont val="Arial"/>
        <family val="2"/>
      </rPr>
      <t>(selon les lettres patentes)</t>
    </r>
  </si>
  <si>
    <r>
      <t xml:space="preserve">Inscrire le nom légal de l'organisme 
</t>
    </r>
    <r>
      <rPr>
        <sz val="9"/>
        <rFont val="Arial"/>
        <family val="2"/>
      </rPr>
      <t>(s'il n'apparaît pas à la ligne 9)</t>
    </r>
  </si>
  <si>
    <t>Région</t>
  </si>
  <si>
    <t xml:space="preserve">Montant demandé </t>
  </si>
  <si>
    <t>Adresse de correspondance</t>
  </si>
  <si>
    <t xml:space="preserve">Téléphone </t>
  </si>
  <si>
    <t>Courriel</t>
  </si>
  <si>
    <t>Année de fondation</t>
  </si>
  <si>
    <t>Répondant général de l’organisme auprès du Conseil et adresse courriel</t>
  </si>
  <si>
    <t>Directeur général et adresse courriel</t>
  </si>
  <si>
    <t>Directeur artistique et adresse courriel</t>
  </si>
  <si>
    <t>Directeur administratif et adresse courriel</t>
  </si>
  <si>
    <t>Président du conseil d’administration et adresse courriel</t>
  </si>
  <si>
    <t>Cochez si votre organisme ou une personne morale liée :</t>
  </si>
  <si>
    <t>exerce, sur l'autre, un contrôle direct ou indirect sur les décisions relatives au fonctionnement ou à la gestion courante.</t>
  </si>
  <si>
    <t>exerce, sur l'autre, un contrôle direct ou indirect sur les décisions financières.</t>
  </si>
  <si>
    <t>exerce, sur l'autre, un contrôle direct ou indirect sur la planification stratégique.</t>
  </si>
  <si>
    <t>emploie les mêmes administrateurs aux postes clés (président, secrétaire, trésorier, vice-président).</t>
  </si>
  <si>
    <t>Cochez si votre organisme :</t>
  </si>
  <si>
    <t>est lié à une fondation destinée au soutien de votre organisme.</t>
  </si>
  <si>
    <t>est lié à une organisation à but lucratif selon l'une ou l'autre des caractéristiques précédentes.</t>
  </si>
  <si>
    <t>Soutien à la mission 2024-2028</t>
  </si>
  <si>
    <t>Disicpline</t>
  </si>
  <si>
    <t xml:space="preserve">Directives d’envoi </t>
  </si>
  <si>
    <t>Mon dossier CALQ</t>
  </si>
  <si>
    <r>
      <rPr>
        <b/>
        <sz val="10"/>
        <color theme="1"/>
        <rFont val="Arial"/>
        <family val="2"/>
      </rPr>
      <t xml:space="preserve">Étape 1 </t>
    </r>
    <r>
      <rPr>
        <sz val="10"/>
        <color theme="1"/>
        <rFont val="Arial"/>
        <family val="2"/>
      </rPr>
      <t>: Créer la demande</t>
    </r>
  </si>
  <si>
    <r>
      <rPr>
        <b/>
        <sz val="10"/>
        <color theme="1"/>
        <rFont val="Arial"/>
        <family val="2"/>
      </rPr>
      <t xml:space="preserve">Étape 2 : </t>
    </r>
    <r>
      <rPr>
        <sz val="10"/>
        <color theme="1"/>
        <rFont val="Arial"/>
        <family val="2"/>
      </rPr>
      <t>Décrire le projet</t>
    </r>
  </si>
  <si>
    <r>
      <rPr>
        <b/>
        <sz val="10"/>
        <color theme="1"/>
        <rFont val="Arial"/>
        <family val="2"/>
      </rPr>
      <t>Étape 3</t>
    </r>
    <r>
      <rPr>
        <sz val="10"/>
        <color theme="1"/>
        <rFont val="Arial"/>
        <family val="2"/>
      </rPr>
      <t> : Déposer les documents requis</t>
    </r>
  </si>
  <si>
    <r>
      <rPr>
        <b/>
        <sz val="10"/>
        <color theme="1"/>
        <rFont val="Arial"/>
        <family val="2"/>
      </rPr>
      <t xml:space="preserve">Étape 5 </t>
    </r>
    <r>
      <rPr>
        <sz val="10"/>
        <color theme="1"/>
        <rFont val="Arial"/>
        <family val="2"/>
      </rPr>
      <t>: Transmettre la demande</t>
    </r>
  </si>
  <si>
    <t>S’il ne vous est pas possible d’utiliser ce mode de transmission, exceptionnellement, le Conseil reçoit le dossier de candidature par WeTransfer (voir instructions ci-dessous).</t>
  </si>
  <si>
    <t>WeTransfer</t>
  </si>
  <si>
    <t>Toutefois, afin d’assurer la protection de vos renseignements confidentiels, il est de votre responsabilité de sécuriser les fichiers envoyés par l’ajout d’un mot de passe.</t>
  </si>
  <si>
    <t>1.</t>
  </si>
  <si>
    <t>Remplir et signer le ou les formulaire(s).</t>
  </si>
  <si>
    <t>2.</t>
  </si>
  <si>
    <r>
      <rPr>
        <sz val="10"/>
        <color theme="1"/>
        <rFont val="Arial"/>
        <family val="2"/>
      </rPr>
      <t xml:space="preserve">Placer tous les fichiers (le formulaire et tous les autres documents requis) à transférer par WeTransfer dans </t>
    </r>
    <r>
      <rPr>
        <b/>
        <sz val="10"/>
        <color theme="1"/>
        <rFont val="Arial"/>
        <family val="2"/>
      </rPr>
      <t>un fichier compressé 7-Zip, protégé par un mot de passe</t>
    </r>
    <r>
      <rPr>
        <sz val="10"/>
        <color theme="1"/>
        <rFont val="Arial"/>
        <family val="2"/>
      </rPr>
      <t xml:space="preserve">. Si vous ne savez pas comment faire, voici quelques références utiles : </t>
    </r>
    <r>
      <rPr>
        <sz val="10"/>
        <color rgb="FF0000FF"/>
        <rFont val="Arial"/>
        <family val="2"/>
      </rPr>
      <t/>
    </r>
  </si>
  <si>
    <t>télécharger 7-ZIP</t>
  </si>
  <si>
    <t>protéger un fichier ou un dossier ZIP.</t>
  </si>
  <si>
    <t>Utilisateurs de Mac :</t>
  </si>
  <si>
    <t xml:space="preserve">télécharger KeKA </t>
  </si>
  <si>
    <t>3.</t>
  </si>
  <si>
    <r>
      <t>Transmettre le fichier compressé par </t>
    </r>
    <r>
      <rPr>
        <sz val="10"/>
        <color rgb="FF0000FF"/>
        <rFont val="Arial"/>
        <family val="2"/>
      </rPr>
      <t xml:space="preserve">WeTransfer </t>
    </r>
    <r>
      <rPr>
        <sz val="10"/>
        <color theme="1"/>
        <rFont val="Arial"/>
        <family val="2"/>
      </rPr>
      <t xml:space="preserve"> à: </t>
    </r>
  </si>
  <si>
    <t>4.</t>
  </si>
  <si>
    <t xml:space="preserve">Envoyer un message distinct à la même adresse courriel, fournissant le mot de passe requis pour ouvrir le fichier compressé. </t>
  </si>
  <si>
    <t>Le Conseil des arts et des lettres du Québec confirme que les renseignements confidentiels ainsi recueillis ne sont accessibles qu’aux personnes autorisées à les recevoir au sein de son organisation.</t>
  </si>
  <si>
    <r>
      <rPr>
        <b/>
        <sz val="10"/>
        <color theme="1"/>
        <rFont val="Arial"/>
        <family val="2"/>
      </rPr>
      <t xml:space="preserve">Étape 4 </t>
    </r>
    <r>
      <rPr>
        <sz val="10"/>
        <color theme="1"/>
        <rFont val="Arial"/>
        <family val="2"/>
      </rPr>
      <t xml:space="preserve">: Déposer le matériel d’appui </t>
    </r>
  </si>
  <si>
    <t>Type d'aide</t>
  </si>
  <si>
    <t>Profil de l'organisme</t>
  </si>
  <si>
    <t>Identification</t>
  </si>
  <si>
    <t>«Choisir»</t>
  </si>
  <si>
    <t>NoRegion</t>
  </si>
  <si>
    <t>Abitibi-Témiscamingue</t>
  </si>
  <si>
    <t>08</t>
  </si>
  <si>
    <t>Bas-Saint-Laurent</t>
  </si>
  <si>
    <t>01</t>
  </si>
  <si>
    <t>Capitale-Nationale</t>
  </si>
  <si>
    <t>03</t>
  </si>
  <si>
    <t>Centre-du-Québec</t>
  </si>
  <si>
    <t>17</t>
  </si>
  <si>
    <t>Chaudière-Appalaches</t>
  </si>
  <si>
    <t>12</t>
  </si>
  <si>
    <t>Côte-Nord</t>
  </si>
  <si>
    <t>09</t>
  </si>
  <si>
    <t>Estrie</t>
  </si>
  <si>
    <t>05</t>
  </si>
  <si>
    <t>Gaspésie-Îles-de-la-Madeleine</t>
  </si>
  <si>
    <t>11</t>
  </si>
  <si>
    <t>Lanaudière</t>
  </si>
  <si>
    <t>14</t>
  </si>
  <si>
    <t>Laurentides</t>
  </si>
  <si>
    <t>15</t>
  </si>
  <si>
    <t>Laval</t>
  </si>
  <si>
    <t>13</t>
  </si>
  <si>
    <t>Mauricie</t>
  </si>
  <si>
    <t>04</t>
  </si>
  <si>
    <t>Montérégie</t>
  </si>
  <si>
    <t>16</t>
  </si>
  <si>
    <t>Montréal</t>
  </si>
  <si>
    <t>06</t>
  </si>
  <si>
    <t>Nord-du-Québec</t>
  </si>
  <si>
    <t>10</t>
  </si>
  <si>
    <t>Outaouais</t>
  </si>
  <si>
    <t>07</t>
  </si>
  <si>
    <t>Saguenay-Lac-Saint-Jean</t>
  </si>
  <si>
    <t>02</t>
  </si>
  <si>
    <t>Cinéma et vidéo</t>
  </si>
  <si>
    <t>Fournir les lettres patentes constituantes de l'organisme et, s'il y a lieu, les lettres patentes supplémentaires.
Si votre organisme est issu d'une fusion ayant eu lieu au cours des cinq dernières années, il est admissible lorsque la date de constitution de l’un des organismes le composant est antérieure à 2019.</t>
  </si>
  <si>
    <t>Fournir les règlements généraux.</t>
  </si>
  <si>
    <t>Avoir le statut « Immatriculée » au registre des entreprises du Québec .
Fournir l'État de renseignements de l'organisme.</t>
  </si>
  <si>
    <t>Fournir le procès-verbal adopté à la dernière assemblée générale.</t>
  </si>
  <si>
    <t>Sections à remplir</t>
  </si>
  <si>
    <t>État</t>
  </si>
  <si>
    <t>Matériel d'appui</t>
  </si>
  <si>
    <t>«Confirmer»</t>
  </si>
  <si>
    <t>Confirmer que les documents requis sont joints à la demande</t>
  </si>
  <si>
    <t>Type marché</t>
  </si>
  <si>
    <t>Formulaire de demande de subvention
Soutien à la mission 2024-2028</t>
  </si>
  <si>
    <t>Résidence</t>
  </si>
  <si>
    <t>Cirque</t>
  </si>
  <si>
    <t>Humour</t>
  </si>
  <si>
    <t>Chanson</t>
  </si>
  <si>
    <t>Arts multi</t>
  </si>
  <si>
    <t>Discipline section 10</t>
  </si>
  <si>
    <t>Actif total à la fin de l'exercice</t>
  </si>
  <si>
    <t>Conseil des arts du Canada</t>
  </si>
  <si>
    <r>
      <t>DÉPENSES</t>
    </r>
    <r>
      <rPr>
        <sz val="8"/>
        <rFont val="Arial"/>
        <family val="2"/>
      </rPr>
      <t xml:space="preserve"> (% calculé sur les revenus totaux)</t>
    </r>
  </si>
  <si>
    <t xml:space="preserve">Actif NET total à la fin de l'exercice </t>
  </si>
  <si>
    <t>Subvention à la mission</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</si>
  <si>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</si>
  <si>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Aucun</t>
  </si>
  <si>
    <t>Message à l'intention du demandeur</t>
  </si>
  <si>
    <t>Profession; Employeur</t>
  </si>
  <si>
    <t>Fonction
au sein du C.A.</t>
  </si>
  <si>
    <t>État de la demande</t>
  </si>
  <si>
    <t>Portrait organisme</t>
  </si>
  <si>
    <t>IMPORTANT  : En aucun cas, il ne faut modifier le formulaire. 
La suppression d’onglets ou de lignes risque d’altérer les formules, de compromettre les données et de retarder le traitement de votre demande.</t>
  </si>
  <si>
    <t>Année de fondation :</t>
  </si>
  <si>
    <t>Outil de calcul</t>
  </si>
  <si>
    <t>Accédez au REQ</t>
  </si>
  <si>
    <t>Nom légal de l'organisme :</t>
  </si>
  <si>
    <t>Profil de l'organisme :</t>
  </si>
  <si>
    <t>Discipline :</t>
  </si>
  <si>
    <t>Région :</t>
  </si>
  <si>
    <t>Information sur le conseil d’administration</t>
  </si>
  <si>
    <t>Moins de 2 ans</t>
  </si>
  <si>
    <t>Entre 2 et 5 ans</t>
  </si>
  <si>
    <t>Entre 6 et 10 ans</t>
  </si>
  <si>
    <t>Entre 11 et 20 ans</t>
  </si>
  <si>
    <t>Entre 21 et 30 ans</t>
  </si>
  <si>
    <t>Plus de 30 ans</t>
  </si>
  <si>
    <t>Moins de 100 000$</t>
  </si>
  <si>
    <t>Entre 100 000$ et 249 999$</t>
  </si>
  <si>
    <t>Entre 500 000$ et 999 999$</t>
  </si>
  <si>
    <t>Entre 1M$ et 4,9M$</t>
  </si>
  <si>
    <t>Entre 5M$ et 9,9M$</t>
  </si>
  <si>
    <t>Plus de 10M$</t>
  </si>
  <si>
    <t>Catégorie âge organisation</t>
  </si>
  <si>
    <t>Catégorie revenu organisation</t>
  </si>
  <si>
    <t>Nombre d'accès Web vendus</t>
  </si>
  <si>
    <t>Activité bénéfice</t>
  </si>
  <si>
    <t>Activité de médiation</t>
  </si>
  <si>
    <t>Aide technique</t>
  </si>
  <si>
    <t>Atelier</t>
  </si>
  <si>
    <t>Colloque</t>
  </si>
  <si>
    <t>Concert</t>
  </si>
  <si>
    <t>Conférence</t>
  </si>
  <si>
    <t>Exposition</t>
  </si>
  <si>
    <t>Formation</t>
  </si>
  <si>
    <t>Initiative particulière</t>
  </si>
  <si>
    <t>Lancement</t>
  </si>
  <si>
    <t>Lecture</t>
  </si>
  <si>
    <t>Manifestation</t>
  </si>
  <si>
    <t>Soirée de performances</t>
  </si>
  <si>
    <t>Publication</t>
  </si>
  <si>
    <t>Projection film/vidéo</t>
  </si>
  <si>
    <t>Rencontre d'artistes avec le public</t>
  </si>
  <si>
    <t>Visite scolaire</t>
  </si>
  <si>
    <t>ONGLET : Profil organisme</t>
  </si>
  <si>
    <t xml:space="preserve">ONGLET : </t>
  </si>
  <si>
    <t>Autre (veuillez spécfier)</t>
  </si>
  <si>
    <t>1. Vos pratiques administratives ou de gestion</t>
  </si>
  <si>
    <t>2. Vos pratiques de création et de production</t>
  </si>
  <si>
    <t>Ne s'applique pas</t>
  </si>
  <si>
    <t>3. Vos pratiques en lien avec la circulation d'œuvres au Québec et à l'étranger</t>
  </si>
  <si>
    <t>5. Vos pratiques en lien avec la gestion d'événements</t>
  </si>
  <si>
    <t>Écoresponsabilité</t>
  </si>
  <si>
    <t>EFFORTS CONSACRÉS À L'ÉCORESPONSABILITÉ</t>
  </si>
  <si>
    <t>Décrire les composantes écoresponsables de vos activités témoignant de votre contribution au maintien de l'intégrité de l'environnement et à la lutte contre les changements climatiques.</t>
  </si>
  <si>
    <t xml:space="preserve">Montant annuel demandé </t>
  </si>
  <si>
    <t xml:space="preserve">Lieux de diffusion (principaux) : </t>
  </si>
  <si>
    <t>Nombre de présentations d'œuvres</t>
  </si>
  <si>
    <t>Nombre de productions</t>
  </si>
  <si>
    <t xml:space="preserve">Catégorie d'âge : </t>
  </si>
  <si>
    <t>Portrait sommaire de l'organisme</t>
  </si>
  <si>
    <t>Revenus totaux :</t>
  </si>
  <si>
    <t>Revenus totaux (an 1 du cycle)</t>
  </si>
  <si>
    <t>Exercice financier en cours</t>
  </si>
  <si>
    <r>
      <t>Seulement pour les</t>
    </r>
    <r>
      <rPr>
        <b/>
        <u/>
        <sz val="8"/>
        <rFont val="Arial"/>
        <family val="2"/>
      </rPr>
      <t xml:space="preserve"> organismes de création et de production en arts de la scène</t>
    </r>
    <r>
      <rPr>
        <sz val="8"/>
        <rFont val="Arial"/>
        <family val="2"/>
      </rPr>
      <t xml:space="preserve"> : Démontrer le respect des ententes avec les associations professionnelles d’artistes lorsque l’organisme est lié par de telles ententes.
Pour chaque entente, joindre une preuve de versement de la part du producteur à l'association concernée ou les états financiers vérifiés incluant une mention de l’auditeur à l’effet que la ou les ententes ont été respectées.
Assurez-vous de fournir des documents qui n'incluent pas de renseignements personnels.</t>
    </r>
  </si>
  <si>
    <t>Admissibilité</t>
  </si>
  <si>
    <t xml:space="preserve">Signature : </t>
  </si>
  <si>
    <t xml:space="preserve">Titre :  </t>
  </si>
  <si>
    <t xml:space="preserve">Je </t>
  </si>
  <si>
    <t>Je certifie que les documents déposés sont conformes.</t>
  </si>
  <si>
    <t>Je comprends que le Conseil pourrait rendre la demande inadmissible en tout temps s'il constatait un défaut de conformité de l'un ou l'autre des documents soumis.</t>
  </si>
  <si>
    <t>Je déclare, par la présente, que tous les renseignements et les documents fournis dans le cadre de cette demande sont exacts, véridiques et complets.</t>
  </si>
  <si>
    <t>déclare être un(e) représentant(e) dûment autorisé(e) à transmettre la présente demande,</t>
  </si>
  <si>
    <r>
      <t>Je déclare que l'organisme demandeur, de même qu'à ma connaissance toute partie apparentée à celui-ci, ne sont impliqués dans aucun cas d'insolvabilité les concernant ni litige portant sur la </t>
    </r>
    <r>
      <rPr>
        <i/>
        <sz val="10"/>
        <color rgb="FF000000"/>
        <rFont val="Arial"/>
        <family val="2"/>
      </rPr>
      <t>Loi sur le statut professionnel des artistes des arts visuels, du cinéma, du disque, de la littérature, des métiers d'art et de la scène.</t>
    </r>
  </si>
  <si>
    <t xml:space="preserve">Catégorie de revenus : </t>
  </si>
  <si>
    <t>Locataire</t>
  </si>
  <si>
    <t>Propriétaire</t>
  </si>
  <si>
    <t>Les lieux d'activité :</t>
  </si>
  <si>
    <t>Associations professionnelles d’artistes</t>
  </si>
  <si>
    <t>Toutes disciplines</t>
  </si>
  <si>
    <t>On entend par association professionnelle d'artistes, un groupement d'artistes d'un même domaine ayant pour objet la défense des intérêts professionnels et socioéconomiques de l'ensemble des artistes représentés en vertu de l'accréditation accordée par le Tribunal administratif du travail ou par les tribunaux qui l’ont précédé, soit la Commission des relations du travail (CRT), la Commission de reconnaissance des associations d’artistes et des associations de producteurs (CRAAAP) et la Commission de reconnaissance des associations d’artistes (CRAA).
Elle doit être constituée en vertu de la loi qui régit le statut de l'artiste au Québec et remplir les fonctions associatives qui y sont définies. Elle doit percevoir annuellement des cotisations de ses membres pour l'exercice de ses fonctions.</t>
  </si>
  <si>
    <t xml:space="preserve">Diffuseurs </t>
  </si>
  <si>
    <t>Arts de la scène et art multidisciplinaires</t>
  </si>
  <si>
    <t>Les éditeurs de périodiques culturels ont pour mandat principal de publier des contenus voués aux domaines des arts et de la littérature (conformément aux champs d’intervention inclus dans le mandat du Conseil), à l’exception des revues transférées au Conseil par le ministère de la Culture et des Communications. 
Les périodiques culturels imprimés et numériques doivent être rédigés majoritairement en français ou en anglais et proposer un contenu éditorial ayant trait à la culture québécoise qui fait une place prépondérante aux textes (créations, analyses, critiques) et peuvent proposer des contenus visuels et audio.</t>
  </si>
  <si>
    <t>Organismes de création et de production</t>
  </si>
  <si>
    <t>Arts numériques, arts visuels, cinéma-vidéo, métiers d’art, recherche architecturale</t>
  </si>
  <si>
    <t>Organismes professionnels de diffusion et de production</t>
  </si>
  <si>
    <t>Organismes professionnels voués à la diffusion</t>
  </si>
  <si>
    <t>On entend par regroupement national un groupement d'organismes, et d'individus le cas échéant, largement représentatif d'un domaine ou d'un secteur. Il a pour objet de concerter les intérêts de ses membres autour d'enjeux de développement et de rayonnement de la discipline qu'il représente. Il doit percevoir annuellement des cotisations de ses membres pour l'exercice de ses fonctions.
Le regroupement national représentatif de plus d’une discipline est considéré comme étant pluridisciplinaire.</t>
  </si>
  <si>
    <t>Hors Québec</t>
  </si>
  <si>
    <t xml:space="preserve">%  présentations totales: </t>
  </si>
  <si>
    <t>Norme BNQ 9700-253 :</t>
  </si>
  <si>
    <t>Accréditation Scène écoresponsable :</t>
  </si>
  <si>
    <t>Les activités :</t>
  </si>
  <si>
    <t>Les événements nationaux et internationaux :</t>
  </si>
  <si>
    <t>Les diffuseurs spécialisés et pluridisciplinaires :</t>
  </si>
  <si>
    <t>Section 1</t>
  </si>
  <si>
    <t>Section 2 : Documents à joindre à la demande</t>
  </si>
  <si>
    <t>Section 3 : Engagement de l'organisme</t>
  </si>
  <si>
    <t>Question 1</t>
  </si>
  <si>
    <t>Communication, mise en marché, accueil, guichet</t>
  </si>
  <si>
    <t>Source : Plan d'action pour la diversité culturelle (409 Ko) du Conseil.</t>
  </si>
  <si>
    <t xml:space="preserve">Personnel d'encadrement : Nombre de personnes issues de la diversité culturelle (3) ? </t>
  </si>
  <si>
    <t>Entretien, sécurité, etc.</t>
  </si>
  <si>
    <t>Réel</t>
  </si>
  <si>
    <t>En cours</t>
  </si>
  <si>
    <t>Prévisionnel</t>
  </si>
  <si>
    <t>Conditions d’admissibilité</t>
  </si>
  <si>
    <t>Section 1 : Confirmations et engagement</t>
  </si>
  <si>
    <t>Lieux de création et/ou de production :</t>
  </si>
  <si>
    <t>Accueil en résidence</t>
  </si>
  <si>
    <t xml:space="preserve">Bureaux administratifs : </t>
  </si>
  <si>
    <t>(si différente de l'adresse du siège social)</t>
  </si>
  <si>
    <t>Répondant de cette demande et adresse courriel</t>
  </si>
  <si>
    <t>(1)</t>
  </si>
  <si>
    <t>(2)</t>
  </si>
  <si>
    <t>(3)</t>
  </si>
  <si>
    <t>L'employé à temps plein ou à temps partiel occupe une fonction dont la durée est indéterminée.</t>
  </si>
  <si>
    <t>L'employé temporaire occupe une fonction qui prend fin à une date déterminée au préalable ou dès qu'un projet est terminé.</t>
  </si>
  <si>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 Québécois des communautés culturelles »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t>
  </si>
  <si>
    <t>1.2 Détaillez ce que vous entendez faire au cours des prochaines années :</t>
  </si>
  <si>
    <t>2.1 Détaillez ce que vous avez déjà mis en place :</t>
  </si>
  <si>
    <t>2.2 Détaillez ce que vous entendez faire au cours des prochaines années :</t>
  </si>
  <si>
    <t>3.1 Détaillez ce que vous avez déjà mis en place :</t>
  </si>
  <si>
    <t>3.2 Détaillez ce que vous entendez faire au cours des prochaines années :</t>
  </si>
  <si>
    <t>4.1 Détaillez ce que vous avez déjà mis en place :</t>
  </si>
  <si>
    <t>4.2 Détaillez ce que vous entendez faire au cours des prochaines années :</t>
  </si>
  <si>
    <t>5.1 Détaillez ce que vous avez déjà mis en place :</t>
  </si>
  <si>
    <t>5.2 Détaillez ce que vous entendez faire au cours des prochaines années :</t>
  </si>
  <si>
    <t>6. Vos actions en matière de gouvernance (ex: politique, plan d'action, orientations, mesures, formations, etc.)</t>
  </si>
  <si>
    <t>6.1 Détaillez ce que vous avez déjà mis en place :</t>
  </si>
  <si>
    <t>6.2 Détaillez ce que vous entendez faire au cours des prochaines années :</t>
  </si>
  <si>
    <t>formulairesddri@calq.gouv.qc.ca</t>
  </si>
  <si>
    <t>formulairesdocp@calq.gouv.qc.ca</t>
  </si>
  <si>
    <t>**  Un(e) artiste ayant 5 ans et moins de pratique artistique et/ou moins de 35 ans.</t>
  </si>
  <si>
    <t>*** Toute personne ayant une déficience entraînant une incapacité significative et persistante et qui est sujette à rencontrer des obstacles dans l'accomplissement d'activités courantes.</t>
  </si>
  <si>
    <t>Section 3 : Déclaration sur les organismes apparentés</t>
  </si>
  <si>
    <t>Je confirme que mon organisme a des liens d'affaires avec un ou des organismes apparentés</t>
  </si>
  <si>
    <t>Diversité culturelle*</t>
  </si>
  <si>
    <r>
      <t xml:space="preserve">Représentativité des artistes
 </t>
    </r>
    <r>
      <rPr>
        <sz val="8"/>
        <rFont val="Arial"/>
        <family val="2"/>
      </rPr>
      <t>(indiquer par un "X")</t>
    </r>
  </si>
  <si>
    <t>Fournir tous les états financiers requis pour attester de l'admissibilité ainsi que les états financiers les plus récents.</t>
  </si>
  <si>
    <t>Je confirme que la présente liste est à jour et que la majorité des membres du conseil d’administration réside au Québec.</t>
  </si>
  <si>
    <t>Retour en haut de la page</t>
  </si>
  <si>
    <r>
      <t xml:space="preserve">Clientèle
</t>
    </r>
    <r>
      <rPr>
        <sz val="8"/>
        <rFont val="Arial"/>
        <family val="2"/>
      </rPr>
      <t>(préscolaire, primaire,
secondaire,
familiale, adulte, tout public)</t>
    </r>
  </si>
  <si>
    <r>
      <t xml:space="preserve">Cachets versés
</t>
    </r>
    <r>
      <rPr>
        <b/>
        <sz val="8"/>
        <color rgb="FFFF0000"/>
        <rFont val="Arial"/>
        <family val="2"/>
      </rPr>
      <t>(nets de taxes)</t>
    </r>
  </si>
  <si>
    <r>
      <t xml:space="preserve">Revenus de billetterie
</t>
    </r>
    <r>
      <rPr>
        <b/>
        <sz val="8"/>
        <color rgb="FFFF0000"/>
        <rFont val="Arial"/>
        <family val="2"/>
      </rPr>
      <t>(nets de taxes)</t>
    </r>
  </si>
  <si>
    <t>Revenus de webdiffusion
(nets de taxes)</t>
  </si>
  <si>
    <t>Diffusion et production en littérature et conte</t>
  </si>
  <si>
    <t>An 1 du cycle de soutien</t>
  </si>
  <si>
    <t xml:space="preserve">Section 1: Identification de l'organisme </t>
  </si>
  <si>
    <t>Revenus totaux prévus (an 1 du cycle)</t>
  </si>
  <si>
    <r>
      <rPr>
        <b/>
        <sz val="10"/>
        <color theme="1"/>
        <rFont val="Arial"/>
        <family val="2"/>
      </rPr>
      <t>Qu'est-ce qu'un organisme apparenté?</t>
    </r>
    <r>
      <rPr>
        <sz val="10"/>
        <color theme="1"/>
        <rFont val="Arial"/>
        <family val="2"/>
      </rPr>
      <t xml:space="preserve">
Les entités contrôlées et apparentées (Chapitre 3840 du </t>
    </r>
    <r>
      <rPr>
        <i/>
        <sz val="10"/>
        <color theme="1"/>
        <rFont val="Arial"/>
        <family val="2"/>
      </rPr>
      <t>Manuel de l’Institut canadien des comptables agréés</t>
    </r>
    <r>
      <rPr>
        <sz val="10"/>
        <color theme="1"/>
        <rFont val="Arial"/>
        <family val="2"/>
      </rPr>
      <t>) sont des entités pour lesquelles un organisme a le pouvoir de définir, de manière durable et sans le recours de tiers, les politiques stratégiques en matière de fonctionnement ou d’exploitation, d’investissement et de financement. Deux entités sont apparentées lorsque l’une des entités a la capacité d’exercer, directement ou indirectement, un contrôle sur l’autre. Deux entités ou plus sont apparentées lorsqu’elles sont soumises à un contrôle commun.</t>
    </r>
  </si>
  <si>
    <r>
      <t xml:space="preserve">Je confirme avoir rempli la déclaration sur les organismes apparentés dans la section Profil -Identification de </t>
    </r>
    <r>
      <rPr>
        <b/>
        <i/>
        <sz val="10"/>
        <color rgb="FF002060"/>
        <rFont val="Arial"/>
        <family val="2"/>
      </rPr>
      <t>Mon dossier CALQ</t>
    </r>
  </si>
  <si>
    <t>Si l’une ou l’autre des caractéristiques suivantes est confirmée, la déclaration sur les organismes apparentés doit être remplie et vous devez joindre à votre demande le document sur les modalités transactionnelles.</t>
  </si>
  <si>
    <t>Je confirme que mon organisme:</t>
  </si>
  <si>
    <t>est à jour dans sa reddition de comptes au Conseil, tous programmes confondus;</t>
  </si>
  <si>
    <t>a au moins cinq années de réalisations professionnelles liées à son mandat et a repris ou maintenu ses activités depuis le 28 février 2022, date de levée des restrictions liées à la fréquentation dans le contexte de la pandémie de Covid-19 au Québec;</t>
  </si>
  <si>
    <t>affiche, à ses états financiers se terminant en 2022 ou en 2023, un ratio supérieur ou égal à -5 % au regard de l’actif net total / actif total, ou que l'addition des résultats des exercices financiers se terminant en 2017, en 2018 et en 2019 couvre le montant du déficit de l’actif net total affiché dans les plus récents états financiers;</t>
  </si>
  <si>
    <t>rencontre la condition spécifique aux organismes de création et de production en arts de la scène (arts du cirque, danse, musique, théâtre), à savoir qu'il génère des revenus de billetterie ou de ventes à cachet garanti pour la majorité de ses productions, coproductions et codiffusions.</t>
  </si>
  <si>
    <t>crea-prod</t>
  </si>
  <si>
    <t>Periodique</t>
  </si>
  <si>
    <t>multi</t>
  </si>
  <si>
    <t xml:space="preserve">rencontre les conditions d'admissibilité spécifiques aux périodiques culturels à savoir qu'il maintient un plan de publication régulier d’un minimum de deux numéros annuellement dans un format imprimé, numérique ou hybride et qu'il maintient un quota minimum de 400 visiteurs uniques par numéro en format électronique ou hybride. </t>
  </si>
  <si>
    <t>Mon organisme s'engage, au cours du cycle de financement 2024-2028, à :</t>
  </si>
  <si>
    <t>s’inscrire à la plateforme Creative Green et à produire, avec la collaboration et l’accompagnement du Conseil québécois des événements écoresponsables (CQEER), le détail des données relatives à son empreinte carbone;</t>
  </si>
  <si>
    <t>adopter un plan d’action en matière de développement durable incluant une composante écoresponsable.</t>
  </si>
  <si>
    <r>
      <t xml:space="preserve">Disposer d’une politique de prévention du harcèlement psychologique et de traitement des plaintes conformément à l’article 81.19 de la </t>
    </r>
    <r>
      <rPr>
        <i/>
        <sz val="8"/>
        <rFont val="Arial"/>
        <family val="2"/>
      </rPr>
      <t xml:space="preserve">Loi sur les normes du travail </t>
    </r>
    <r>
      <rPr>
        <sz val="8"/>
        <rFont val="Arial"/>
        <family val="2"/>
      </rPr>
      <t xml:space="preserve">et à l’article 43 de la </t>
    </r>
    <r>
      <rPr>
        <i/>
        <sz val="8"/>
        <rFont val="Arial"/>
        <family val="2"/>
      </rPr>
      <t>Loi sur le statut professionnel des artistes des arts visuels, du cinéma, du disque, de la littérature, des métiers d’art et de la scène</t>
    </r>
    <r>
      <rPr>
        <sz val="8"/>
        <rFont val="Arial"/>
        <family val="2"/>
      </rPr>
      <t>.
Joindre l'extrait du procès-verbal de la réunion du conseil d’administration ou de l’instance décisionnelle responsable attestant de l’adoption et de la mise en oeuvre de la politique.</t>
    </r>
  </si>
  <si>
    <r>
      <t xml:space="preserve">Je confirme que les documents fournis au Conseil ne contiennent pas de renseignements personnels, comme entendu par la </t>
    </r>
    <r>
      <rPr>
        <i/>
        <sz val="10"/>
        <color rgb="FF000000"/>
        <rFont val="Arial"/>
        <family val="2"/>
      </rPr>
      <t>Loi sur l’accès aux documents des organismes publics et sur la protection des renseignements personnels</t>
    </r>
    <r>
      <rPr>
        <sz val="10"/>
        <color rgb="FF000000"/>
        <rFont val="Arial"/>
        <family val="2"/>
      </rPr>
      <t>. Dans le cas contraire, je déclare avoir obtenu tous les consentements valides requis en vertu de toutes lois applicables pour collecter, utiliser et communiquer ces renseignements personnels.</t>
    </r>
  </si>
  <si>
    <t>Indiquez, par fonction principale, le nombre de personnes travaillant à temps plein, à temps partiel et sur une base temporaire. (Dernier exercice financier complété)</t>
  </si>
  <si>
    <t>Cette section est générée automatiquement.</t>
  </si>
  <si>
    <t xml:space="preserve">Nombre d'employés : </t>
  </si>
  <si>
    <t xml:space="preserve">Autres espaces de diffusion (extérieur): </t>
  </si>
  <si>
    <t>Si vous êtes un organisme de diffusion combien de salles opérez-vous ?</t>
  </si>
  <si>
    <t>Nombre d'artistes engagés (producteurs en arts de la scène)</t>
  </si>
  <si>
    <t>4. Vos pratiques en lien avec la diffusion d'œuvres sur le marché local</t>
  </si>
  <si>
    <t>Arts numériques, arts visuels, cinéma-vidéo, métiers d'art, recherche archtecturale, littérature et conte (tous les organismes)</t>
  </si>
  <si>
    <t>Diffuseurs et organismes de services et regroupement afférents, événements, périodiques culturels</t>
  </si>
  <si>
    <t>Arts de la scène et arts multidisciplinaires (tous les organismes sauf les diffuseurs et événements)</t>
  </si>
  <si>
    <t>Source : Plan d'action pour la diversité culturelle (409 Ko) du Conseil.</t>
  </si>
  <si>
    <t xml:space="preserve">*Le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 Québécois des communautés culturelles »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t>
  </si>
  <si>
    <t>Artistes des Premières nations et inuits</t>
  </si>
  <si>
    <r>
      <rPr>
        <b/>
        <sz val="10"/>
        <color rgb="FF002060"/>
        <rFont val="Arial"/>
        <family val="2"/>
      </rPr>
      <t xml:space="preserve">Dernier exercice financier complété
</t>
    </r>
    <r>
      <rPr>
        <b/>
        <sz val="9"/>
        <color rgb="FF002060"/>
        <rFont val="Arial"/>
        <family val="2"/>
      </rPr>
      <t xml:space="preserve"> </t>
    </r>
    <r>
      <rPr>
        <sz val="9"/>
        <color rgb="FF002060"/>
        <rFont val="Arial"/>
        <family val="2"/>
      </rPr>
      <t>(états financiers approuvés et signés)</t>
    </r>
  </si>
  <si>
    <t>Nombre total de spectateurs / visiteurs</t>
  </si>
  <si>
    <t xml:space="preserve">Diffusion d'œuvres en circulation au Québec et hors Québec, s'il y a lieu : </t>
  </si>
  <si>
    <t>7.1 Détaillez ce que vous avez déjà mis en place :</t>
  </si>
  <si>
    <t>7.2 Détaillez ce que vous entendez faire au cours des prochaines années :</t>
  </si>
  <si>
    <t>7. Vos pratiques en matière de gestion d'infrastructure</t>
  </si>
  <si>
    <t>Conte/arts de la parole</t>
  </si>
  <si>
    <t>Organisme de services</t>
  </si>
  <si>
    <t>Date de fin de l'exercice financier (an 1 du cycle)</t>
  </si>
  <si>
    <t>no profil</t>
  </si>
  <si>
    <t>REGROUPEMENT DES ARTS DE RUE DU QUEBEC</t>
  </si>
  <si>
    <t>ASSOCIATION QUÉBÉCOISE DES AUTEURS DRAMATIQUES</t>
  </si>
  <si>
    <t>SOCIÉTÉ PROFESSIONNELLE DES AUTEURS ET DES COMPOSITEURS DU QUÉBEC (SPACQ)</t>
  </si>
  <si>
    <t>UNION DES ECRIVAINES ET DES ECRIVAINS QUEBECOIS</t>
  </si>
  <si>
    <t>DANSE LAURENTIDES</t>
  </si>
  <si>
    <t>ASSOCIATION DES DIFFUSEURS SPÉCIALISÉS EN THÉÂTRE</t>
  </si>
  <si>
    <t>MINWASHIN</t>
  </si>
  <si>
    <t>REGROUPEMENT D'ORGANISMES CULTURELS ET D'ARTISTES LAVALLOIS</t>
  </si>
  <si>
    <t>ARCMTL</t>
  </si>
  <si>
    <t>D'ARTS ET DE REVES</t>
  </si>
  <si>
    <t>LES CHANTIERS / CONSTRUCTIONS ARTISTIQUES</t>
  </si>
  <si>
    <t>ÉCOLE DE DANSE CONTEMPORAINE DE MONTRÉAL</t>
  </si>
  <si>
    <t>COMITE DE SPECTACLE DE HAVRE ST-PIERRE</t>
  </si>
  <si>
    <t>CORPORATION RÉGIONALE DE LA SALLE ANDRÉ-GAGNON INC.</t>
  </si>
  <si>
    <t>PALACE DE GRANBY</t>
  </si>
  <si>
    <t>CENTRE CULTUREL DE JOLIETTE INC</t>
  </si>
  <si>
    <t>RIVIERE-DU-LOUP EN SPECTACLES</t>
  </si>
  <si>
    <t>CORPORATION DE LA MAISON DES ARTS DESJARDINS-DRUMMONDVILLE INC.</t>
  </si>
  <si>
    <t>MUNI-SPEC MONT-LAURIER</t>
  </si>
  <si>
    <t>CORPORATION CULTURELLE DE SHAWINIGAN</t>
  </si>
  <si>
    <t>VILLE DE GATINEAU</t>
  </si>
  <si>
    <t>LA SOCIETE CULTURELLE DE VANIER</t>
  </si>
  <si>
    <t>LE DOMAINE FORGET DE CHARLEVOIX INC</t>
  </si>
  <si>
    <t>AZIMUT DIFFUSION INC.</t>
  </si>
  <si>
    <t>VALSPEC INC.</t>
  </si>
  <si>
    <t>DIFFUSION CULTURELLE DE LEVIS</t>
  </si>
  <si>
    <t>CORPORATION HECTOR-CHARLAND</t>
  </si>
  <si>
    <t>CORPORATION DU CENTRE CULTUREL DE GATINEAU</t>
  </si>
  <si>
    <t>SOCIETE DE DIFFUSION DE SPECTACLES DE SAINT-HYACINTHE</t>
  </si>
  <si>
    <t>CENTRE DES ARTS DE LA SCENE PAULINE JULIEN</t>
  </si>
  <si>
    <t>THEATRE DE LA VILLE</t>
  </si>
  <si>
    <t>SOCIÉTÉ POUR LA PROMOTION D'ÉVÉNEMENTS CULTURELS DU HAUT-RICHELIEU</t>
  </si>
  <si>
    <t>"LE PETIT BONHEUR" DE ST-CAMILLE INC.</t>
  </si>
  <si>
    <t>ARTSPEC PORTNEUF INC.</t>
  </si>
  <si>
    <t>CENTRE CULTUREL KABIR</t>
  </si>
  <si>
    <t>COMITÉ CULTUREL "LES MOUSSAILLONS DE PASPÉBIAC" INC.</t>
  </si>
  <si>
    <t>COMITÉ CULTUREL DE DISRAËLI INC.</t>
  </si>
  <si>
    <t>COMITÉ DE SPECTACLES « PAR NATASHQUAN »</t>
  </si>
  <si>
    <t>COMITÉ DE SPECTACLES DE FERMONT INC.</t>
  </si>
  <si>
    <t>CORPORATION DES LIEUX HISTORIQUES DE PONT-ROUGE</t>
  </si>
  <si>
    <t>CORPORATION DU THEATRE OUTREMONT</t>
  </si>
  <si>
    <t>DIFFUSION MORDICUS INC.</t>
  </si>
  <si>
    <t>FESTIVAL DE LA CHANSON DE TADOUSSAC</t>
  </si>
  <si>
    <t>FESTIVAL DE THÉÂTRE DE RUE DE LACHINE</t>
  </si>
  <si>
    <t>LA CORPORATION DU BEDEAU</t>
  </si>
  <si>
    <t>LE COMITÉ DE SPECTACLES DE FORESTVILLE INC.</t>
  </si>
  <si>
    <t>LE VIEUX THEATRE DE ST-FABIEN</t>
  </si>
  <si>
    <t>MAISON DE LA CULTURE DE BELLECHASSE</t>
  </si>
  <si>
    <t>Peri</t>
  </si>
  <si>
    <t>Diff</t>
  </si>
  <si>
    <t>Liste à jour du conseil d'administration</t>
  </si>
  <si>
    <t>Questions 2, 3 et 4</t>
  </si>
  <si>
    <t>Nom des salles et jauges</t>
  </si>
  <si>
    <t xml:space="preserve">Nom de la salle </t>
  </si>
  <si>
    <t>Jauge maximale</t>
  </si>
  <si>
    <t>CdDiscArt</t>
  </si>
  <si>
    <t>Programmation spécifique</t>
  </si>
  <si>
    <t>PLUR</t>
  </si>
  <si>
    <t>Soutien à la mission</t>
  </si>
  <si>
    <t>THEA</t>
  </si>
  <si>
    <t>MUSI</t>
  </si>
  <si>
    <t>LITT</t>
  </si>
  <si>
    <t>DANS</t>
  </si>
  <si>
    <t>MULT</t>
  </si>
  <si>
    <t>PAVILLON DES ARTS ET DE LA CULTURE DE COATICOOK</t>
  </si>
  <si>
    <t>SAPINART INC.</t>
  </si>
  <si>
    <t>THEATRE LE DIAMANT</t>
  </si>
  <si>
    <t>VILLE DE CHIBOUGAMAU</t>
  </si>
  <si>
    <t>VILLE DE LEBEL-SUR-QUEVILLON</t>
  </si>
  <si>
    <t>VILLE DE SAINT-RAYMOND</t>
  </si>
  <si>
    <t>VILLE DE TEMISCAMING (LA SALLE DOTTORI)</t>
  </si>
  <si>
    <t>AU VIEUX TREUIL</t>
  </si>
  <si>
    <t>CAFÉ-THÉÂTRE LE GRAFFITI</t>
  </si>
  <si>
    <t>COMITÉ DES SPECTACLES DE DOLBEAU-MISTASSINI (2013) INC.</t>
  </si>
  <si>
    <t>CORPORATION AUGUSTIN-CHÉNIER INC.</t>
  </si>
  <si>
    <t>CORPORATION DE DÉVELOPPEMENT DES ARTS ET DE LA CULTURE DE VILLE DE LA TUQUE</t>
  </si>
  <si>
    <t>DIFFUSION AVANT SCENE</t>
  </si>
  <si>
    <t>DIFFUSION MOMENTUM</t>
  </si>
  <si>
    <t>DIFFUSION SAGUENAY INC.</t>
  </si>
  <si>
    <t>DIFFUSIONS DE LA COULISSE INC.</t>
  </si>
  <si>
    <t>DIFFUSIONS PLEIN SUD</t>
  </si>
  <si>
    <t>LES AMANTS DE LA SCENE</t>
  </si>
  <si>
    <t>LES ARTS DE LA SCÈNE DE MONTMAGNY</t>
  </si>
  <si>
    <t>LES PRODUCTIONS D'ALBERT INC.</t>
  </si>
  <si>
    <t>MAXIMUM 90</t>
  </si>
  <si>
    <t>OVASCENE</t>
  </si>
  <si>
    <t>PRODUCTIONS DE LA SALLE COMBLE</t>
  </si>
  <si>
    <t>SAINTE-AGATHE-DES-ARTS</t>
  </si>
  <si>
    <t>SOCIÉTÉ DE LA SALLE JEAN-GRIMALDI</t>
  </si>
  <si>
    <t>TOURISME ANSE-A-BEAUFILS</t>
  </si>
  <si>
    <t>UNIVERSITÉ DE SHERBROOKE</t>
  </si>
  <si>
    <t>USINE C</t>
  </si>
  <si>
    <t>VILLE DE CHÂTEAUGUAY</t>
  </si>
  <si>
    <t>VILLE DE LA SARRE</t>
  </si>
  <si>
    <t>VILLE DE MATAGAMI</t>
  </si>
  <si>
    <t>VILLE DE ROUYN-NORANDA</t>
  </si>
  <si>
    <t>VILLE DE VAL-D'OR</t>
  </si>
  <si>
    <t>L'ÉCOLE ET LES ARTS</t>
  </si>
  <si>
    <t>SERIE CULTURELLE DE WARWICK</t>
  </si>
  <si>
    <t>CITÉ DES ARTS DU CIRQUE</t>
  </si>
  <si>
    <t>CIRQ</t>
  </si>
  <si>
    <t>LE GROUPE DANSE PARTOUT INC.</t>
  </si>
  <si>
    <t>L'ASSOCIATION DE REPENTIGNY POUR L'AVANCEMENT DE LA MUSIQUE L'ARAM</t>
  </si>
  <si>
    <t>THEATRE AUX ECURIES</t>
  </si>
  <si>
    <t>PALAIS MONTCALM - MAISON DE LA MUSIQUE</t>
  </si>
  <si>
    <t>LA RENCONTRE THEATRE-ADOS</t>
  </si>
  <si>
    <t>PRODUCTIONS LES GROS BECS</t>
  </si>
  <si>
    <t>MAISON QUÉBÉCOISE DU THÉATRE POUR L'ENFANCE ET LA JEUNESSE</t>
  </si>
  <si>
    <t>BOULV'ART SAINT-CAMILLE</t>
  </si>
  <si>
    <t>CARREFOUR BOIS-CHANTANTS</t>
  </si>
  <si>
    <t>DIFFUSIONS AMAL'GAMME INC.</t>
  </si>
  <si>
    <t>LA FONDATION DE LA MAISON TRESTLER</t>
  </si>
  <si>
    <t>LES AMIS DE L'ORGUE DE QUEBEC INC.</t>
  </si>
  <si>
    <t>LES CONCERTS COUPERIN</t>
  </si>
  <si>
    <t>LES PRODUCTIONS DES PAYSAGES ÉCLATÉS</t>
  </si>
  <si>
    <t>L'OFF FESTIVAL DE JAZZ</t>
  </si>
  <si>
    <t>PRODUCTIONS LANGUES PENDUES</t>
  </si>
  <si>
    <t>SOCIÉTÉ MUSICALE FERNAND-LINDSAY OPUS 130</t>
  </si>
  <si>
    <t>SOCIÉTÉ POUR LA PROMOTION DE LA DANSE TRADITIONNELLE QUÉBÉCOISE</t>
  </si>
  <si>
    <t>SOCIETE QUEBECOISE D'ENSEMBLE-CLAVIERS</t>
  </si>
  <si>
    <t>THÉÂTRE LYRICHORÉGRA 20</t>
  </si>
  <si>
    <t>AGORA DES ARTS</t>
  </si>
  <si>
    <t>C.R.A.P.O. DE LANAUDIÈRE (CENTRE RÉGIONAL D'ANIMATION DU PATRIMOINE ORAL)</t>
  </si>
  <si>
    <t>CASTELIERS</t>
  </si>
  <si>
    <t>CHANTS DE VIELLES</t>
  </si>
  <si>
    <t>COMITÉ CULTUREL DE PIOPOLIS INC.</t>
  </si>
  <si>
    <t>DANSE DANSE INC.</t>
  </si>
  <si>
    <t>ESPACE LIBRE INC.</t>
  </si>
  <si>
    <t>GROUPE LE VIVIER</t>
  </si>
  <si>
    <t>INNOVATIONS EN CONCERT</t>
  </si>
  <si>
    <t>JAMAIS LU</t>
  </si>
  <si>
    <t>L'AGORA DE LA DANSE</t>
  </si>
  <si>
    <t>LANAUDIÈRE : MÉMOIRE ET RACINES</t>
  </si>
  <si>
    <t>LES AMIS DE L'ORGUE DE RIMOUSKI</t>
  </si>
  <si>
    <t>LES CONCERTS PONTICELLO</t>
  </si>
  <si>
    <t>LES PRODUCTIONS NUITS D'AFRIQUE INC.</t>
  </si>
  <si>
    <t>MAISON DE LA MUSIQUE DE SOREL-TRACY</t>
  </si>
  <si>
    <t>MONTRÉAL BAROQUE INC.</t>
  </si>
  <si>
    <t>PREMIER ACTE</t>
  </si>
  <si>
    <t>PRODUCTIONS TRAQUEN'ART INC</t>
  </si>
  <si>
    <t>SOCIÉTÉ DES ARTS LIBRES ET ACTUELS</t>
  </si>
  <si>
    <t>SOCIÉTÉ DES CONCERTS BIC ST-FABIEN</t>
  </si>
  <si>
    <t>SOCIETE PRO MUSICA INC</t>
  </si>
  <si>
    <t>TANGENTE INC.</t>
  </si>
  <si>
    <t>CAMP MUSICAL ST ALEXANDRE INC</t>
  </si>
  <si>
    <t>FÊTE DES CHANTS DE MARINS</t>
  </si>
  <si>
    <t>CENTRE DE VALORISATION DU PATRIMOINE VIVANT</t>
  </si>
  <si>
    <t>FESTIVAL ACCÈS ASIE</t>
  </si>
  <si>
    <t>FESTIVAL CLASSICA</t>
  </si>
  <si>
    <t>INSTITUT CANADIEN DE QUEBEC</t>
  </si>
  <si>
    <t>LA SERRE - ARTS VIVANTS</t>
  </si>
  <si>
    <t>LES ESCALES IMPROBABLES DE MONTRÉAL</t>
  </si>
  <si>
    <t>PHOS EVENEMENT</t>
  </si>
  <si>
    <t>CARREFOUR INTERNATIONAL DE THÉÂTRE DE QUÉBEC INC.</t>
  </si>
  <si>
    <t>FESTIVAL DES ARTS DE SAINT-SAUVEUR</t>
  </si>
  <si>
    <t>FESTIVAL INTERCULTUREL DU CONTE DE MONTREAL</t>
  </si>
  <si>
    <t>FESTIVAL INTERNATIONAL DE LA LITTÉRATURE (FIL)</t>
  </si>
  <si>
    <t>FESTIVAL INTERNATIONAL DE THÉÂTRE JEUNE PUBLIC DU QUÉBEC (1992) INC.</t>
  </si>
  <si>
    <t>FONDATION LES FORGES INC.</t>
  </si>
  <si>
    <t>MUSIQUE DU BOUT DU MONDE</t>
  </si>
  <si>
    <t>ORFORD MUSIQUE</t>
  </si>
  <si>
    <t>KWE! À LA RENCONTRE DES PEUPLES AUTOCHTONES</t>
  </si>
  <si>
    <t>LE THÉÂTRE DU DOUBLE SIGNE</t>
  </si>
  <si>
    <t>LE PETIT THEATRE DE SHERBROOKE INC</t>
  </si>
  <si>
    <t>LA RUBRIQUE INC.</t>
  </si>
  <si>
    <t>LE THÉÂTRE DE LA BORDÉE</t>
  </si>
  <si>
    <t>ORCHESTRE MÉTROPOLITAIN</t>
  </si>
  <si>
    <t>JEUNESSES MUSICALES CANADA</t>
  </si>
  <si>
    <t>LE THEATRE DU TRIDENT INC</t>
  </si>
  <si>
    <t>L'ORCHESTRE SYMPHONIQUE DE QUÉBEC</t>
  </si>
  <si>
    <t>LE THÉÂTRE DENISE-PELLETIER INC.</t>
  </si>
  <si>
    <t>100LUX</t>
  </si>
  <si>
    <t>ALAN LAKE FABRIQUE</t>
  </si>
  <si>
    <t>ANNE PLAMONDON PRODUCTIONS</t>
  </si>
  <si>
    <t>ARCHITEK PERCUSSION</t>
  </si>
  <si>
    <t>ARTS SUR GLACE</t>
  </si>
  <si>
    <t>CIRQUE ALFONSE</t>
  </si>
  <si>
    <t>COMPAGNIE DE DANSE EBNFLOH</t>
  </si>
  <si>
    <t>COMPAGNIE THÉÂTRALE LA FABRIK</t>
  </si>
  <si>
    <t>CONCERTS AHUNTSIC EN FUGUE</t>
  </si>
  <si>
    <t>CONCOURS INTERNATIONAL D'ORGUE DU CANADA</t>
  </si>
  <si>
    <t>CORPORATION LUCIE GRÉGOIRE DANSE</t>
  </si>
  <si>
    <t>CRÉATION DANS LA CHAMBRE</t>
  </si>
  <si>
    <t>DANSE À LA CARTE</t>
  </si>
  <si>
    <t>DANSE TENTACLE TRIBE</t>
  </si>
  <si>
    <t>ENSEMBLE COLLECTIF9</t>
  </si>
  <si>
    <t>ENSEMBLE INFUSION BAROQUE</t>
  </si>
  <si>
    <t>ENSEMBLE PARAMIRABO</t>
  </si>
  <si>
    <t>ENSEMBLE SCHOLASTICA</t>
  </si>
  <si>
    <t>ENSEMBLE VENT ET PERCUSSION DE QUÉBEC</t>
  </si>
  <si>
    <t>ENTR'ACTES, PRODUCTIONS ARTISTIQUES</t>
  </si>
  <si>
    <t>ERREUR DE TYPE 27</t>
  </si>
  <si>
    <t>GRAND PONEY</t>
  </si>
  <si>
    <t>INSTITUT CHORAL DE MONTRÉAL</t>
  </si>
  <si>
    <t>JOCELYNE MONTPETIT DANSE</t>
  </si>
  <si>
    <t>LA COMPAGNIE DES AUTRES</t>
  </si>
  <si>
    <t>LA FILLE DU LAITIER</t>
  </si>
  <si>
    <t>LA MAISON DES CULTURES NOMADES</t>
  </si>
  <si>
    <t>LA MESSE BASSE</t>
  </si>
  <si>
    <t>LA TROUPE DE THÉÂTRE "LES ZYBRIDES"</t>
  </si>
  <si>
    <t>L'ANNEXE-A</t>
  </si>
  <si>
    <t>L'AUTRE THEATRE</t>
  </si>
  <si>
    <t>LE THÉÂTRE DES PETITES LANTERNES</t>
  </si>
  <si>
    <t>LES PRODUCTIONS DU C.E.M. INC.</t>
  </si>
  <si>
    <t>LES REVERDIES DE MONTRÉAL</t>
  </si>
  <si>
    <t>LES SONGES TURBULENTS - CANADA</t>
  </si>
  <si>
    <t>L'HARMONIE DES SAISONS</t>
  </si>
  <si>
    <t>LIGUE D'IMPROVISATION MUSICALE DE QUEBEC</t>
  </si>
  <si>
    <t>LILITH &amp; CIE</t>
  </si>
  <si>
    <t>LORGANISME</t>
  </si>
  <si>
    <t>MACHINE DE CIRQUE</t>
  </si>
  <si>
    <t>MAI(G)WENN ET LES ORTEILS</t>
  </si>
  <si>
    <t>MANDOLINE HYBRIDE</t>
  </si>
  <si>
    <t>MUSIQUE RAYONNANTE</t>
  </si>
  <si>
    <t>OKTOÉCHO</t>
  </si>
  <si>
    <t>OMBRES FOLLES</t>
  </si>
  <si>
    <t>ORCHESTRE NATIONAL DE JAZZ</t>
  </si>
  <si>
    <t>PRODUCTIONS FILA 13</t>
  </si>
  <si>
    <t>PRODUCTIONS MENUENTAKUAN</t>
  </si>
  <si>
    <t>PRODUCTIONS NO HAY BANDA</t>
  </si>
  <si>
    <t>PROJET MU</t>
  </si>
  <si>
    <t>QUADRATURE</t>
  </si>
  <si>
    <t>QUATUOR CLAUDEL INC.</t>
  </si>
  <si>
    <t>SAMSARA THÉÂTRE</t>
  </si>
  <si>
    <t>SIMONIAQUES THEATRE</t>
  </si>
  <si>
    <t>SINGULIER PLURIEL</t>
  </si>
  <si>
    <t>SOCIÉTÉ DE MUSIQUE DE CHAMBRE DE GATINEAU</t>
  </si>
  <si>
    <t>SYSTÈME KANGOUROU</t>
  </si>
  <si>
    <t>TENON MORTAISE, COMPAGNIE DE THÉÂTRE-DANSE</t>
  </si>
  <si>
    <t>THÉÂTRE À CORPS PERDUS</t>
  </si>
  <si>
    <t>THÉÂTRE À TEMPO</t>
  </si>
  <si>
    <t>THÉÂTRE ADVIENNE QUE POURRA</t>
  </si>
  <si>
    <t>THÉÂTRE DES FONDS DE TIROIRS</t>
  </si>
  <si>
    <t>THÉÂTRE DES PETITES ÂMES</t>
  </si>
  <si>
    <t>THÉÂTRE MAGASIN</t>
  </si>
  <si>
    <t>THÉÂTRE RUDE INGÉNIERIE</t>
  </si>
  <si>
    <t>THEATRE TORTUE BERLUE</t>
  </si>
  <si>
    <t>TOXIQUE TROTTOIR</t>
  </si>
  <si>
    <t>TRIO HOCHELAGA INC.</t>
  </si>
  <si>
    <t>VAN GRIMDE CORPS SECRETS</t>
  </si>
  <si>
    <t>14 LIEUX</t>
  </si>
  <si>
    <t>4D ART LEMIEUX/PILON INC.</t>
  </si>
  <si>
    <t>ALCHIMIES, CRÉATIONS ET CULTURES</t>
  </si>
  <si>
    <t>ATELIER LYRIQUE DE L'OPÉRA DE MONTRÉAL</t>
  </si>
  <si>
    <t>ATSA</t>
  </si>
  <si>
    <t>BLUFF PRODUCTIONS</t>
  </si>
  <si>
    <t>BOUGE DE LÀ INC.</t>
  </si>
  <si>
    <t>BUZZ CUIVRES</t>
  </si>
  <si>
    <t>BW MUSIQUE</t>
  </si>
  <si>
    <t>CENTRE DU THÉÂTRE D'AUJOURD'HUI</t>
  </si>
  <si>
    <t>CENTRE SEGAL DES ARTS DE LA SCÈNE</t>
  </si>
  <si>
    <t>CERCLE D'EXPRESSION ARTISTIQUE NYATA NYATA</t>
  </si>
  <si>
    <t>CIRQUE ÉLOIZE</t>
  </si>
  <si>
    <t>CLAVECIN EN CONCERT</t>
  </si>
  <si>
    <t>COLLECTIF NOUS SOMMES ICI</t>
  </si>
  <si>
    <t>COMPAGNIE DE THÉÂTRE LE CARROUSEL</t>
  </si>
  <si>
    <t>COMPAGNIE FLAK</t>
  </si>
  <si>
    <t>COMPAGNIE LA OTRA ORILLA</t>
  </si>
  <si>
    <t>COMPAGNIE MUSICALE LA NEF</t>
  </si>
  <si>
    <t>CONSTANTINOPLE</t>
  </si>
  <si>
    <t>CRÉATIONS ESTELLE CLARETON</t>
  </si>
  <si>
    <t>CRÉATZIRQUE</t>
  </si>
  <si>
    <t>DANIEL LÉVEILLÉ NOUVELLE DANSE INC.</t>
  </si>
  <si>
    <t>DANSE CARPE DIEM</t>
  </si>
  <si>
    <t>DANSE K PAR K</t>
  </si>
  <si>
    <t>DES MOTS D'LA DYNAMITE</t>
  </si>
  <si>
    <t>DESTINS CROISÉS</t>
  </si>
  <si>
    <t>DYNAMO THÉÂTRE INC.</t>
  </si>
  <si>
    <t>ENSEMBLE ARION</t>
  </si>
  <si>
    <t>ENSEMBLE CAPRICE</t>
  </si>
  <si>
    <t>ENSEMBLE CONTEMPORAIN DE MONTRÉAL</t>
  </si>
  <si>
    <t>ESPACE GO INC.</t>
  </si>
  <si>
    <t>FLEUVE ESPACE-DANSE</t>
  </si>
  <si>
    <t>FONDATION DE DANSE MARGIE GILLIS</t>
  </si>
  <si>
    <t>FOU GLORIEUX</t>
  </si>
  <si>
    <t>GEORDIE PRODUCTIONS INC.</t>
  </si>
  <si>
    <t>GROUPE RUBBERBANDANCE</t>
  </si>
  <si>
    <t>INFRAROUGE THÉÂTRE</t>
  </si>
  <si>
    <t>JOE JACK &amp; JOHN</t>
  </si>
  <si>
    <t>KONDITION PLURIEL</t>
  </si>
  <si>
    <t>LA COMPAGNIE MARIE CHOUINARD</t>
  </si>
  <si>
    <t>LA COOPÉRATIVE DES TRAVAILLEUSES ET TRAVAILLEURS DE THÉÂTRE DES BOIS-FRANCS</t>
  </si>
  <si>
    <t>LA FONDATION CENTAUR POUR LES ARTS D'INTERPRÉTATION</t>
  </si>
  <si>
    <t>LA FONDATION DU THÉÂTRE DU NOUVEAU MONDE</t>
  </si>
  <si>
    <t>LA TORTUE NOIRE</t>
  </si>
  <si>
    <t>LA TROUPE DU THÉÂTRE DE QUARTIER</t>
  </si>
  <si>
    <t>L'ACTIVITE</t>
  </si>
  <si>
    <t>L'ARSENAL À MUSIQUE INC.</t>
  </si>
  <si>
    <t>L'AUBERGINE DE LA MACÉDOINE DU QUÉBEC INC.</t>
  </si>
  <si>
    <t>LE CARRÉ DES LOMBES</t>
  </si>
  <si>
    <t>LE FILS D'ADRIEN DANSE</t>
  </si>
  <si>
    <t>LE MOULIN À MUSIQUE INC.</t>
  </si>
  <si>
    <t>LE PROJET EX MACHINA</t>
  </si>
  <si>
    <t>LE THÉÂTRE DE LA MANUFACTURE INC.</t>
  </si>
  <si>
    <t>LE THÉÂTRE DES CONFETTIS INC</t>
  </si>
  <si>
    <t>LE THEATRE LES GENS D'EN BAS INC.</t>
  </si>
  <si>
    <t>LE THÉÂTRE PETIT À PETIT</t>
  </si>
  <si>
    <t>LE THEATRE SORTIE DE SECOURS</t>
  </si>
  <si>
    <t>L'ENSEMBLE LES BORÉADES DE MONTRÉAL</t>
  </si>
  <si>
    <t>LES 7 DOIGTS DE LA MAIN</t>
  </si>
  <si>
    <t>LES BALLETS JAZZ DE MONTREAL</t>
  </si>
  <si>
    <t>LES FILLES ÉLECTRIQUES</t>
  </si>
  <si>
    <t>LES GRANDS BALLETS CANADIENS</t>
  </si>
  <si>
    <t>LES IDÉES HEUREUSES</t>
  </si>
  <si>
    <t>LES INCOMPLÈTES</t>
  </si>
  <si>
    <t>LES NUAGES EN PANTALON</t>
  </si>
  <si>
    <t>LES PRODUCTIONS A TOUR DE ROLE INC.</t>
  </si>
  <si>
    <t>LES PRODUCTIONS ONDINNOK INC.</t>
  </si>
  <si>
    <t>LES PRODUCTIONS PORTE PAROLE</t>
  </si>
  <si>
    <t>LES PRODUCTIONS POUR ENFANTS DE QUÉBEC</t>
  </si>
  <si>
    <t>LES PRODUCTIONS SUPER-MEME INC</t>
  </si>
  <si>
    <t>LES PRODUCTIONS YVES LEVEILLE</t>
  </si>
  <si>
    <t>LES SAGES FOUS</t>
  </si>
  <si>
    <t>LES VIOLONS DU ROY</t>
  </si>
  <si>
    <t>L'ILLUSION, THÉÂTRE DE MARIONNETTES</t>
  </si>
  <si>
    <t>L'ORCHESTRE D'HOMMES-ORCHESTRES</t>
  </si>
  <si>
    <t>L'ORCHESTRE LA SINFONIA DE LANAUDIERE</t>
  </si>
  <si>
    <t>L'ORCHESTRE SYMPHONIQUE DE GATINEAU</t>
  </si>
  <si>
    <t>L'ORCHESTRE SYMPHONIQUE DE TROIS-RIVIÈRES INC.</t>
  </si>
  <si>
    <t>MAYDAY DANSE</t>
  </si>
  <si>
    <t>MONTREAL DANSE</t>
  </si>
  <si>
    <t>O VERTIGO DANSE INC.</t>
  </si>
  <si>
    <t>OPÉRA/THÉÂTRE VOXPOPULI</t>
  </si>
  <si>
    <t>ORANGE NOYEE</t>
  </si>
  <si>
    <t>ORCHESTRE SYMPHONIQUE DE DRUMMONDVILLE</t>
  </si>
  <si>
    <t>ORCHESTRE SYMPHONIQUE DE L'ESTUAIRE DU ST-LAURENT</t>
  </si>
  <si>
    <t>ORCHESTRE SYMPHONIQUE DE LONGUEUIL</t>
  </si>
  <si>
    <t>ORCHESTRE SYMPHONIQUE DE SHERBROOKE</t>
  </si>
  <si>
    <t>ORCHESTRE SYMPHONIQUE DU SAGUENAY-LAC ST-JEAN INC</t>
  </si>
  <si>
    <t>PAR B.L. EUX</t>
  </si>
  <si>
    <t>PENTAÈDRE, QUINTETTE À VENT INC.</t>
  </si>
  <si>
    <t>PME-ART</t>
  </si>
  <si>
    <t>PPS DANSE INC.</t>
  </si>
  <si>
    <t>PRODUCTIONS CAS PUBLIC</t>
  </si>
  <si>
    <t>PRODUCTIONS HOTEL-MOTEL</t>
  </si>
  <si>
    <t>PRODUCTIONS STRADA</t>
  </si>
  <si>
    <t>PRODUCTIONS TOTEM CONTEMPORAIN</t>
  </si>
  <si>
    <t>PRODUCTIONS YARI</t>
  </si>
  <si>
    <t>QUASAR QUATUOR DE SAXOPHONES</t>
  </si>
  <si>
    <t>QUATUOR BOZZINI</t>
  </si>
  <si>
    <t>QUATUOR MOLINARI</t>
  </si>
  <si>
    <t>SACRÉ TYMPAN</t>
  </si>
  <si>
    <t>SIBYLLINES</t>
  </si>
  <si>
    <t>SINHA DANSE</t>
  </si>
  <si>
    <t>SOCIÉTÉ CULTURELLE DU LYS INC.</t>
  </si>
  <si>
    <t>SOCIÉTÉ DES MÉLOMANES D'ABITIBI-TÉMISCAMINGUE ET/OU ORCHESTRE SYMPHONIQUE RÉGIONAL D'ABITIBI-TÉMISCAMINGUE</t>
  </si>
  <si>
    <t>STUDIO DE MUSIQUE ANCIENNE DE MONTREAL</t>
  </si>
  <si>
    <t>SURSAUT COMPAGNIE DE DANSE</t>
  </si>
  <si>
    <t>SYLVAIN ÉMARD DANSE</t>
  </si>
  <si>
    <t>THEATRE B.T.W. INC.</t>
  </si>
  <si>
    <t>THEATRE BLANC</t>
  </si>
  <si>
    <t>THÉÂTRE BOUCHES DÉCOUSUES</t>
  </si>
  <si>
    <t>THÉÂTRE DE LA LIGUE NATIONALE D'IMPROVISATION INC.</t>
  </si>
  <si>
    <t>THÉÂTRE DE LA PETITE MARÉE</t>
  </si>
  <si>
    <t>THEATRE DE LA PIRE ESPECE</t>
  </si>
  <si>
    <t>THÉÂTRE DE L'AVANT-PAYS INC.</t>
  </si>
  <si>
    <t>THÉÂTRE DE L'OEIL INC.</t>
  </si>
  <si>
    <t>THÉÂTRE DE QUAT'SOUS INC.</t>
  </si>
  <si>
    <t>THÉÂTRE I.N.K.</t>
  </si>
  <si>
    <t>THÉÂTRE LE CLOU</t>
  </si>
  <si>
    <t>THÉÂTRE LES AMIS DE CHIFFON INC.</t>
  </si>
  <si>
    <t>THÉÂTRE MOTUS</t>
  </si>
  <si>
    <t>THÉÂTRE NIVEAU PARKING</t>
  </si>
  <si>
    <t>THEATRE TALISMAN</t>
  </si>
  <si>
    <t>THEATRE TOUT A TRAC</t>
  </si>
  <si>
    <t>TOUR DE BRAS</t>
  </si>
  <si>
    <t>TRIO FIBONACCI</t>
  </si>
  <si>
    <t>TROIS TRISTES TIGRES</t>
  </si>
  <si>
    <t>TROUPE LA CHANT'AMUSE INC</t>
  </si>
  <si>
    <t>UBUS THÉÂTRE</t>
  </si>
  <si>
    <t>VIRGINIE BRUNELLE INC.</t>
  </si>
  <si>
    <t>ZEUGMA, COLLECTIF DE FOLKLORE URBAIN</t>
  </si>
  <si>
    <t>AMPLE MAN DANSE</t>
  </si>
  <si>
    <t>ANEMONE 47</t>
  </si>
  <si>
    <t>BALLET OUEST INC.</t>
  </si>
  <si>
    <t>BOURASK-COMPAGNIE DE DANSE</t>
  </si>
  <si>
    <t>ÇA S'EN VIENT</t>
  </si>
  <si>
    <t>CHOEUR LES RHAPSODES INC.</t>
  </si>
  <si>
    <t>CHOEUR ST-LAURENT</t>
  </si>
  <si>
    <t>CIE MANUEL ROQUE</t>
  </si>
  <si>
    <t>COMPAGNIE DE PRODUCTION LES FOUTOUKOURS</t>
  </si>
  <si>
    <t>COMPAGNIE WU XING WU SHI</t>
  </si>
  <si>
    <t>COOP LUDOTEK-ART</t>
  </si>
  <si>
    <t>CORPUSCULE DANSE</t>
  </si>
  <si>
    <t>COSIMU</t>
  </si>
  <si>
    <t>DANSE LARA KRAMER</t>
  </si>
  <si>
    <t>DORSALE DANSE</t>
  </si>
  <si>
    <t>ECOUMENE</t>
  </si>
  <si>
    <t>EXLIBRIS</t>
  </si>
  <si>
    <t>GALILEO (ORCHESTRE SYMPHONIQUE DE LA VALLÉE-DU-HAUT-SAINT-LAURENT)</t>
  </si>
  <si>
    <t>GROUPE BEC-DE-LIEVRE</t>
  </si>
  <si>
    <t>LA COMPAGNIE MOBILE HOME</t>
  </si>
  <si>
    <t>LA MARCHE DU CRABE</t>
  </si>
  <si>
    <t>LABOKRACBOOM</t>
  </si>
  <si>
    <t>LE NOUVEL OPERA</t>
  </si>
  <si>
    <t>LE THÉÂTRE DE LA BANQUETTE ARRIÈRE</t>
  </si>
  <si>
    <t>LE THEATRE DE LA MAREE HAUTE</t>
  </si>
  <si>
    <t>L'EAU DU BAIN</t>
  </si>
  <si>
    <t>LES CHEMINS ERRANTS</t>
  </si>
  <si>
    <t>LES DEUX DE PIQUE</t>
  </si>
  <si>
    <t>LES FABULATEURS</t>
  </si>
  <si>
    <t>LES MINIMALICES</t>
  </si>
  <si>
    <t>LES MOTS S'ANIMENT OBNL</t>
  </si>
  <si>
    <t>LES RUGISSANTS</t>
  </si>
  <si>
    <t>LES VOIX HUMAINES</t>
  </si>
  <si>
    <t>L'HOMME ALLUMETTE</t>
  </si>
  <si>
    <t>LOUISE BÉDARD DANSE INC.</t>
  </si>
  <si>
    <t>MALASARTES PRODUCTIONS</t>
  </si>
  <si>
    <t>MON PERE EST MORT</t>
  </si>
  <si>
    <t>NADÈRE ARTS VIVANTS</t>
  </si>
  <si>
    <t>NOUVEL ENSEMBLE DE MUSIQUE IMPROVISÉE</t>
  </si>
  <si>
    <t>ORCHESTRE SYMPHONIQUE DE LA CÔTE-NORD</t>
  </si>
  <si>
    <t>ORCHESTRE SYMPHONIQUE DE L'AGORA</t>
  </si>
  <si>
    <t>PALLADE MUSICA ENSEMBLE BAROQUE</t>
  </si>
  <si>
    <t>POURPOUR INC.</t>
  </si>
  <si>
    <t>PRODUCTIONS BALLET OPÉRA PANTOMIME</t>
  </si>
  <si>
    <t>PRODUCTIONS DU RACCOURCI INC.</t>
  </si>
  <si>
    <t>PRODUCTIONS FÉLIX STÜSSI</t>
  </si>
  <si>
    <t>PRODUCTIONS FIOLUTRONIQ</t>
  </si>
  <si>
    <t>PRODUCTIONS KALABANTE</t>
  </si>
  <si>
    <t>PRODUCTIONS QUITTE OU DOUBLE</t>
  </si>
  <si>
    <t>PROJETS HYBRIS</t>
  </si>
  <si>
    <t>QUARTOM</t>
  </si>
  <si>
    <t>QUATUOR SAINT-GERMAIN</t>
  </si>
  <si>
    <t>RHODNIE DESIR CREATIONS</t>
  </si>
  <si>
    <t>SKEELS DANSE</t>
  </si>
  <si>
    <t>SYSTEME D/DOMINIQUE PORTE</t>
  </si>
  <si>
    <t>THEATRE A L'ENVERS</t>
  </si>
  <si>
    <t>THÉÂTRE BISTOURI</t>
  </si>
  <si>
    <t>THEATRE CORRIDA</t>
  </si>
  <si>
    <t>THÉÂTRE DE L'AFFAMÉE</t>
  </si>
  <si>
    <t>THEATRE DU FRET</t>
  </si>
  <si>
    <t>THEATRE DU FUTUR</t>
  </si>
  <si>
    <t>THÉÂTRE HORS TAXES</t>
  </si>
  <si>
    <t>THEATRE KATA</t>
  </si>
  <si>
    <t>THEATRE LA BETE HUMAINE</t>
  </si>
  <si>
    <t>THEATRE POINT D'ORGUE</t>
  </si>
  <si>
    <t>THEATRE PUZZLE</t>
  </si>
  <si>
    <t>THEATRE TERRE DES HOMMES</t>
  </si>
  <si>
    <t>THÉÂTRE TOMBÉ DU CIEL</t>
  </si>
  <si>
    <t>TRIO DE GUITARES DE MONTRÉAL</t>
  </si>
  <si>
    <t>TROUPE DU BUNKER</t>
  </si>
  <si>
    <t>UN ET UN FONT MILLE</t>
  </si>
  <si>
    <t>VIDÉO PHASE</t>
  </si>
  <si>
    <t>VOYAGEURS IMMOBILES, COMPAGNIE DE THÉÂTRE</t>
  </si>
  <si>
    <t>ART CIRCULATION</t>
  </si>
  <si>
    <t>ARTOPOLE - MAISON D'ENTREPRENEURIAT ARTISTIQUE</t>
  </si>
  <si>
    <t>CENTRE DES MUSICIENS DU MONDE</t>
  </si>
  <si>
    <t>L'ARTÈRE, DÉVELOPPEMENT ET PERFECTIONNEMENT EN DANSE CONTEMPORAINE</t>
  </si>
  <si>
    <t>LE CUBE, CENTRE INTERNATIONAL DE RECHERCHE ET DE CRÉATION EN THÉÂTRE POUR L'ENFANCE ET LA JEUNESSE</t>
  </si>
  <si>
    <t>LE REGROUPEMENT DU CONTE AU QUÉBEC</t>
  </si>
  <si>
    <t>MACHINERIE DES ARTS</t>
  </si>
  <si>
    <t>RÉSEAU PETITS BONHEURS</t>
  </si>
  <si>
    <t>ACADÉMIE DES LETTRES DU QUÉBEC</t>
  </si>
  <si>
    <t>ASSOCIATION INTERNATIONALE DES ÉTUDES QUÉBÉCOISES</t>
  </si>
  <si>
    <t>LES AMIES IMAGINAIRES</t>
  </si>
  <si>
    <t>LES PRODUCTIONS MUSES ET CHIMÈRES</t>
  </si>
  <si>
    <t>LIS AVEC MOI</t>
  </si>
  <si>
    <t>MAISON DE LA POÉSIE DE MONTRÉAL</t>
  </si>
  <si>
    <t>TREMPLIN D'ACTUALISATION DE POÉSIE (TAP)</t>
  </si>
  <si>
    <t>CARREFOUR DE LA LITTÉRATURE, DES ARTS ET DE LA CULTURE (CLAC)</t>
  </si>
  <si>
    <t>L'ASSOCIATION DES AUTEURS ET AUTEURES DE L'OUTAOUAIS</t>
  </si>
  <si>
    <t>LES CORRESPONDANCES D'EASTMAN</t>
  </si>
  <si>
    <t>LES POÈTES DE L'AMÉRIQUE FRANÇAISE</t>
  </si>
  <si>
    <t>LES PRODUCTIONS DU DIABLE VERT</t>
  </si>
  <si>
    <t>MAISON DES ARTS DE LA PAROLE</t>
  </si>
  <si>
    <t>PRODUCTIONS RHIZOME</t>
  </si>
  <si>
    <t>À VOIX HAUTE</t>
  </si>
  <si>
    <t>ESPACE DE LA DIVERSITÉ</t>
  </si>
  <si>
    <t>KAMISHKAK'ARTS</t>
  </si>
  <si>
    <t>LA MACHINE A TRUC, COOPERATIVE CULTURELLE</t>
  </si>
  <si>
    <t>LE COLLECTIF RAMEN</t>
  </si>
  <si>
    <t>LES SEMEURS DE CONTES</t>
  </si>
  <si>
    <t>MAISON NATALE DE LOUIS FRECHETTE</t>
  </si>
  <si>
    <t>CENTRE DES AUTEURS DRAMATIQUES (MONTREAL) (CEAD) INC.</t>
  </si>
  <si>
    <t>CIRCUIT-EST</t>
  </si>
  <si>
    <t>DIAGRAMME GESTION CULTURELLE INC.</t>
  </si>
  <si>
    <t>DIVERSITE ARTISTIQUE MONTREAL</t>
  </si>
  <si>
    <t>FONDATION JEAN-PIERRE PERREAULT</t>
  </si>
  <si>
    <t>LA DANSE SUR LES ROUTES DU QUÉBEC</t>
  </si>
  <si>
    <t>L'ASSOCIATION QUÉBÉCOISE DES MARIONNETTISTES A.Q.M.</t>
  </si>
  <si>
    <t>LES VOYAGEMENTS - THÉÂTRE DE CRÉATION EN TOURNÉE</t>
  </si>
  <si>
    <t>OBJECTIF SCENE</t>
  </si>
  <si>
    <t>RÉSEAU SCÈNES</t>
  </si>
  <si>
    <t>SOCIÉTÉ DE DÉVELOPPEMENT DES PÉRIODIQUES CULTURELS QUÉBÉCOIS (SODEP)</t>
  </si>
  <si>
    <t>STUDIO 303</t>
  </si>
  <si>
    <t>CENTRE DE DIFFUSION 3D</t>
  </si>
  <si>
    <t>EDITIONS GAZ MOUTARDE</t>
  </si>
  <si>
    <t>ÉDITIONS OQP</t>
  </si>
  <si>
    <t>PUBLICATIONS ZINC</t>
  </si>
  <si>
    <t>THEATRE TEESRI DUNIYA</t>
  </si>
  <si>
    <t>ASSOCIATION LURELU</t>
  </si>
  <si>
    <t>CIRCUIT - MUSIQUES CONTEMPORAINES</t>
  </si>
  <si>
    <t>CONTRE-JOUR CAHIERS LITTÉRAIRES</t>
  </si>
  <si>
    <t>LE GROUPE DE CRÉATION ESTUAIRE</t>
  </si>
  <si>
    <t>LES ÉCRITS DE L'ACADÉMIE DES LETTRES DU QUÉBEC</t>
  </si>
  <si>
    <t>LES EDITIONS CAP-AUX-DIAMANTS INC</t>
  </si>
  <si>
    <t>LES PUBLICATIONS BÉNÉVOLES DES LITTÉRATURES DE L'IMAGINAIRE DU QUÉBEC</t>
  </si>
  <si>
    <t>L'INCONVÉNIENT</t>
  </si>
  <si>
    <t>MAISONNEUVE MAGAZINE ASSOCIATION</t>
  </si>
  <si>
    <t>NUIT BLANCHE, MAGAZINE LITTÉRAIRE</t>
  </si>
  <si>
    <t>SPIRALE MAGAZINE CULTUREL INC.</t>
  </si>
  <si>
    <t>EN PISTE INC.</t>
  </si>
  <si>
    <t>ENGLISH LANGUAGE ARTS NETWORK QUEBEC</t>
  </si>
  <si>
    <t>REGROUPEMENT DE PAIRS DES ARTS INDÉPENDANTS DE RECHERCHE ET D'EXPÉRIMENTATION</t>
  </si>
  <si>
    <t>REGROUPEMENT QUEBECOIS DE LA DANSE</t>
  </si>
  <si>
    <t>RÉSEAU INDÉPENDANT DES DIFFUSEURS D'ÉVÉNEMENTS ARTISTIQUES UNIS (RIDEAU) INC.</t>
  </si>
  <si>
    <t>SCENE OUVERTE</t>
  </si>
  <si>
    <t>REGROUPEMENT DES ARTISTES EN ARTS VISUELS DU QUÉBEC, R.A.A.V.</t>
  </si>
  <si>
    <t>VISU</t>
  </si>
  <si>
    <t>ASSOCIATION DES ARTISTES DU PONTIAC</t>
  </si>
  <si>
    <t>SOCIÉTÉ QUÉBÉCOISE DES INFRASTRUCTURES</t>
  </si>
  <si>
    <t>CINE</t>
  </si>
  <si>
    <t>CENTRE ADELARD</t>
  </si>
  <si>
    <t>DISTRIBUTION H264</t>
  </si>
  <si>
    <t>AGREGAT</t>
  </si>
  <si>
    <t>UNIVERSITE BISHOP'S</t>
  </si>
  <si>
    <t>NUME</t>
  </si>
  <si>
    <t>LA MAISON DU VILLAGE, CENTRE D'EXPOSITION DE VAL-DAVID</t>
  </si>
  <si>
    <t>CORPORATION DU MUSÉE DE LA NATION HURONNE-WENDAT</t>
  </si>
  <si>
    <t>CINE TAPIS ROUGE</t>
  </si>
  <si>
    <t>ASSOCIATION POUR LA CREATION ET LA RECHERCHE ELECTRO- ACOUSTIQUES DU QUEBEC</t>
  </si>
  <si>
    <t>LE GROUPE MOLIOR</t>
  </si>
  <si>
    <t>CENTRE MATERIA</t>
  </si>
  <si>
    <t>METI</t>
  </si>
  <si>
    <t>CENTRE D'ARTISTES CARAVANSÉRAIL</t>
  </si>
  <si>
    <t>MAISON DE L'ARCHITECTURE DU QUÉBEC - MONOPOLI</t>
  </si>
  <si>
    <t>ARCH</t>
  </si>
  <si>
    <t>PANACHE ART ACTUEL</t>
  </si>
  <si>
    <t>GALERIE B-312</t>
  </si>
  <si>
    <t>VOX, CENTRE DE L'IMAGE CONTEMPORAINE</t>
  </si>
  <si>
    <t>VIDEOGRAPHE INC</t>
  </si>
  <si>
    <t>LANGAGE PLUS</t>
  </si>
  <si>
    <t>GALERIE &amp; ATELIER LA CENTRALE ÉLECTRIQUE POWERHOUSE GALLERY</t>
  </si>
  <si>
    <t>GROUPE INTERVENTION VIDÉO DE MONTRÉAL INC.</t>
  </si>
  <si>
    <t>LA SOCIETE DES ARTS VISUELS DE LAVAL</t>
  </si>
  <si>
    <t>"OCCURRENCE" ESPACE D'ART ET D'ESSAI CONTEMPORAINS</t>
  </si>
  <si>
    <t>DARE-DARE CENTRE DE DIFFUSION D'ART MULTIDISCIPLINAIRE DE MONTRÉAL INC.</t>
  </si>
  <si>
    <t>DAZIBAO IMAGES, EXPOSITIONS, EDITIONS</t>
  </si>
  <si>
    <t>DIAGONALE</t>
  </si>
  <si>
    <t>REGART, CENTRE D'ARTISTES EN ART ACTUEL</t>
  </si>
  <si>
    <t>CENTRE DES ARTS ACTUELS SKOL</t>
  </si>
  <si>
    <t>CIRCA ART ACTUEL</t>
  </si>
  <si>
    <t>ARTICULE</t>
  </si>
  <si>
    <t>L'OEIL VIF</t>
  </si>
  <si>
    <t>LE CENTRE D'EXPOSITION L'IMAGIER</t>
  </si>
  <si>
    <t>VILLE D'AMOS</t>
  </si>
  <si>
    <t>EXPRESSION CENTRE D'EXPOSITION DE ST-HYACINTHE INC.</t>
  </si>
  <si>
    <t>PLEIN SUD, CENTRE D'EXPOSITIONET D'ANIMATION EN ART ACTUEL À LONGUEUIL</t>
  </si>
  <si>
    <t>L'INSTITUT DES ARTS AU SAGUENAY</t>
  </si>
  <si>
    <t>CORPORATION DE DEVELOPPEMENT CULTUREL DE TROIS-RIVIERES</t>
  </si>
  <si>
    <t>PRODUCTIONS FESTIVES</t>
  </si>
  <si>
    <t>ANTITUBE</t>
  </si>
  <si>
    <t>ARPRIM, CENTRE D'ESSAI EN ART IMPRIME</t>
  </si>
  <si>
    <t>ESPACE PROJET</t>
  </si>
  <si>
    <t>FONDATION FABIENNE COLAS (LA)</t>
  </si>
  <si>
    <t>ARTIFICIEL.NET</t>
  </si>
  <si>
    <t>VISIONS CINEMA</t>
  </si>
  <si>
    <t>LES EDITIONS INTERVENTION INC.</t>
  </si>
  <si>
    <t>LA VIE DES ARTS</t>
  </si>
  <si>
    <t>EDITIONS CONTINUITE INC.</t>
  </si>
  <si>
    <t>ASSOCIATION DES CINEMAS PARALLELES DU QUEBEC</t>
  </si>
  <si>
    <t>LES EDITIONS ESSE</t>
  </si>
  <si>
    <t>24/30 I/S</t>
  </si>
  <si>
    <t>MUTEK</t>
  </si>
  <si>
    <t>LA BIENNALE INTERNATIONALE DU LIN DE PORTNEUF</t>
  </si>
  <si>
    <t>PARCOURS DU POINT DE VUE - GASPÉSIE - RENCONTRES INTERNATIONALES PHOTOS</t>
  </si>
  <si>
    <t>BIENNALE NATIONALE DE SCULPTURE CONTEMPORAINE</t>
  </si>
  <si>
    <t>BIENNALE INTERNATIONALE D'ESTAMPE CONTEMPORAINE DE TROIS-RIVIÈRES</t>
  </si>
  <si>
    <t>MANIF D'ART</t>
  </si>
  <si>
    <t>MOMENTA BIENNALE DE L'IMAGE</t>
  </si>
  <si>
    <t>FESTIVAL INTERNATIONAL DE JARDINS</t>
  </si>
  <si>
    <t>FESTIVAL INTERNATIONAL DE PROJECTION I LLUSIONNISTE DE M</t>
  </si>
  <si>
    <t>ART SOUTERRAIN</t>
  </si>
  <si>
    <t>FESTIVAL BD DE MONTRÉAL</t>
  </si>
  <si>
    <t>BIENNALE INTERNATIONALE DE LA SCULPTURE SUR BOIS EN TAILLE DIRECTE DE SAINT-JEAN-PORT-JOLI</t>
  </si>
  <si>
    <t>COURSE ESTRIE</t>
  </si>
  <si>
    <t>MURAL</t>
  </si>
  <si>
    <t>GRANDE RENCONTRE DES ARTS MEDIATIQUES EN GASPESIE</t>
  </si>
  <si>
    <t>BIENNALE D'ART CONTEMPORAIN AUTOCHTONE</t>
  </si>
  <si>
    <t>LES PRODUCTIONS FUNAMBULES MÉDIAS</t>
  </si>
  <si>
    <t>TRACES ARTS VISUELS</t>
  </si>
  <si>
    <t>LE PROJET KINOMADA</t>
  </si>
  <si>
    <t>08 CINEMA INDEPENDANT</t>
  </si>
  <si>
    <t>PHI MUSE INC.</t>
  </si>
  <si>
    <t>PROJET EVA</t>
  </si>
  <si>
    <t>FEMMES DU CINÉMA, DE LA TÉLÉVISION ET DES MÉDIAS NUMÉRIQUES</t>
  </si>
  <si>
    <t>CENTRE D'INFORMATION ARTEXTE INFORMATION CENTRE</t>
  </si>
  <si>
    <t>LES FLÂNEURS ERRATIQUES</t>
  </si>
  <si>
    <t>ORGANISME EXMURO ARTS PUBLICS</t>
  </si>
  <si>
    <t>CENTRE DES BEAUX-ARTS ROZYNSKI</t>
  </si>
  <si>
    <t>CENTRE DE PRODUCTION ET D'EXPOSITION EASTERN BLOC</t>
  </si>
  <si>
    <t>PARALOEIL</t>
  </si>
  <si>
    <t>KINO00</t>
  </si>
  <si>
    <t>VU, CENTRE DE DIFFUSION ET DE PRODUCTION DE LA PHOTOGRAPHIE</t>
  </si>
  <si>
    <t>CENTRE D'ARTISTES VASTE ET VAGUE</t>
  </si>
  <si>
    <t>COOP SPIRA</t>
  </si>
  <si>
    <t>REGROUPEMENT D'ARTISTES F</t>
  </si>
  <si>
    <t>QUARTIER EPHEMERE, CENTRE D'ARTS VISUELS</t>
  </si>
  <si>
    <t>L'OEIL DE POISSON</t>
  </si>
  <si>
    <t>OBORO GOBORO</t>
  </si>
  <si>
    <t>3E IMPÉRIAL, CENTRE D'ESSAI EN ARTS VISUELS</t>
  </si>
  <si>
    <t>CENTRE BANG</t>
  </si>
  <si>
    <t>SPOROBOLE</t>
  </si>
  <si>
    <t>ENGRAMME</t>
  </si>
  <si>
    <t>CENTRE DES ARTISTES EN ARTS VISUELS DE L'ABITIBI-TÉMISCAMINGUE</t>
  </si>
  <si>
    <t>CENTRE DE PRODUCTION DAIMON</t>
  </si>
  <si>
    <t>CENTRE D'ART ET DE DIFFUSION CLARK</t>
  </si>
  <si>
    <t>LA BANDE VIDÉO ET FILM DE QUÉBEC</t>
  </si>
  <si>
    <t>ASSOCIATION DE CRÉATION ET DIFFUSION SONORES ET ÉLECTRONIQUES AVATAR</t>
  </si>
  <si>
    <t>ATELIER SILEX INC.</t>
  </si>
  <si>
    <t>L'ATELIER CIRCULAIRE</t>
  </si>
  <si>
    <t>ASSOCIATION PRESSE-PAPIERS INC.</t>
  </si>
  <si>
    <t>AGENCE TOPO</t>
  </si>
  <si>
    <t>PERTE DE SIGNAL</t>
  </si>
  <si>
    <t>CENTRE TURBINE</t>
  </si>
  <si>
    <t>CORPORATION WAPIKONI MOBILE</t>
  </si>
  <si>
    <t>ADMARE, CENTRE D'ARTISTES EN ARTS VISUELS DES ÎLES-DE-LA-MADELEINE</t>
  </si>
  <si>
    <t>MAINFILM</t>
  </si>
  <si>
    <t>LES FILMS DE L'AUTRE</t>
  </si>
  <si>
    <t>COOP VIDEO DE MONTREAL</t>
  </si>
  <si>
    <t>LA CHAMBRE BLANCHE INC.</t>
  </si>
  <si>
    <t>ATELIER DE L'ILE INC</t>
  </si>
  <si>
    <t>CENTRE SAGAMIE</t>
  </si>
  <si>
    <t>BANDE SONIMAGE</t>
  </si>
  <si>
    <t>MUSEE AMBULANT</t>
  </si>
  <si>
    <t>VRILLE ART ACTUEL</t>
  </si>
  <si>
    <t>ART PARTAGE</t>
  </si>
  <si>
    <t>LES PRODUCTIONS FEUX SACRES INC.</t>
  </si>
  <si>
    <t>FONDATION LATINARTE</t>
  </si>
  <si>
    <t>MOUVEMENT ESSARTS</t>
  </si>
  <si>
    <t>PESOT</t>
  </si>
  <si>
    <t>VOIR À L'EST - ART CONTEMPORAIN</t>
  </si>
  <si>
    <t>MAGNÉTO</t>
  </si>
  <si>
    <t>LE CENTRE DES ARTS VISUELS</t>
  </si>
  <si>
    <t>ARTCH ART CONTEMPORAIN ÉMERGENT</t>
  </si>
  <si>
    <t>CONSEIL QUÉBÉCOIS DES ARTS MÉDIATIQUES</t>
  </si>
  <si>
    <t>ATELIERS D'ARTISTES TOUTTOUT</t>
  </si>
  <si>
    <t>GUILDE CANADIENNE DES MÉTIERS D'ART</t>
  </si>
  <si>
    <t>PRODUCTIONS INDEFINIES</t>
  </si>
  <si>
    <t>VIVA! ART ACTION MONTRÉAL</t>
  </si>
  <si>
    <t>ATOLL ART ACTUEL</t>
  </si>
  <si>
    <t>LA BOITE ROUGE VIF</t>
  </si>
  <si>
    <t>GALERIE CREA-METIERS D'ART CONTEMPORAINS</t>
  </si>
  <si>
    <t>CENTRE D'ACTION CULTURELLE DE LA MRC DE PAPINEAU</t>
  </si>
  <si>
    <t>ROUTE DES ARTS</t>
  </si>
  <si>
    <t>LA CARAVANE DE PHOEBUS</t>
  </si>
  <si>
    <t>ASSOCIATION DES GALERIES D'ART CONTEMPORAIN (MONTRÉAL)</t>
  </si>
  <si>
    <t>FESTIVAL TRANSISTOR OBNL</t>
  </si>
  <si>
    <t>PRODUCTIONS INNU ASSI</t>
  </si>
  <si>
    <t>GALERIE GALERIE EN LIGNE</t>
  </si>
  <si>
    <t>QUEBECINE</t>
  </si>
  <si>
    <t>FONDATION GRANTHAM POUR L'ART ET L'ENVIRONNEMENT (FGAE)</t>
  </si>
  <si>
    <t>ATELIER LA COULÉE - COOPÉRATIVE DE SOLIDARITÉ - SCULPTURE. MÉTAL. SOUDURE</t>
  </si>
  <si>
    <t>CENTRE D'ART DAPHNE</t>
  </si>
  <si>
    <t>VERTE IRLANDE</t>
  </si>
  <si>
    <t>ART ENTR'ELLES</t>
  </si>
  <si>
    <t>Type d'organisme</t>
  </si>
  <si>
    <t xml:space="preserve">Documents requis </t>
  </si>
  <si>
    <t>Association professionnelle d'artistes</t>
  </si>
  <si>
    <t>Toutes les disciplines</t>
  </si>
  <si>
    <t>Aucun matériel d'appui</t>
  </si>
  <si>
    <t xml:space="preserve">
• Grille tarifaire 2023-2024 des services ou activités offerts 
• Copie de 3 contrats signés - artistes et organismes, s'il y a lieu (renseignements personnels caviardés). 
• Dossier de presse (en un seul PDF: maximum de 10 pages, pas de communiqués).</t>
  </si>
  <si>
    <r>
      <rPr>
        <u/>
        <sz val="10"/>
        <color theme="1"/>
        <rFont val="Arial"/>
        <family val="2"/>
      </rPr>
      <t>Concernant l’exercice 2023-2024</t>
    </r>
    <r>
      <rPr>
        <sz val="10"/>
        <rFont val="Arial"/>
        <family val="2"/>
      </rPr>
      <t xml:space="preserve">
• Outils mis à la disposition des membres (maximum 2 exemples)
• Exemples de documents ou d’activités de consultation des membres (maximum 2)
</t>
    </r>
    <r>
      <rPr>
        <u/>
        <sz val="10"/>
        <color theme="1"/>
        <rFont val="Arial"/>
        <family val="2"/>
      </rPr>
      <t>Autres documents</t>
    </r>
    <r>
      <rPr>
        <sz val="10"/>
        <rFont val="Arial"/>
        <family val="2"/>
      </rPr>
      <t xml:space="preserve">
• Dossier de presse (en un seul PDF: maximum de 10 pages, pas de communiqués).</t>
    </r>
  </si>
  <si>
    <r>
      <rPr>
        <u/>
        <sz val="10"/>
        <color theme="1"/>
        <rFont val="Arial"/>
        <family val="2"/>
      </rPr>
      <t xml:space="preserve">Concernant l’exercice 2023-2024
</t>
    </r>
    <r>
      <rPr>
        <sz val="10"/>
        <rFont val="Arial"/>
        <family val="2"/>
      </rPr>
      <t xml:space="preserve">• Outils mis à la disposition des membres (maximum 2 exemples)
• Exemples de documents ou d’activités de consultation des membres (maximum 2)
</t>
    </r>
    <r>
      <rPr>
        <u/>
        <sz val="10"/>
        <color theme="1"/>
        <rFont val="Arial"/>
        <family val="2"/>
      </rPr>
      <t>Autres documents</t>
    </r>
    <r>
      <rPr>
        <sz val="10"/>
        <rFont val="Arial"/>
        <family val="2"/>
      </rPr>
      <t xml:space="preserve">
• Dossier de presse (en un seul PDF: maximum de 10 pages, pas de communiqués).</t>
    </r>
  </si>
  <si>
    <t xml:space="preserve">• Politique à l’égard de la propriété intellectuelle et des droits d’auteur.
• Preuve de dépôt légal des publications analogiques et numériques.
• Dossier de presse (en un seul PDF: maximum de 10 pages, pas de communiqués).
• Pour les périodiques imprimés, copie du dernier relevé de vente fourni par les distributeurs.
• Pour les périodiques numériques et hybrides (papier et numérique), rapport de fréquentation annuel de la dernière année, comprenant des statistiques détaillées sur le nombre de visiteurs uniques, par mois, par numéro et par année.
</t>
  </si>
  <si>
    <r>
      <t xml:space="preserve">• Liens Web (maximum 4) : Un numéro par année, pour chacune des quatre dernières années de publication.
ou
• Documents PDF (maximum 4): Un numéro par année, pour chacune des quatre dernières années de publication.
</t>
    </r>
    <r>
      <rPr>
        <u/>
        <sz val="10"/>
        <rFont val="Arial"/>
        <family val="2"/>
      </rPr>
      <t>Périodiques numériques</t>
    </r>
    <r>
      <rPr>
        <sz val="10"/>
        <rFont val="Arial"/>
        <family val="2"/>
      </rPr>
      <t>: adresse du site Web avec accès temporaire pour une période de 6 mois.</t>
    </r>
  </si>
  <si>
    <t>Documents requis et matériel d'appui</t>
  </si>
  <si>
    <t>Organisme de soutien à la production</t>
  </si>
  <si>
    <t>• Copie de 3 contrats signés (renseignements personnels caviardés). 
• Liste des équipements.
• Dossier de presse (en un seul PDF: maximum de 10 pages, pas de communiqués).</t>
  </si>
  <si>
    <t>• Images (maximum 15)
• Liens Web (maximum 3) : extraits d'œuvres vidéo et présentation des lieux (locaux, ateliers, équipements), totalisant 15 minutes maximum.</t>
  </si>
  <si>
    <t>ONGLET : 11a</t>
  </si>
  <si>
    <t>Adresse du siège social</t>
  </si>
  <si>
    <t>Site Web</t>
  </si>
  <si>
    <t>Énumérez la liste des organismes apparentés :</t>
  </si>
  <si>
    <t>Section 4 : Définition du profil de l'organisme</t>
  </si>
  <si>
    <t>Spécifiez le ou les exercice(s) attestant de l'admissibilité de votre organisme</t>
  </si>
  <si>
    <t>Littérature</t>
  </si>
  <si>
    <t>ONGLET : 11a - discpline</t>
  </si>
  <si>
    <t>Architecture</t>
  </si>
  <si>
    <t>Design</t>
  </si>
  <si>
    <t>Dessin</t>
  </si>
  <si>
    <t>Estampe</t>
  </si>
  <si>
    <t>Installation</t>
  </si>
  <si>
    <t>Peinture</t>
  </si>
  <si>
    <t>Performance</t>
  </si>
  <si>
    <t>Photographie</t>
  </si>
  <si>
    <t>Sculpture</t>
  </si>
  <si>
    <t>Poésie</t>
  </si>
  <si>
    <t>ONGLET : 11a - Pratique artistique</t>
  </si>
  <si>
    <t>Type</t>
  </si>
  <si>
    <t>Définition</t>
  </si>
  <si>
    <t>Dernier exercice financier complété (états financiers approuvés et signés)</t>
  </si>
  <si>
    <t xml:space="preserve">Inscrire le nombre d'activités différentes présentées :         </t>
  </si>
  <si>
    <t xml:space="preserve">Type d'activité  </t>
  </si>
  <si>
    <t>Nombre total d'artistes</t>
  </si>
  <si>
    <t>Lieu de diffusion
(Si l'activité est présentée uniquement en ligne, indiquer webdiffusion)</t>
  </si>
  <si>
    <t>Médiation</t>
  </si>
  <si>
    <t>Rencontre</t>
  </si>
  <si>
    <t>Spectacle</t>
  </si>
  <si>
    <t>Votre organisme relève-t-il d'une municipalité ou d'une université ?</t>
  </si>
  <si>
    <t>rencontre la condition d'admissibilité spécifique aux diffuseurs en arts de la scène et en arts multidisciplinaires à savoir qu'il présente une programmation professionnelle comportant au moins quatre œuvres ou productions et douze représentations.</t>
  </si>
  <si>
    <r>
      <t xml:space="preserve">Avoir complété l'onglet </t>
    </r>
    <r>
      <rPr>
        <b/>
        <i/>
        <sz val="8"/>
        <rFont val="Arial"/>
        <family val="2"/>
      </rPr>
      <t>Annexe administrateurs</t>
    </r>
  </si>
  <si>
    <t>Dernier exercice financier complété</t>
  </si>
  <si>
    <t>1.1 Détaillez ce que vous avez déjà mis en place :</t>
  </si>
  <si>
    <t>Périodique culturel</t>
  </si>
  <si>
    <t>ONGLET : 16 disicpline</t>
  </si>
  <si>
    <t xml:space="preserve">On entend par diffuseur en arts de la scène et en arts multidisciplinaires un organisme dont le mandat, en tout ou en partie, permet d'assumer la responsabilité d'une programmation d'œuvres ou de spectacles. 	
L'organisme, qu'il soit gestionnaire ou locataire d'un lieu de spectacle, doit exercer un mandat explicite de diffusion et ce, de manière exclusive ou non exclusive dans le cas où le diffuseur est aussi producteur. Les activités d'accueil, de programmation, de promotion, de mise en marché, de médiation et de développement de publics sont partie intégrante du mandat de diffusion.
Le diffuseur assume, en tout ou en partie, le risque financier inhérent à l'un ou l'autre des modes d'accueil généralement reconnus: achat de spectacles, codiffusion de spectacles ou résidences de création donnant lieu à une diffusion ultérieure.
Il doit offrir aux artistes et aux producteurs une gamme de services qui répondent aux conditions d'exercice de la pratique artistique et aux besoins techniques afférents aux exigences de la création, de la production, de la promotion et de la mise en marché du spectacle.
Pluridisciplinaire ou spécialisé
Le diffuseur qui consacre deux tiers ou plus de ses représentations à une discipline particulière est considéré comme spécialisé et doit inscrire sa demande dans cette discipline, tandis que celui qui œuvre dans plus d’une discipline dont aucune n’atteint les deux tiers est plutôt qualifié de pluridisciplinaire.
Manifestation consacrée à une ou plusieurs disciplines
Une manifestation consacrée à une ou plusieurs disciplines présente une programmation sur une base périodique dans le cadre d'un festival ou d’un événement local, régional ou suprarégional dont les retombées sont importantes sur les plans du développement de la discipline et du développement de publics.
</t>
  </si>
  <si>
    <t xml:space="preserve">Événement national
On entend par événement national un événement qui accueille, de façon significative, des artistes ou des écrivaines et écrivains et des spécialistes québécois d'un domaine particulier. Selon la nature de l'événement, la programmation doit inclure la création d'œuvres ou la présentation d'œuvres inédites, doit tenir compte des nouvelles tendances dans la discipline visée et doit comprendre des activités qui peuvent susciter des échanges. L'événement doit se dérouler au Québec. Il peut être annuel, biennal ou triennal.
La participation d'artistes et de spécialistes québécois à l'événement doit être prédominante.
L'événement doit être appuyé par un plan de promotion prévoyant des activités au plan national, la participation des médias nationaux qui peuvent diffuser l'événement ou lui donner une notoriété à l'échelle nationale.
Événement international
On entend par événement international un événement qui accueille, de façon significative, des artistes ou des écrivaines et écrivains et des spécialistes québécois, canadiens et étrangers d'un domaine particulier et dont les activités peuvent susciter des échanges et ententes réciproques. L'événement doit se dérouler au Québec. Il peut être annuel, biennal ou triennal.
L'événement doit être appuyé par un plan de promotion important prévoyant notamment la participation des médias nationaux et internationaux qui peuvent diffuser l'événement ou lui donner une notoriété à l'échelle nationale et internationale.
</t>
  </si>
  <si>
    <t>On entend par organisme de création et de production en arts de la scène et en arts multidisciplinaires un organisme qui est formé essentiellement en vue de créer, produire et diffuser des spectacles. Il fait appel à des artistes et à des conceptrices et concepteurs professionnels.
L'organisme est reconnu « producteur » lorsqu'il assume la direction artistique ainsi que les coûts de conception, de répétition et de réalisation des spectacles.</t>
  </si>
  <si>
    <t xml:space="preserve">On entend par organisme de services, un organisme qui répond aux besoins de développement d'un domaine ou d'un secteur particulier. Il offre aux artistes, aux écrivaines et écrivains et aux organismes un soutien à leur développement par diverses activités et services notamment d'encadrement, de gestion, de promotion, de reconnaissance, de mise en marché, de documentation, de distribution, de conservation et autres activités.
</t>
  </si>
  <si>
    <t>Organismes de création</t>
  </si>
  <si>
    <t xml:space="preserve">Les organismes de création sont formés essentiellement en vue de créer, produire et diffuser des œuvres. Ils font appel à des artistes et à des conceptrices et concepteurs professionnels.
L'organisme est reconnu "organisme de création" lorsqu'il assume la direction artistique ainsi que les coûts de conception, de réalisation et de présentation et qu'il détient les droits des œuvres.
L'organisme doit exercer principalement ses activités sur le territoire québécois.
</t>
  </si>
  <si>
    <t>Organismes de diffusion et de production</t>
  </si>
  <si>
    <t>L’organisme de diffusion et de production en littérature et en conte a pour mandat de soutenir, promouvoir et diffuser le travail des écrivaines et écrivains et des conteuses et conteurs professionnels. Il peut s’agir notamment d’organismes de création, de production et de diffusion, de manifestations ou d’associations régionales d'auteurs qui font appel à des écrivaines et écrivains, conteuses et conteurs, artistes professionnels ou à des intervenantes et intervenants reconnus de la discipline.
L’organisme exerce principalement ses activités sur le territoire québécois.</t>
  </si>
  <si>
    <t>Organismes de diffusion</t>
  </si>
  <si>
    <t>Organismes de diffusion et de soutien à la production</t>
  </si>
  <si>
    <t>Organismes de soutien à la production</t>
  </si>
  <si>
    <t xml:space="preserve">Les organismes de soutien à la production favorisent, par leurs activités et services, la recherche et les différentes étapes de la production d'œuvres.
L'organisme met à la disposition des artistes, des espaces, des équipements, des ressources spécialisées et de l'encadrement. En outre, il peut accueillir des artistes en résidence et proposer des activités de réflexion, de formation et de perfectionnement.
L’organisme doit consacrer une partie importante de ses ressources aux activités de soutien à la production.
Il doit exercer principalement ses activités sur le territoire québécois.
</t>
  </si>
  <si>
    <t>ordre</t>
  </si>
  <si>
    <t>arts scene et visu</t>
  </si>
  <si>
    <t>note</t>
  </si>
  <si>
    <t>6 et 7</t>
  </si>
  <si>
    <t>Type-OLD</t>
  </si>
  <si>
    <t>visu</t>
  </si>
  <si>
    <t>art scene</t>
  </si>
  <si>
    <t>spécialisé et pluri</t>
  </si>
  <si>
    <t>littérature</t>
  </si>
  <si>
    <t>visu et scene</t>
  </si>
  <si>
    <t>Section 10c : Plan d'activité et de diffusion</t>
  </si>
  <si>
    <t>Nombre de présentations par nature de l'activité</t>
  </si>
  <si>
    <t>Balados</t>
  </si>
  <si>
    <t>Vidéos, exposition</t>
  </si>
  <si>
    <t>Foire</t>
  </si>
  <si>
    <t>Rencontre d'artistes et/ou d'écrivain.es avec le public</t>
  </si>
  <si>
    <t>Résidences</t>
  </si>
  <si>
    <t>ONGLET : 12a - activité</t>
  </si>
  <si>
    <t>ONGLET : 12a - discipline</t>
  </si>
  <si>
    <t>Diffuseur</t>
  </si>
  <si>
    <t>Arts de la scène et multidisciplinaires</t>
  </si>
  <si>
    <t>• Dossier de presse (en un seul PDF: maximum de 10 pages, pas de communiqués).
• Copie de 3 contrats signés (renseignements personnels caviardés). La sélection doit inclure des disciplines distinctes (pour les organismes de diffusion pluridisciplinaire) et/ou les différentes salles utilisées (s'il y a lieu).</t>
  </si>
  <si>
    <t>Accueil et programmation
Manifestations consacrées à une ou plusieurs disciplines</t>
  </si>
  <si>
    <t>• Dossier de presse (en un seul PDF: maximum de 10 pages, pas de communiqués).
• Copie de 3 contrats signés (renseignements personnels caviardés). La sélection doit inclure des disciplines distinctes et/ou les différentes salles utilisées (s'il y a lieu).
• Liste des programmateurs québécois, canadiens et étrangers présents à la dernière édition.
• Liste des médias québécois ou de l'extérieur du Québec ayant couvert la dernière édition.</t>
  </si>
  <si>
    <t>Arts visuels, Métiers d'art et Recherche architecturale</t>
  </si>
  <si>
    <t>• Dossier de presse (en un seul PDF: maximum de 10 pages, pas de communiqués).
• Copie de 3 contrats signés (renseignements personnels caviardés). La sélection doit inclure des disciplines distinctes et/ou les différentes salles utilisées (s'il y a lieu).
• Liste des diffuseurs québécois, canadiens et étrangers présents à la dernière édition.
• Liste des médias québécois ou de l'extérieur du Québec ayant couvert la dernière édition.</t>
  </si>
  <si>
    <t>Arts du cirque, Danse et Théâtre</t>
  </si>
  <si>
    <t>• Dossier de presse (en un seul PDF: maximum de 10 pages, pas de communiqués).</t>
  </si>
  <si>
    <t>• Liens Web (maximum 3) : Oeuvres récentes dont au moins 1 oeuvre intégrale.</t>
  </si>
  <si>
    <t>• Images (maximum 15)
• Liens Web (maximum 3) : Oeuvres récentes dont au moins 1 oeuvre intégrale.</t>
  </si>
  <si>
    <t>• Liens web (maximum 3) : trois (3) oeuvres distinctes enregistrées en studio ou en concert. Pour les chorales, au moins 1 oeuvre a cappella.</t>
  </si>
  <si>
    <t>Arts visuels, métiers d'art, recherche architecturale, cinéma vidéo, arts numériques</t>
  </si>
  <si>
    <t>• Copie de 3 contrats signés (renseignements personnels caviardés). 
• Dossier de presse (en un seul PDF: maximum de 10 pages, pas de communiqués).</t>
  </si>
  <si>
    <t>• Images (maximum 15)
• Liens Web (maximum 3) : extraits d'œuvres vidéo et présentation des lieux (locaux, ateliers, équipements), totalisant 15 minutes maximum</t>
  </si>
  <si>
    <r>
      <rPr>
        <b/>
        <sz val="10"/>
        <color theme="1"/>
        <rFont val="Arial"/>
        <family val="2"/>
      </rPr>
      <t>Pour les diffuseurs, événements, associations, regroupements et organismes de services</t>
    </r>
    <r>
      <rPr>
        <sz val="10"/>
        <rFont val="Arial"/>
        <family val="2"/>
      </rPr>
      <t xml:space="preserve">
Aucun matériel d'appui</t>
    </r>
  </si>
  <si>
    <r>
      <t>Pour les diffuseurs, événements, associations, regroupements et organismes de services</t>
    </r>
    <r>
      <rPr>
        <sz val="10"/>
        <color rgb="FF000000"/>
        <rFont val="Arial"/>
        <family val="2"/>
      </rPr>
      <t xml:space="preserve">
Aucun matériel d'appui</t>
    </r>
  </si>
  <si>
    <r>
      <t xml:space="preserve">• Dossier de presse (en un seul PDF: maximum de 10 pages, pas de communiqués).
</t>
    </r>
    <r>
      <rPr>
        <b/>
        <sz val="10"/>
        <rFont val="Arial"/>
        <family val="2"/>
      </rPr>
      <t>Pour les organismes de diffusion:</t>
    </r>
    <r>
      <rPr>
        <sz val="10"/>
        <rFont val="Arial"/>
        <family val="2"/>
      </rPr>
      <t xml:space="preserve">
• Copie de 3 contrats signés (renseignements personnels caviardés).</t>
    </r>
  </si>
  <si>
    <r>
      <rPr>
        <b/>
        <sz val="10"/>
        <color theme="1"/>
        <rFont val="Arial"/>
        <family val="2"/>
      </rPr>
      <t>Pour les organismes de création-production:</t>
    </r>
    <r>
      <rPr>
        <sz val="10"/>
        <rFont val="Arial"/>
        <family val="2"/>
      </rPr>
      <t xml:space="preserve">
• Images (maximum 15)
• Liens Web (maximum 3) : extraits d'oeuvres totalisant 15 minutes maximum.
</t>
    </r>
  </si>
  <si>
    <t>Organismes de création et de production et diffuseurs</t>
  </si>
  <si>
    <t>Arts multidisciplinaires et Pluridisciplinaire</t>
  </si>
  <si>
    <t>Adresse WEB</t>
  </si>
  <si>
    <t>Titre</t>
  </si>
  <si>
    <t>Année de réalisation</t>
  </si>
  <si>
    <t>Auteur</t>
  </si>
  <si>
    <t>Description</t>
  </si>
  <si>
    <t>Mot de passe*</t>
  </si>
  <si>
    <t>Notes de visionnement</t>
  </si>
  <si>
    <t>No</t>
  </si>
  <si>
    <t>PDF</t>
  </si>
  <si>
    <t>Autres renseignements utiles</t>
  </si>
  <si>
    <t>Liste des documents requis et matériel d'appui</t>
  </si>
  <si>
    <t xml:space="preserve">Titre et description </t>
  </si>
  <si>
    <t>PDF, PNG, JPG, JPEG</t>
  </si>
  <si>
    <t>Annexe administrateurs</t>
  </si>
  <si>
    <t>Section Portrait de l'organisme</t>
  </si>
  <si>
    <t>Section Écoresponsabilité</t>
  </si>
  <si>
    <t>Diffuseurs - Accueil et programmation</t>
  </si>
  <si>
    <t>Diffuseurs - Manifestations consacrées à une ou plusieurs disciplines</t>
  </si>
  <si>
    <r>
      <t xml:space="preserve">Si vous déposez votre demande par </t>
    </r>
    <r>
      <rPr>
        <b/>
        <i/>
        <sz val="10"/>
        <color rgb="FF002060"/>
        <rFont val="Arial"/>
        <family val="2"/>
      </rPr>
      <t>Mon dossier CALQ</t>
    </r>
    <r>
      <rPr>
        <sz val="10"/>
        <rFont val="Arial"/>
        <family val="2"/>
      </rPr>
      <t>, vous devez fournir les documents requis et le matériel d'appui dans votre demande en ligne.</t>
    </r>
  </si>
  <si>
    <t>Section 1 : Documents requis joints à la demande</t>
  </si>
  <si>
    <t>Section 2 : Matériel d'appui joint à la demande</t>
  </si>
  <si>
    <t>Diffuseurs et Événements nationaux et internationaux</t>
  </si>
  <si>
    <t>Organismes de création et de production et Diffuseurs</t>
  </si>
  <si>
    <t>Organismes de création et de production et Événements nationaux et internationaux</t>
  </si>
  <si>
    <t>Organismes de création et de production, Diffuseurs et Événements nationaux et internationaux</t>
  </si>
  <si>
    <t>Toutes</t>
  </si>
  <si>
    <t>Visu</t>
  </si>
  <si>
    <t>Scene</t>
  </si>
  <si>
    <t>Litt</t>
  </si>
  <si>
    <t>VisuLitt</t>
  </si>
  <si>
    <t>Liste1</t>
  </si>
  <si>
    <t>Liste2</t>
  </si>
  <si>
    <t>Liste3</t>
  </si>
  <si>
    <t>Liste4</t>
  </si>
  <si>
    <t>Liste5</t>
  </si>
  <si>
    <t>Liste6</t>
  </si>
  <si>
    <t>Liste7</t>
  </si>
  <si>
    <t>Liste8</t>
  </si>
  <si>
    <t>Liste9</t>
  </si>
  <si>
    <t>Liste10</t>
  </si>
  <si>
    <t>Liste11</t>
  </si>
  <si>
    <t>Liste12</t>
  </si>
  <si>
    <t>Liste13</t>
  </si>
  <si>
    <t>Liste14</t>
  </si>
  <si>
    <r>
      <rPr>
        <b/>
        <sz val="16"/>
        <color theme="1"/>
        <rFont val="Calibri"/>
        <family val="2"/>
        <scheme val="minor"/>
      </rPr>
      <t xml:space="preserve">Nouveauté ! </t>
    </r>
    <r>
      <rPr>
        <sz val="12"/>
        <color theme="1"/>
        <rFont val="Calibri"/>
        <family val="2"/>
        <scheme val="minor"/>
      </rPr>
      <t xml:space="preserve">Déposez votre demande par </t>
    </r>
    <r>
      <rPr>
        <b/>
        <i/>
        <u/>
        <sz val="12"/>
        <color rgb="FF002060"/>
        <rFont val="Calibri"/>
        <family val="2"/>
        <scheme val="minor"/>
      </rPr>
      <t>Mon dossier CALQ</t>
    </r>
  </si>
  <si>
    <r>
      <rPr>
        <b/>
        <u/>
        <sz val="10"/>
        <rFont val="Arial"/>
        <family val="2"/>
      </rPr>
      <t xml:space="preserve">
Quelques consignes pour créer une </t>
    </r>
    <r>
      <rPr>
        <b/>
        <i/>
        <u/>
        <sz val="10"/>
        <rFont val="Arial"/>
        <family val="2"/>
      </rPr>
      <t xml:space="preserve">Nouvelle demande </t>
    </r>
    <r>
      <rPr>
        <b/>
        <u/>
        <sz val="10"/>
        <rFont val="Arial"/>
        <family val="2"/>
      </rPr>
      <t>:</t>
    </r>
    <r>
      <rPr>
        <b/>
        <sz val="10"/>
        <rFont val="Arial"/>
        <family val="2"/>
      </rPr>
      <t xml:space="preserve">
Profil</t>
    </r>
    <r>
      <rPr>
        <sz val="10"/>
        <rFont val="Arial"/>
        <family val="2"/>
      </rPr>
      <t xml:space="preserve"> : Choisir votre profil
</t>
    </r>
    <r>
      <rPr>
        <b/>
        <sz val="10"/>
        <rFont val="Arial"/>
        <family val="2"/>
      </rPr>
      <t>Catégorie</t>
    </r>
    <r>
      <rPr>
        <sz val="10"/>
        <rFont val="Arial"/>
        <family val="2"/>
      </rPr>
      <t xml:space="preserve"> : Soutien à la mission
</t>
    </r>
    <r>
      <rPr>
        <b/>
        <sz val="10"/>
        <rFont val="Arial"/>
        <family val="2"/>
      </rPr>
      <t>Discipline</t>
    </r>
    <r>
      <rPr>
        <sz val="10"/>
        <rFont val="Arial"/>
        <family val="2"/>
      </rPr>
      <t xml:space="preserve"> : Choisir la discipline faisant l'objet de la demande
</t>
    </r>
    <r>
      <rPr>
        <b/>
        <sz val="10"/>
        <rFont val="Arial"/>
        <family val="2"/>
      </rPr>
      <t>Type d'aide</t>
    </r>
    <r>
      <rPr>
        <sz val="10"/>
        <rFont val="Arial"/>
        <family val="2"/>
      </rPr>
      <t xml:space="preserve"> : Choisir le type d'aide faisant l'objet de la demande</t>
    </r>
  </si>
  <si>
    <r>
      <rPr>
        <b/>
        <u/>
        <sz val="10"/>
        <rFont val="Arial"/>
        <family val="2"/>
      </rPr>
      <t xml:space="preserve">
Quelques consignes pour remplir la section </t>
    </r>
    <r>
      <rPr>
        <b/>
        <i/>
        <u/>
        <sz val="11"/>
        <rFont val="Arial"/>
        <family val="2"/>
      </rPr>
      <t>Projet</t>
    </r>
    <r>
      <rPr>
        <b/>
        <u/>
        <sz val="10"/>
        <rFont val="Arial"/>
        <family val="2"/>
      </rPr>
      <t xml:space="preserve"> :</t>
    </r>
    <r>
      <rPr>
        <b/>
        <sz val="10"/>
        <rFont val="Arial"/>
        <family val="2"/>
      </rPr>
      <t xml:space="preserve">
Titre</t>
    </r>
    <r>
      <rPr>
        <sz val="10"/>
        <rFont val="Arial"/>
        <family val="2"/>
      </rPr>
      <t xml:space="preserve"> : Le titre est prérempli.
</t>
    </r>
    <r>
      <rPr>
        <b/>
        <sz val="10"/>
        <rFont val="Arial"/>
        <family val="2"/>
      </rPr>
      <t>Résumé</t>
    </r>
    <r>
      <rPr>
        <sz val="10"/>
        <rFont val="Arial"/>
        <family val="2"/>
      </rPr>
      <t xml:space="preserve"> : Le résumé est prérempli.
</t>
    </r>
    <r>
      <rPr>
        <b/>
        <sz val="10"/>
        <rFont val="Arial"/>
        <family val="2"/>
      </rPr>
      <t>Montant annuel demandé</t>
    </r>
    <r>
      <rPr>
        <sz val="10"/>
        <rFont val="Arial"/>
        <family val="2"/>
      </rPr>
      <t xml:space="preserve"> : Inscrire le montant pour </t>
    </r>
    <r>
      <rPr>
        <u/>
        <sz val="10"/>
        <rFont val="Arial"/>
        <family val="2"/>
      </rPr>
      <t>une année</t>
    </r>
    <r>
      <rPr>
        <sz val="10"/>
        <rFont val="Arial"/>
        <family val="2"/>
      </rPr>
      <t xml:space="preserve"> de soutien.</t>
    </r>
  </si>
  <si>
    <r>
      <rPr>
        <b/>
        <u/>
        <sz val="10"/>
        <rFont val="Arial"/>
        <family val="2"/>
      </rPr>
      <t xml:space="preserve">
Quelques consignes pour déposer les documents dans la section </t>
    </r>
    <r>
      <rPr>
        <b/>
        <i/>
        <u/>
        <sz val="10"/>
        <rFont val="Arial"/>
        <family val="2"/>
      </rPr>
      <t>Documents requis</t>
    </r>
    <r>
      <rPr>
        <b/>
        <sz val="10"/>
        <rFont val="Arial"/>
        <family val="2"/>
      </rPr>
      <t xml:space="preserve">
Section 1 </t>
    </r>
    <r>
      <rPr>
        <sz val="10"/>
        <rFont val="Arial"/>
        <family val="2"/>
      </rPr>
      <t xml:space="preserve">: </t>
    </r>
    <r>
      <rPr>
        <b/>
        <sz val="10"/>
        <rFont val="Arial"/>
        <family val="2"/>
      </rPr>
      <t>Formulaire(s)</t>
    </r>
    <r>
      <rPr>
        <sz val="10"/>
        <rFont val="Arial"/>
        <family val="2"/>
      </rPr>
      <t xml:space="preserve">
 - Le fichier </t>
    </r>
    <r>
      <rPr>
        <b/>
        <i/>
        <sz val="10"/>
        <rFont val="Arial"/>
        <family val="2"/>
      </rPr>
      <t>Excel</t>
    </r>
    <r>
      <rPr>
        <sz val="10"/>
        <rFont val="Arial"/>
        <family val="2"/>
      </rPr>
      <t xml:space="preserve"> ou </t>
    </r>
    <r>
      <rPr>
        <b/>
        <i/>
        <sz val="10"/>
        <rFont val="Arial"/>
        <family val="2"/>
      </rPr>
      <t>Libre Office</t>
    </r>
    <r>
      <rPr>
        <sz val="10"/>
        <rFont val="Arial"/>
        <family val="2"/>
      </rPr>
      <t xml:space="preserve"> doit être déposé dans le format original.
 - Le fichier </t>
    </r>
    <r>
      <rPr>
        <b/>
        <i/>
        <sz val="10"/>
        <rFont val="Arial"/>
        <family val="2"/>
      </rPr>
      <t>Word</t>
    </r>
    <r>
      <rPr>
        <sz val="10"/>
        <rFont val="Arial"/>
        <family val="2"/>
      </rPr>
      <t xml:space="preserve"> doit être déposé en format PDF.
</t>
    </r>
    <r>
      <rPr>
        <b/>
        <sz val="10"/>
        <rFont val="Arial"/>
        <family val="2"/>
      </rPr>
      <t>Section</t>
    </r>
    <r>
      <rPr>
        <sz val="10"/>
        <rFont val="Arial"/>
        <family val="2"/>
      </rPr>
      <t xml:space="preserve"> </t>
    </r>
    <r>
      <rPr>
        <b/>
        <sz val="10"/>
        <rFont val="Arial"/>
        <family val="2"/>
      </rPr>
      <t>2</t>
    </r>
    <r>
      <rPr>
        <sz val="10"/>
        <rFont val="Arial"/>
        <family val="2"/>
      </rPr>
      <t xml:space="preserve"> : </t>
    </r>
    <r>
      <rPr>
        <b/>
        <sz val="10"/>
        <rFont val="Arial"/>
        <family val="2"/>
      </rPr>
      <t>Autres documents</t>
    </r>
    <r>
      <rPr>
        <b/>
        <i/>
        <sz val="10"/>
        <rFont val="Arial"/>
        <family val="2"/>
      </rPr>
      <t xml:space="preserve"> </t>
    </r>
    <r>
      <rPr>
        <sz val="10"/>
        <rFont val="Arial"/>
        <family val="2"/>
      </rPr>
      <t xml:space="preserve"> 
 - Déposer SEULEMENT les documents qui sont énumérés.
</t>
    </r>
  </si>
  <si>
    <t>Artistes de la relève**</t>
  </si>
  <si>
    <t>Artistes en situation de handicap***</t>
  </si>
  <si>
    <t>Nom des artistes, écrivains, conteurs  principaux</t>
  </si>
  <si>
    <t>Provenance des artistes, écrivains, conteurs principaux</t>
  </si>
  <si>
    <t>Revenus totaux
(U+W)</t>
  </si>
  <si>
    <r>
      <rPr>
        <b/>
        <sz val="8"/>
        <color rgb="FF002060"/>
        <rFont val="Arial"/>
        <family val="2"/>
      </rPr>
      <t>Dernier exercice financier complété (1)</t>
    </r>
    <r>
      <rPr>
        <sz val="7"/>
        <color rgb="FF002060"/>
        <rFont val="Arial"/>
        <family val="2"/>
      </rPr>
      <t xml:space="preserve"> (états financiers approuvés et signés)</t>
    </r>
  </si>
  <si>
    <t>Ministère des Affaires municipales et de l’Habitation</t>
  </si>
  <si>
    <t>Ministère du Tourisme</t>
  </si>
  <si>
    <r>
      <rPr>
        <b/>
        <sz val="10"/>
        <color rgb="FF002060"/>
        <rFont val="Arial"/>
        <family val="2"/>
      </rPr>
      <t>An 1 du cycle de soutien</t>
    </r>
    <r>
      <rPr>
        <sz val="10"/>
        <color rgb="FF002060"/>
        <rFont val="Arial"/>
        <family val="2"/>
      </rPr>
      <t xml:space="preserve"> (Prévisionnel)</t>
    </r>
  </si>
  <si>
    <t>Pour les liens Web, assurez-vous de transmettre des liens dont le mot de passe ne périme pas, et évitez les liens vers des fichiers infonuagiques (iCloud, Google Drive, Dropbox, etc.)</t>
  </si>
  <si>
    <r>
      <rPr>
        <b/>
        <u/>
        <sz val="10"/>
        <rFont val="Arial"/>
        <family val="2"/>
      </rPr>
      <t>Quelques consignes pour déposer le matériel d'appui</t>
    </r>
    <r>
      <rPr>
        <sz val="10"/>
        <rFont val="Arial"/>
        <family val="2"/>
      </rPr>
      <t xml:space="preserve">
Pour les liens Web, assurez-vous de transmettre des liens dont le mot de passe ne périme pas, et évitez les liens vers des fichiers infonuagiques (iCloud, Google Drive, Dropbox, etc.)</t>
    </r>
  </si>
  <si>
    <r>
      <t xml:space="preserve">Section Profil - Identification de </t>
    </r>
    <r>
      <rPr>
        <b/>
        <i/>
        <sz val="10"/>
        <color rgb="FF002060"/>
        <rFont val="Arial"/>
        <family val="2"/>
      </rPr>
      <t>Mon dossier CALQ</t>
    </r>
  </si>
  <si>
    <r>
      <t xml:space="preserve">Demande déposée par </t>
    </r>
    <r>
      <rPr>
        <b/>
        <i/>
        <sz val="10"/>
        <color rgb="FF002060"/>
        <rFont val="Arial"/>
        <family val="2"/>
      </rPr>
      <t>Mon dossier CALQ</t>
    </r>
    <r>
      <rPr>
        <sz val="10"/>
        <rFont val="Arial"/>
        <family val="2"/>
      </rPr>
      <t xml:space="preserve"> ?</t>
    </r>
  </si>
  <si>
    <r>
      <t xml:space="preserve">Je confirme que mon organisme est inscrit à </t>
    </r>
    <r>
      <rPr>
        <b/>
        <i/>
        <sz val="10"/>
        <color rgb="FF002060"/>
        <rFont val="Arial"/>
        <family val="2"/>
      </rPr>
      <t>Mon dossier CALQ</t>
    </r>
  </si>
  <si>
    <r>
      <rPr>
        <b/>
        <sz val="22"/>
        <rFont val="Arial"/>
        <family val="2"/>
      </rPr>
      <t xml:space="preserve">Nouveauté ! </t>
    </r>
    <r>
      <rPr>
        <b/>
        <sz val="14"/>
        <rFont val="Arial"/>
        <family val="2"/>
      </rPr>
      <t xml:space="preserve">
Déposez votre demande par </t>
    </r>
    <r>
      <rPr>
        <b/>
        <i/>
        <sz val="14"/>
        <color rgb="FF002060"/>
        <rFont val="Arial"/>
        <family val="2"/>
      </rPr>
      <t>Mon dossier CALQ</t>
    </r>
    <r>
      <rPr>
        <b/>
        <sz val="14"/>
        <rFont val="Arial"/>
        <family val="2"/>
      </rPr>
      <t xml:space="preserve">.
</t>
    </r>
    <r>
      <rPr>
        <sz val="14"/>
        <rFont val="Arial"/>
        <family val="2"/>
      </rPr>
      <t>(voir l'onglet</t>
    </r>
    <r>
      <rPr>
        <b/>
        <sz val="14"/>
        <rFont val="Arial"/>
        <family val="2"/>
      </rPr>
      <t xml:space="preserve"> Directives d'envoi</t>
    </r>
    <r>
      <rPr>
        <sz val="14"/>
        <rFont val="Arial"/>
        <family val="2"/>
      </rPr>
      <t>)</t>
    </r>
    <r>
      <rPr>
        <b/>
        <sz val="14"/>
        <rFont val="Arial"/>
        <family val="2"/>
      </rPr>
      <t xml:space="preserve">
En déposant par </t>
    </r>
    <r>
      <rPr>
        <b/>
        <i/>
        <sz val="14"/>
        <color rgb="FF002060"/>
        <rFont val="Arial"/>
        <family val="2"/>
      </rPr>
      <t>Mon dossier CALQ</t>
    </r>
    <r>
      <rPr>
        <b/>
        <sz val="14"/>
        <rFont val="Arial"/>
        <family val="2"/>
      </rPr>
      <t>, vous n'aurez pas à remplir toutes les sections.</t>
    </r>
  </si>
  <si>
    <r>
      <rPr>
        <sz val="11"/>
        <rFont val="Arial"/>
        <family val="2"/>
      </rPr>
      <t>Si vous déposez votre demande par</t>
    </r>
    <r>
      <rPr>
        <b/>
        <sz val="11"/>
        <rFont val="Arial"/>
        <family val="2"/>
      </rPr>
      <t xml:space="preserve"> </t>
    </r>
    <r>
      <rPr>
        <b/>
        <i/>
        <sz val="11"/>
        <color rgb="FF002060"/>
        <rFont val="Arial"/>
        <family val="2"/>
      </rPr>
      <t xml:space="preserve">Mon dossier CALQ, </t>
    </r>
    <r>
      <rPr>
        <sz val="11"/>
        <rFont val="Arial"/>
        <family val="2"/>
      </rPr>
      <t>confirmez-le et passez à la Section 3.</t>
    </r>
  </si>
  <si>
    <t>Disposer d’un règlement ou d’une politique relative aux questions d’éthique et d’intégrité, notamment en ce qui a trait à la gestion des conflits d’intérêts auxquels peuvent être exposés administrateur(-trice)s, dirigeant(e)s et employé(e)s.
Joindre le règlement ou la politique en vigueur.</t>
  </si>
  <si>
    <r>
      <t xml:space="preserve">Seulement pour les </t>
    </r>
    <r>
      <rPr>
        <b/>
        <u/>
        <sz val="8"/>
        <rFont val="Arial"/>
        <family val="2"/>
      </rPr>
      <t>organismes non soutenus à la mission en 2023-2024</t>
    </r>
    <r>
      <rPr>
        <sz val="8"/>
        <rFont val="Arial"/>
        <family val="2"/>
      </rPr>
      <t xml:space="preserve"> : Télécharger, compléter et joindre l'annexe </t>
    </r>
    <r>
      <rPr>
        <i/>
        <sz val="8"/>
        <rFont val="Arial"/>
        <family val="2"/>
      </rPr>
      <t>Efficacité organisationnelle – nouveau demandeur</t>
    </r>
    <r>
      <rPr>
        <sz val="8"/>
        <rFont val="Arial"/>
        <family val="2"/>
      </rPr>
      <t>.</t>
    </r>
  </si>
  <si>
    <t>Je déclare avoir pris connaissance des règles d'admissibilité du programme et confirme que l'organisme accepte de s'y conformer. S'il reçoit une subvention du Conseil, il s'engage à réaliser les activités visées dans sa demande de subvention et à respecter les conditions qui s'y rattachent.</t>
  </si>
  <si>
    <t xml:space="preserve">On entend par organisme de diffusion, un organisme dont le mandat est de soutenir, promouvoir et diffuser les œuvres de création d'artistes professionnelles et professionnels par l'offre d'activités et de services aux artistes et au public. Selon le mandat de l'organisme, les activités peuvent être les suivantes : expositions, projections, conférences, ateliers, performances, publications, formation, documentation, et autres.
Ces activités nécessitent des orientations artistiques précises, des ressources et des compétences artistiques adéquates. L'organisme doit assumer la responsabilité des choix artistiques et les risques financiers et doit, entre autres, superviser tous les aspects de la présentation des œuvres au public.
L’organisme doit consacrer une partie importante de ses ressources aux activités de diffusion.
Il doit exercer principalement ses activités sur le territoire québécois.
</t>
  </si>
  <si>
    <t xml:space="preserve">On entend par organisme de diffusion et de soutien à la production en arts numériques, en arts visuels, en cinéma-vidéo, en métiers d'art et en recherche architecturale, un organisme dont le mandat est, d'une part, de soutenir, promouvoir et diffuser les œuvres de création d’artistes professionnelles et professionnels et, d'autre part, de soutenir la production d'œuvres. L’organisme consacre ses ressources tant aux activités de diffusion qu’aux activités de soutien à la production.
Les activités de diffusion peuvent être les suivantes : expositions, projections, conférences, ateliers, performances, publications, formation, documentation, et autres. Elles nécessitent des orientations artistiques précises, des ressources et des compétences artistiques adéquates. L'organisme doit assumer la responsabilité des choix artistiques et les risques financiers et doit, entre autres, superviser tous les aspects de la présentation des œuvres au public.
Les services et activités de soutien à la production favorisent la recherche et accompagnent les artistes aux différentes étapes de la production d'œuvres. Pour ce faire, l'organisme met à leur disposition des espaces, des équipements, des ressources spécialisées et de l'encadrement. En outre, il peut accueillir des artistes en résidence et proposer des activités de réflexion, de formation et de perfectionnement.
L'organisme doit exercer principalement ses activités sur le territoire québécois.
</t>
  </si>
  <si>
    <t>Organismes de diffusion et de production et Événements nationaux et internationaux</t>
  </si>
  <si>
    <t>Simple</t>
  </si>
  <si>
    <t>TypeMandat</t>
  </si>
  <si>
    <t>Double</t>
  </si>
  <si>
    <t>Diffuseurs et organismes de services</t>
  </si>
  <si>
    <t>• Grille tarifaire 2023-2024 des services ou activités offerts 
• Dossier de presse (en un seul PDF: maximum de 10 pages, pas de communiqués).
• Copie de 3 contrats signés (renseignements personnels caviardés). La sélection doit inclure des disciplines distinctes (pour les organismes de diffusion pluridisciplinaire) et/ou les différentes salles utilisées (s'il y a lieu).</t>
  </si>
  <si>
    <t>Événements nationaux et internationaux et organismes de soutien à la production</t>
  </si>
  <si>
    <t>• Dossier de presse (en un seul PDF: maximum de 10 pages, pas de communiqués).
• Copie de 3 contrats signés (renseignements personnels caviardés). La sélection doit inclure des disciplines distinctes et/ou les différentes salles utilisées (s'il y a lieu).
• Liste des équipements
• Liste des programmateurs québécois, canadiens et étrangers présents à la dernière édition.
• Liste des médias québécois ou de l'extérieur du Québec ayant couvert la dernière édition.</t>
  </si>
  <si>
    <t>Organismes de création et de production et événements nationaux et internationaux</t>
  </si>
  <si>
    <t>Organismes de création-production, diffuseurs et événements nationaux et internationaux</t>
  </si>
  <si>
    <t>Type budget</t>
  </si>
  <si>
    <t>14b</t>
  </si>
  <si>
    <t>14a</t>
  </si>
  <si>
    <t>12d</t>
  </si>
  <si>
    <t>14 c ou 14 d</t>
  </si>
  <si>
    <t>14e</t>
  </si>
  <si>
    <t>Cet onglet vous signale les sections à remplir en fonction de votre profil sans présumer de l'exactitude des données fournies.
Il vous appartient de vous assurer que votre demande est complète et conforme.
Une demande incomplète sera jugée inadmissible.</t>
  </si>
  <si>
    <t>Lettres patentes</t>
  </si>
  <si>
    <t>Règlements généraux</t>
  </si>
  <si>
    <t xml:space="preserve">Membres du conseil d'administration </t>
  </si>
  <si>
    <t>États financiers</t>
  </si>
  <si>
    <t>Immatriculation au REQ (PDF)</t>
  </si>
  <si>
    <t>Règlement ou politique en matière d'éthique et de gestion des conflits d'intérêts (PDF)</t>
  </si>
  <si>
    <t>Politique de prévention du harcèlement psychologique et de traitement des plaintes</t>
  </si>
  <si>
    <t>Procès-verbal Assemblée générale annuelle</t>
  </si>
  <si>
    <t>Respect des ententes (PDF)</t>
  </si>
  <si>
    <t>Efficacité organisationnelle (XLSX, ODS)</t>
  </si>
  <si>
    <r>
      <t>Demande déposée par</t>
    </r>
    <r>
      <rPr>
        <b/>
        <i/>
        <sz val="10"/>
        <color rgb="FF002060"/>
        <rFont val="Arial"/>
        <family val="2"/>
      </rPr>
      <t xml:space="preserve"> Mon dossier CALQ</t>
    </r>
    <r>
      <rPr>
        <sz val="10"/>
        <rFont val="Arial"/>
        <family val="2"/>
      </rPr>
      <t xml:space="preserve"> ?</t>
    </r>
  </si>
  <si>
    <t>Section 10c</t>
  </si>
  <si>
    <t>Section 10c Réel</t>
  </si>
  <si>
    <t>Section 10c En cours</t>
  </si>
  <si>
    <t>Section 10c Prévisionnel</t>
  </si>
  <si>
    <t>Liste</t>
  </si>
  <si>
    <t>Reel</t>
  </si>
  <si>
    <t>EnCours</t>
  </si>
  <si>
    <t>An 1 cycle</t>
  </si>
  <si>
    <t>Section 10c : Bilan d'activité et de diffusion</t>
  </si>
  <si>
    <t>a cinq années d’existence;</t>
  </si>
  <si>
    <r>
      <t xml:space="preserve">dispose d’une politique de prévention du harcèlement psychologique et de traitement des plaintes conformément à l’article 81.19 de la </t>
    </r>
    <r>
      <rPr>
        <i/>
        <sz val="10"/>
        <rFont val="Arial"/>
        <family val="2"/>
      </rPr>
      <t>Loi sur les normes du travail</t>
    </r>
    <r>
      <rPr>
        <sz val="10"/>
        <rFont val="Arial"/>
        <family val="2"/>
      </rPr>
      <t xml:space="preserve"> et à l’article 43 de la </t>
    </r>
    <r>
      <rPr>
        <i/>
        <sz val="10"/>
        <rFont val="Arial"/>
        <family val="2"/>
      </rPr>
      <t>Loi sur le statut professionnel des artistes des arts visuels, du cinéma, du disque, de la littérature, des métiers d’art et de la scène</t>
    </r>
    <r>
      <rPr>
        <sz val="10"/>
        <rFont val="Arial"/>
        <family val="2"/>
      </rPr>
      <t>;</t>
    </r>
  </si>
  <si>
    <r>
      <t xml:space="preserve">respecte les ententes avec les associations professionnelles d’artistes </t>
    </r>
    <r>
      <rPr>
        <b/>
        <sz val="10"/>
        <rFont val="Arial"/>
        <family val="2"/>
      </rPr>
      <t>(si lié par de telles ententes)</t>
    </r>
    <r>
      <rPr>
        <sz val="10"/>
        <rFont val="Arial"/>
        <family val="2"/>
      </rPr>
      <t>;</t>
    </r>
  </si>
  <si>
    <t>ddddd</t>
  </si>
  <si>
    <t>Personnel issu de la diversité culturelle* (3)</t>
  </si>
  <si>
    <t>* est inclus dans le personnel à temps plein, à temps partiel ou temporaire</t>
  </si>
  <si>
    <t>PNG, JPG, JPEG</t>
  </si>
  <si>
    <r>
      <t xml:space="preserve">Section 2 : Renseignements généraux de l'organisme </t>
    </r>
    <r>
      <rPr>
        <b/>
        <sz val="11"/>
        <rFont val="Arial"/>
        <family val="2"/>
      </rPr>
      <t>(</t>
    </r>
    <r>
      <rPr>
        <sz val="11"/>
        <rFont val="Arial"/>
        <family val="2"/>
      </rPr>
      <t>à ne pas remplir si vous déposez par</t>
    </r>
    <r>
      <rPr>
        <b/>
        <sz val="11"/>
        <rFont val="Arial"/>
        <family val="2"/>
      </rPr>
      <t xml:space="preserve"> </t>
    </r>
    <r>
      <rPr>
        <b/>
        <i/>
        <sz val="11"/>
        <color rgb="FF002060"/>
        <rFont val="Arial"/>
        <family val="2"/>
      </rPr>
      <t>Mon dossier CALQ</t>
    </r>
    <r>
      <rPr>
        <b/>
        <sz val="11"/>
        <rFont val="Arial"/>
        <family val="2"/>
      </rPr>
      <t>)</t>
    </r>
  </si>
  <si>
    <t>est une personne morale légalement constituée sans but lucratif, ayant son siège social au Québec et dont la majorité des administratrices et administrateurs sont des citoyennes et citoyens canadiens résidant habituellement au Québec ou des résidentes et résidents permanents au sens de l’article 2(1) de la Loi sur l’immigration et la protection des réfugiés qui résident habituellement au Québec ;</t>
  </si>
  <si>
    <t>a le statut  « immatriculée » au Registre des entreprises du Québec;</t>
  </si>
  <si>
    <t>dispose d'une politique ou d'un règlement en matière d'éthique et de gestion des conflits d'intérêts qui s'adresse tant à ses administratrices et administrateurs qu'à ses dirigeantes et dirigeants ainsi qu'aux membres du personnel.</t>
  </si>
  <si>
    <r>
      <t xml:space="preserve">Je confirme que ma demande est transmise par </t>
    </r>
    <r>
      <rPr>
        <b/>
        <i/>
        <sz val="10"/>
        <color rgb="FF002060"/>
        <rFont val="Arial"/>
        <family val="2"/>
      </rPr>
      <t>Mon dossier CALQ</t>
    </r>
    <r>
      <rPr>
        <sz val="10"/>
        <rFont val="Arial"/>
        <family val="2"/>
      </rPr>
      <t xml:space="preserve"> et que la section Profil - </t>
    </r>
    <r>
      <rPr>
        <b/>
        <i/>
        <sz val="10"/>
        <rFont val="Arial"/>
        <family val="2"/>
      </rPr>
      <t>Soutien à la mission</t>
    </r>
    <r>
      <rPr>
        <sz val="10"/>
        <rFont val="Arial"/>
        <family val="2"/>
      </rPr>
      <t xml:space="preserve"> est complétée.</t>
    </r>
  </si>
  <si>
    <r>
      <t xml:space="preserve">Je confirme que ma demande est transmise par </t>
    </r>
    <r>
      <rPr>
        <b/>
        <i/>
        <sz val="10"/>
        <color rgb="FF002060"/>
        <rFont val="Arial"/>
        <family val="2"/>
      </rPr>
      <t>Mon dossier CALQ</t>
    </r>
    <r>
      <rPr>
        <sz val="10"/>
        <rFont val="Arial"/>
        <family val="2"/>
      </rPr>
      <t xml:space="preserve"> et que la section Profil - </t>
    </r>
    <r>
      <rPr>
        <b/>
        <i/>
        <sz val="10"/>
        <rFont val="Arial"/>
        <family val="2"/>
      </rPr>
      <t>Gouvernance et direction</t>
    </r>
    <r>
      <rPr>
        <sz val="10"/>
        <rFont val="Arial"/>
        <family val="2"/>
      </rPr>
      <t xml:space="preserve"> est complète et à jour.</t>
    </r>
  </si>
  <si>
    <t>Répondre aux questions qui s'appliquent au profil et aux types d'activités de votre organisme.</t>
  </si>
  <si>
    <r>
      <t>Si vous déposez votre demande par WeTransfer, assurez-vous de joindre tous les documents requis et le matériel d'appui lors de l'envoi de votre demande. Veuillez remplir l'onglet</t>
    </r>
    <r>
      <rPr>
        <b/>
        <i/>
        <sz val="10"/>
        <rFont val="Arial"/>
        <family val="2"/>
      </rPr>
      <t xml:space="preserve"> ListeDocsRequis-MatérielAppui.</t>
    </r>
  </si>
  <si>
    <t>Organismes de diffusion et de production et événements nationaux et internationaux</t>
  </si>
  <si>
    <r>
      <t xml:space="preserve">Je confirme que ma demande est transmise par </t>
    </r>
    <r>
      <rPr>
        <b/>
        <i/>
        <sz val="10"/>
        <color rgb="FF002060"/>
        <rFont val="Arial"/>
        <family val="2"/>
      </rPr>
      <t>Mon dossier CALQ</t>
    </r>
    <r>
      <rPr>
        <sz val="10"/>
        <rFont val="Arial"/>
        <family val="2"/>
      </rPr>
      <t xml:space="preserve"> </t>
    </r>
  </si>
  <si>
    <t>Accédez à  :</t>
  </si>
  <si>
    <t>Centres d’exposition</t>
  </si>
  <si>
    <t>Arts action</t>
  </si>
  <si>
    <t>Arts audio</t>
  </si>
  <si>
    <t>Cinéma-vidéo</t>
  </si>
  <si>
    <t>Installation vidéo</t>
  </si>
  <si>
    <t>Installation sonore</t>
  </si>
  <si>
    <t>Programmation film/vidéo</t>
  </si>
  <si>
    <t>ONGLET : 11b activité</t>
  </si>
  <si>
    <t>Organismes de diffusion
Centres d'exposition</t>
  </si>
  <si>
    <t>Nature de l’activité</t>
  </si>
  <si>
    <t>Nombre de spectateurs ou de participants  payants</t>
  </si>
  <si>
    <t xml:space="preserve">Nombre total de spectateurs ou de participants </t>
  </si>
  <si>
    <t>S.A.T. SOCIETE DES ARTS       TECHNOLOGIQUES</t>
  </si>
  <si>
    <t>ANIMATION CENTRE-VILLE SHERBROOKE</t>
  </si>
  <si>
    <t>CORPORATION DE LA SALLE ANDRE-MATHIEU</t>
  </si>
  <si>
    <t>LE GROUPE DE LA VEILLEE</t>
  </si>
  <si>
    <t>REPERCUSSION THEATRE</t>
  </si>
  <si>
    <t>L'ARRIÈRE SCÈNE, CENTRE DRAMATIQUE POUR L'ENFANCE ET LA JEUNESSE</t>
  </si>
  <si>
    <t>LA REVUE SEQUENCES</t>
  </si>
  <si>
    <t>LE NOUVEAU THÉÂTRE EXPERIMENTAL</t>
  </si>
  <si>
    <t>THÉÂTRE DU RIDEAU VERT</t>
  </si>
  <si>
    <t>DANSE-CITE INC.</t>
  </si>
  <si>
    <t>GALERIE D'ART DU PARC INC</t>
  </si>
  <si>
    <t>ATELIER DU CONTE EN MUSIQUE ET EN IMAGES</t>
  </si>
  <si>
    <t>LA SOCIETE DE DIFFUSION DE SPECTACLES DE RIMOUSKI</t>
  </si>
  <si>
    <t>CAHIERS DE THEATRE JEU INC.</t>
  </si>
  <si>
    <t>CORPORATION DE LA SALLE DE SPECTACLES DE SEPT-ILES INC</t>
  </si>
  <si>
    <t>OPERA DE MONTREAL</t>
  </si>
  <si>
    <t>DIFFUSION INTER-CENTRES INC.</t>
  </si>
  <si>
    <t>THEATRE LA CHAPELLE INC.</t>
  </si>
  <si>
    <t>LOBE</t>
  </si>
  <si>
    <t>LE THEATRE DE L'OPSIS INC.</t>
  </si>
  <si>
    <t>SALON DU LIVRE DE L'OUTAOUAIS INC</t>
  </si>
  <si>
    <t>IMAGO THEATRE INC.</t>
  </si>
  <si>
    <t>PRODUCTIONS PLATEFORME INC</t>
  </si>
  <si>
    <t>LE VIEUX CLOCHER DE MAGOG (1982) INC.</t>
  </si>
  <si>
    <t>TERRES EN VUES, SOCIETE POUR  DIFFUSION CULTURE AUTOCHTONE</t>
  </si>
  <si>
    <t>PUBLICATIONS GAETAN LÉVESQUE</t>
  </si>
  <si>
    <t>CONSEIL QUEBECOIS DU THEATRE</t>
  </si>
  <si>
    <t>L'ORCHESTRE DE CHAMBRE I MUSICI DE MONTREAL</t>
  </si>
  <si>
    <t>COMPAGNIE TRANS-THEATRE</t>
  </si>
  <si>
    <t>MUSIQUE DE CHAMBRE DE STE-PETRONILLE INC</t>
  </si>
  <si>
    <t>PRODUCTIONS CIEL VARIABLE.</t>
  </si>
  <si>
    <t>RESEAU DES ORGANISATEURS DE   SPECT EST QUE (R.O.S.E.Q.)</t>
  </si>
  <si>
    <t>COLLECTIF LIBERTE INC.</t>
  </si>
  <si>
    <t>FESTIVAL TRANSAMERIQUES</t>
  </si>
  <si>
    <t>LA COMPAGNIE JEAN DUCEPPE</t>
  </si>
  <si>
    <t>CENTRE D'ART DE KAMOURASKA</t>
  </si>
  <si>
    <t>COMITE DE SPECTACLES DE THETFORD MINES INC</t>
  </si>
  <si>
    <t>LE CENTRE D'EXPOSITION MONT-LAURIER</t>
  </si>
  <si>
    <t>THÉÄTRE PÉRISCOPE</t>
  </si>
  <si>
    <t>LE NOUVEL ENSEMBLE MODERNE (NEM)</t>
  </si>
  <si>
    <t>AXENÉO7</t>
  </si>
  <si>
    <t>ORCHESTRE SYMPHONIQUE DE MONTREAL</t>
  </si>
  <si>
    <t>PRODUCTIONS REALISATIONS INDEPENDANTES DE MTL P.R.I.M.</t>
  </si>
  <si>
    <t>ORCHESTRE CLASSIQUE DE MONTRÉAL</t>
  </si>
  <si>
    <t>LE ZOCALO, ATELIER D'ART DE   LONGUEUIL</t>
  </si>
  <si>
    <t>THEATRE UBU INC.</t>
  </si>
  <si>
    <t>THEATRE INCLINE INC.</t>
  </si>
  <si>
    <t>LES AMIS DE LA MUSIQUE DE RICHMOND INC.</t>
  </si>
  <si>
    <t>CREATIONS ETC</t>
  </si>
  <si>
    <t>LES PRODUCTIONS RECTO-VERSO   QUEBEC INC.</t>
  </si>
  <si>
    <t>FESTI JAZZ RIMOUSKI INC</t>
  </si>
  <si>
    <t>CORPORATION DE GESTION DE LA  SALLE DE SPECTACLE BAIE-COMEAU</t>
  </si>
  <si>
    <t>FESTIVAL INTERNATIONAL DE LANAUDIERE INC.</t>
  </si>
  <si>
    <t>SOCIETE DE DEVELOPPEMENT CULTUREL DE TERREBONNE</t>
  </si>
  <si>
    <t>SOCIETE QUEBECOISE DE RECHERCHE EN MUSIQUE (SQRM)</t>
  </si>
  <si>
    <t>DIFFUSION EN SCENE RIVIERE-DU-NORD INC.</t>
  </si>
  <si>
    <t>EST-NORD-EST, RESIDENCE       D'ARTISTES</t>
  </si>
  <si>
    <t>ODYSCENE INC.</t>
  </si>
  <si>
    <t>REGROUPEMENT DES CENTRES      D'ARTISTES AUTOGERES DU QC INC</t>
  </si>
  <si>
    <t>OPÉRA DU ROYAUME</t>
  </si>
  <si>
    <t>CONFÉRENCE INTERNATIONALE DES ARTS DE LA SCENE DE MTL</t>
  </si>
  <si>
    <t>OPTICA-UN CENTRE AU SERVICE DE L'ART CONTEMPORAIN</t>
  </si>
  <si>
    <t>LES DEUX MONDES, COMPAGNIE DE THEATRE</t>
  </si>
  <si>
    <t>C.D. SPECTACLES INC.</t>
  </si>
  <si>
    <t>THÉÂTRE DU LAC BROME</t>
  </si>
  <si>
    <t>SPECTOUR ABITIBI-TEMISCAMINGUE INC.</t>
  </si>
  <si>
    <t>DULCINEE LANGFELDER ET CIE</t>
  </si>
  <si>
    <t>ATELIER DE DRAMATURGIE DE MONTREAL INC</t>
  </si>
  <si>
    <t>FEDERATION D'ART DRAMATIQUE DU QUEBEC</t>
  </si>
  <si>
    <t>CORPORATION ILE DU REPOS</t>
  </si>
  <si>
    <t>KAMELEART MATANE</t>
  </si>
  <si>
    <t>PRODUCTIONS DUA</t>
  </si>
  <si>
    <t>L'AVANT-PREMIÈRE</t>
  </si>
  <si>
    <t>LA REVUE MŒBIUS</t>
  </si>
  <si>
    <t>LA FONDATION BBCM</t>
  </si>
  <si>
    <t>OPERA DE QUEBEC INC.</t>
  </si>
  <si>
    <t>ASSOCIATION DES ÉCRIVAINES ET DES ÉCRIVAINS QUÉBÉCOIS POUR LA JEUNESSE (A. E. Q. J.)</t>
  </si>
  <si>
    <t>DANSE IMEDIA O.S.B.L.</t>
  </si>
  <si>
    <t>FESTIVAL INTERNATIONAL DE DANSE ENCORE</t>
  </si>
  <si>
    <t>CODES D'ACCES</t>
  </si>
  <si>
    <t>COMITE WATERLYS INC.</t>
  </si>
  <si>
    <t>THEATRE YOUTHEATRE INC.</t>
  </si>
  <si>
    <t>LE SABORD, REVUE CULTURELLE</t>
  </si>
  <si>
    <t>ADA  X</t>
  </si>
  <si>
    <t>CONSEIL QUEBECOIS DE LA MUSIQUE</t>
  </si>
  <si>
    <t>THEATRE PUPULUS MORDICUS</t>
  </si>
  <si>
    <t>FESTIVAL DE MUSIQUE DE CHAMBRE DE MONTREAL</t>
  </si>
  <si>
    <t>FOLIE/CULTURE INC</t>
  </si>
  <si>
    <t>L'ASSOCIATION DES PROFESSIONNELS ARTS SCENE QUE.</t>
  </si>
  <si>
    <t>THEATRE DU TANDEM INC.</t>
  </si>
  <si>
    <t>(MAI) MONTREAL, ARTS INTERCULTURELS)</t>
  </si>
  <si>
    <t>LA SOCIETE DE MUSIQUE CONTEMPORAINE DU QUEBEC</t>
  </si>
  <si>
    <t>INFINITHEATRE</t>
  </si>
  <si>
    <t>RESEAUX DES ARTS MEDIATIQUES</t>
  </si>
  <si>
    <t>THEATRE URBI &amp; ORBI INC.</t>
  </si>
  <si>
    <t>CLUB MUSICAL DE QUEBEC</t>
  </si>
  <si>
    <t>THEATRE MAINLINE</t>
  </si>
  <si>
    <t>LES AMIS DU THÉÂTRE BELCOURT</t>
  </si>
  <si>
    <t>VILLAGE EN CHANSON DE PETITE-VALLEE</t>
  </si>
  <si>
    <t>CHANTS LIBRES COMPAGNIE LYRIQUE DE CREATION</t>
  </si>
  <si>
    <t>HORS CHAMP</t>
  </si>
  <si>
    <t>LES 4 SCENES</t>
  </si>
  <si>
    <t>CENTRE D'EXPOSITION DE        VAL-D'OR</t>
  </si>
  <si>
    <t>QWF FEDERATION DES ECRIVAINES ET ECRIVAINS DU QUEBEC INC.</t>
  </si>
  <si>
    <t>LA PIETA AVEC ANGELE DUBEAU</t>
  </si>
  <si>
    <t>SOCIETE D'ART VOCAL DE MONTREAL</t>
  </si>
  <si>
    <t>L'ORCHESTRE SYMPHONIQUE DE    LAVAL 1984 INC.</t>
  </si>
  <si>
    <t>LE PETIT THEATRE DU NORD</t>
  </si>
  <si>
    <t>RESEAU CENTRE</t>
  </si>
  <si>
    <t>FESTIVAL DE LA BANDE DESSINEE FRANCOPHONE DE QUEBEC</t>
  </si>
  <si>
    <t>FESTIVAL DES MUSIQUES DE      CREATION SAGUENAY-LAC-ST-JEAN</t>
  </si>
  <si>
    <t>SOCIÉTÉ ARTS ET CULTURE DE SAINT-PLACIDE (SAC)</t>
  </si>
  <si>
    <t>COMITE DE LA CULTURE DE COWANSVILLE INC.</t>
  </si>
  <si>
    <t>LES COMPAGNONS DE LA MISE EN VALEUR DU PATRIMOINE VIVANT DE TROIS-PISTOLES INC.</t>
  </si>
  <si>
    <t>VISIONS SUR L'ART (QUÉBEC) INC.</t>
  </si>
  <si>
    <t>THEATRE DU MARAIS DE VAL-MORIN</t>
  </si>
  <si>
    <t>L'IMPRIMERIE, CENTRE D'ARTISTES</t>
  </si>
  <si>
    <t>PRODUCTIONS PERSEPHONE INC.</t>
  </si>
  <si>
    <t>FONDATION METROPOLIS BLEU</t>
  </si>
  <si>
    <t>LA SOCIETE DES AMIS DU MOULIN DU PORTAGE</t>
  </si>
  <si>
    <t>COMITE CULTUREL MEGANTIC INC.</t>
  </si>
  <si>
    <t>CONCOURS MUSICAL INTERNATIONAL DE MONTREAL</t>
  </si>
  <si>
    <t>CONTES EN ILES</t>
  </si>
  <si>
    <t>BACH - ACADEMIE DE MONTREAL</t>
  </si>
  <si>
    <t>VA ARTS VIVANTS</t>
  </si>
  <si>
    <t>LES PRODUCTIONS DES PIEDS DES MAINS</t>
  </si>
  <si>
    <t>THEATRE BIENVENUE AUX DAMES !</t>
  </si>
  <si>
    <t>L'ÉCOLE SUPÉRIEURE DES ARTS JUDAIQUES DE LA SCÈNE (KLEZKANADA)</t>
  </si>
  <si>
    <t>PETITS BONHEURS DIFFUSION CULTURELLE</t>
  </si>
  <si>
    <t>MARIBÉ - SORS DE CE CORPS</t>
  </si>
  <si>
    <t>COOP DE SOLIDARITE DU CAFE    CULTUREL DE LA CHASSE-GALERIE</t>
  </si>
  <si>
    <t>DIFFUSEUR CULTUREL DES COLLINES</t>
  </si>
  <si>
    <t>REGROUPEMENT DES ARTS INTERDISCIPLINAIRES DU QUÉBEC - RAIQ</t>
  </si>
  <si>
    <t>PETRUS</t>
  </si>
  <si>
    <t>FESTIVALS ILLIMITES</t>
  </si>
  <si>
    <t>CARREFOUR CULTUREL ESTACADE</t>
  </si>
  <si>
    <t>FESTIVAL DE JAZZ ET BLUES HERITAGE</t>
  </si>
  <si>
    <t>ORANGE, L'EVENEMENT D'ART     ACTUEL DE SAINT-HYACINTHE</t>
  </si>
  <si>
    <t>GROUPE VIVO BAROCCO</t>
  </si>
  <si>
    <t>ENSEMBLE A PERCUSSION SIXTRUM</t>
  </si>
  <si>
    <t>SBC GALLERY OF CONTEMPORARY   ART</t>
  </si>
  <si>
    <t>CORPORATION DU THÉÄTRE L'ÉTOILE</t>
  </si>
  <si>
    <t>LETTRES QUEBECOISES</t>
  </si>
  <si>
    <t>REALISATRICES EQUITABLES</t>
  </si>
  <si>
    <t>MAKILA, COOPÉRATIVE DE SOLIDARITÉ</t>
  </si>
  <si>
    <t>VOIX ÉTERNELLES / VOX AETERNA</t>
  </si>
  <si>
    <t>THEATRE A BOUT PORTANT</t>
  </si>
  <si>
    <t>LE MUSEE D'ART CONTEMPORAIN DE BAIE-SAINT-PAUL</t>
  </si>
  <si>
    <t>SOCIETE POUR LES ARTS EN MILIEUX DE SANTE</t>
  </si>
  <si>
    <t>CÖTE SCÈNE</t>
  </si>
  <si>
    <t>AUDIOTOPIE COOP</t>
  </si>
  <si>
    <t>LE FESTIVAL DU CONTE ET DE LA LEGENDE DE L'INNUCADIE</t>
  </si>
  <si>
    <t>THEATRE DE L'OEIL OUVERT</t>
  </si>
  <si>
    <t>FESTIVAL DE CONTES IL ETAIT UNE FOIS...</t>
  </si>
  <si>
    <t>CENTRE DES ARTS DE STANSTEAD</t>
  </si>
  <si>
    <t>BIGICO                        CONTEMPORAINE (BIGICO)</t>
  </si>
  <si>
    <t>FESTIVAL D'OPERA DE QUEBEC</t>
  </si>
  <si>
    <t>SLAMONTRÉAL</t>
  </si>
  <si>
    <t>PROJECTIONS LIBÉRANTES</t>
  </si>
  <si>
    <t>PRODUCTIONS ONISHKA /ONISHKA PRODUCTIONS</t>
  </si>
  <si>
    <t>CENTRE DE MUSIQUE CANADIENNE  AU QUEBEC</t>
  </si>
  <si>
    <t>ORCHESTRE DE CHAMBRE NOUVELLE GENERATION</t>
  </si>
  <si>
    <t>LA VIERGE FOLLE</t>
  </si>
  <si>
    <t>CERCLE DES AMIS DE LA MAISON MUSICALE DE WARWICK</t>
  </si>
  <si>
    <t>PORTRAIT SONORE</t>
  </si>
  <si>
    <t>PROPAGATION</t>
  </si>
  <si>
    <t>LE THÉÂTRE FÊLÉ</t>
  </si>
  <si>
    <t>MAMMIFERES</t>
  </si>
  <si>
    <t>OBSERVATOIRE QUÉBÉCOIS D'ART LYRIQUE (OQAL)</t>
  </si>
  <si>
    <t>ASSOCIATION POUR LA DIFFUSION DE LA MUSIQUE D'AUGUSTE DESCARRIES</t>
  </si>
  <si>
    <t>LA TRALEE</t>
  </si>
  <si>
    <t>THÉÂTRE DE LA BOTTE TROUÉE</t>
  </si>
  <si>
    <t>MUSIQUE ET TRADITIONS ILLIMITEES</t>
  </si>
  <si>
    <t>ALLIANCE KRUMP MONTRÉAL</t>
  </si>
  <si>
    <t>CONFLUENCE - CRÉATEUR DE VOCATIONS</t>
  </si>
  <si>
    <t>CULTURE SAINT-CASIMIR</t>
  </si>
  <si>
    <t>DIFFUSION CULTURELLE FIKA(S)</t>
  </si>
  <si>
    <t>ORCHESTRE PHILHARMONIQUE DE LA RELÈVE DU QUÉBEC</t>
  </si>
  <si>
    <t>ASSOCIATION QUEBECOISE DU COR</t>
  </si>
  <si>
    <t>LIVART</t>
  </si>
  <si>
    <t>MONDE ET MACADAM</t>
  </si>
  <si>
    <t>ESPACE COTE-COUR</t>
  </si>
  <si>
    <t>L'AMPLI DE QUEBEC</t>
  </si>
  <si>
    <t>MUSIQUE SUR LES ROUTES</t>
  </si>
  <si>
    <t>LA BRUTE QUI PLEURE</t>
  </si>
  <si>
    <t>FÂCHEUX THÉÂTRE</t>
  </si>
  <si>
    <t>LE MONASTÈRE</t>
  </si>
  <si>
    <t>P.A.A.L. PARTAGEONS LE MONDE</t>
  </si>
  <si>
    <t>INITIATIVES 1-2-3-4</t>
  </si>
  <si>
    <t>LA POESIE PARTOUT</t>
  </si>
  <si>
    <t>GESU - CENTRE DE CREATIVITE</t>
  </si>
  <si>
    <t>RANG 1 - DIRECTION CULTURE</t>
  </si>
  <si>
    <t>CAFE DE QUARTIER ASCOT</t>
  </si>
  <si>
    <t>FILMINISTES</t>
  </si>
  <si>
    <t>FESTIVAL DE MUSIQUE TRADITIONNELLE DE VAL-D'OR</t>
  </si>
  <si>
    <t>DIFFUSION COUNTRY</t>
  </si>
  <si>
    <t>LES ATELIERS DU RUISSEAU,     COOPERATIVE DE SOLIDARITE</t>
  </si>
  <si>
    <t>LES ESCAPADES MUSICALES DE LA CITÉ</t>
  </si>
  <si>
    <t>PRODUCTIONS ARTISTIQUES RÉGIONALES DES LAURENTIDES</t>
  </si>
  <si>
    <t>MUSIQUE 3 FEMMES</t>
  </si>
  <si>
    <t>FESTIVAL PLEINS ÉCRANS</t>
  </si>
  <si>
    <t>LA DIFFUSION SPOKENWORD QUEBEC</t>
  </si>
  <si>
    <t>DIFFUSION LE VRAI MONDE?</t>
  </si>
  <si>
    <t>FESTIVAL SUPERFOLK DE MORIN-HEIGHTS</t>
  </si>
  <si>
    <t>LES INTERNATIONAUX PYROTECHNIQUES DE GATINEAU</t>
  </si>
  <si>
    <t>FESTIVAL DE CIRQUE DES ILES</t>
  </si>
  <si>
    <t>NOUS SOMMES L'ÉTÉ</t>
  </si>
  <si>
    <t>CAPAS (COMMUNICATIONS, ADMINISTRATION ET PRODUCTION DES ARTS DE LA SCÈNE) INC.</t>
  </si>
  <si>
    <t>LES HÉBERTISTES</t>
  </si>
  <si>
    <t>COOPERATIVE DE SOLIDARITE TENK CANADA</t>
  </si>
  <si>
    <t>REVUE NYX</t>
  </si>
  <si>
    <t>ANIMALS OF DISTINCTION ARTS SOCIETY</t>
  </si>
  <si>
    <t>COMPAGNIE CATHERINE GAUDET</t>
  </si>
  <si>
    <t>ZEMMOURBALLET</t>
  </si>
  <si>
    <t>ECOSCENO</t>
  </si>
  <si>
    <t>RAPPELS, LA MÉMOIRE DU THÉÂTRE AU QUÉBEC</t>
  </si>
  <si>
    <t>FESTIVAL CHORAL DE MONTRÉAL</t>
  </si>
  <si>
    <t>GONG</t>
  </si>
  <si>
    <t>FESTIVAL STELLA MUSICA</t>
  </si>
  <si>
    <t>ORGANISME DE PUBLICATION      LITTERAIRE DE MONTREAL</t>
  </si>
  <si>
    <t>CONCERTS POUR TOUTES LES      OREILLES</t>
  </si>
  <si>
    <t>REGROUPEMENT DES FESTIVALS REGIONAUX ARTISTIQUES ET INDEPENDANTS</t>
  </si>
  <si>
    <t>PRODUCTIONS ÇA COMMENCE À QUELLE HEURE</t>
  </si>
  <si>
    <t>LES ÉDITIONS FEMMES DE PAROLE</t>
  </si>
  <si>
    <t>COMITÉ CULTUREL DE LA SALLE AUGUSTIN-NORBERT-MORIN</t>
  </si>
  <si>
    <t>SALON DU LIVRE DE BONAVENTURE</t>
  </si>
  <si>
    <t>LES PRODUCTIONS CULTURELLES   HIATUS INC.</t>
  </si>
  <si>
    <t>FESTIVAL TRISTE</t>
  </si>
  <si>
    <t>ENSEMBLE OBIORA</t>
  </si>
  <si>
    <t>SCORP CORPS</t>
  </si>
  <si>
    <t>PRODUCTIONS NOUVELLE-ORLEANS</t>
  </si>
  <si>
    <t>FESTIVAL CASSE-GUEULE</t>
  </si>
  <si>
    <t>VILLE DE SAINT-EUSTACHE</t>
  </si>
  <si>
    <t>VILLE DE NEW RICHMOND</t>
  </si>
  <si>
    <t>UNIVERSITÉ DU QUÉBEC À MONTRÉAL</t>
  </si>
  <si>
    <t>VILLE DE LAVAL</t>
  </si>
  <si>
    <t>VILLE DE ROBERVAL</t>
  </si>
  <si>
    <t>VILLE D'ALMA</t>
  </si>
  <si>
    <t>L'AUGUSTE THEATRE</t>
  </si>
  <si>
    <t>THEATRE COMPLICE</t>
  </si>
  <si>
    <t>JONQUIERE EN MUSIQUE INC.</t>
  </si>
  <si>
    <t>CONSEIL DE LA CULTURE DE L'ESTRIE</t>
  </si>
  <si>
    <t>CULTURE OUTAOUAIS</t>
  </si>
  <si>
    <t>CONSEIL DE LA CULTURE DE L'ABITIBI-TÉMISCAMINGUE</t>
  </si>
  <si>
    <t>INTERACTION QUI LTÉE</t>
  </si>
  <si>
    <t>CORPORATION DE DEVELOPPEMENT  PORTUAIRE L'ANSE ETANG-DU-NORD</t>
  </si>
  <si>
    <t>CONSEIL DE LA CULTURE DE      LANAUDIERE</t>
  </si>
  <si>
    <t>INSTITUT CULTUREL AVATAQ INC.</t>
  </si>
  <si>
    <t>LE CENTRE CULTUREL ESPACE 7000 INC / LA SALLE DÉSILETS</t>
  </si>
  <si>
    <t>CULTURE MAURICIE</t>
  </si>
  <si>
    <t>ASSOCIATION PROFESSIONNELLE DES ÉCRIVAINS DE LA SAGAMIE</t>
  </si>
  <si>
    <t>CULTURE CAPITALE-NATIONALE ET CHAUDIÈRE-APPALACHES</t>
  </si>
  <si>
    <t>ENSEMBLE VOCAL ARTS-QUEBEC    INC.</t>
  </si>
  <si>
    <t>ASSOCIATION DES AUTEURES ET AUTEURS DE L'ESTRIE</t>
  </si>
  <si>
    <t>CULTURE BAS-SAINT-LAURENT</t>
  </si>
  <si>
    <t>CENTRE INTERNATIONAL D'ART CONTEMPORAIN DE MONTRÉAL</t>
  </si>
  <si>
    <t>CORPORATION DU CAMP LITTERAIRE FELIX</t>
  </si>
  <si>
    <t>HARPAGON THEATRE</t>
  </si>
  <si>
    <t>LE RENDEZ-VOUS MUSICAL DE LATERRIÈRE</t>
  </si>
  <si>
    <t>ARTISTES ET ARTISANS DE BEAUCE INC.</t>
  </si>
  <si>
    <t>ESPACES SONORES ILLIMITÉS</t>
  </si>
  <si>
    <t>CHOEUR DE LAVAL</t>
  </si>
  <si>
    <t>SOCIETE LITTERAIRE DE LAVAL</t>
  </si>
  <si>
    <t>DIFFUSIONS GAIES ET LESBIENNES DU QUEBEC</t>
  </si>
  <si>
    <t>FONDATION DES ARTISTES DU QUÉBEC</t>
  </si>
  <si>
    <t>ENSEMBLE FOLKLORIQUE MACKINAW INC</t>
  </si>
  <si>
    <t>OMNIBUS, LE CORPS DU THEATRE</t>
  </si>
  <si>
    <t>LE FESTIVOIX DE TROIS-RIVIÈRES</t>
  </si>
  <si>
    <t>FONDATION J ARMAND BOMBARDIER</t>
  </si>
  <si>
    <t>VUES D'AFRIQUE</t>
  </si>
  <si>
    <t>CAMMAC</t>
  </si>
  <si>
    <t>CONSEIL MONTÉRÉGIEN DE LA CULTURE ET DES COMMUNICATIONS</t>
  </si>
  <si>
    <t>ARRIMAGE, CORPORATION CULTURELLE DES ÎLES-DE-LA-MADELEINE</t>
  </si>
  <si>
    <t>LA COMPAGNIE DE DANSE MODERNE AXILE</t>
  </si>
  <si>
    <t>CULTURE GASPÉSIE</t>
  </si>
  <si>
    <t>ORCHESTRE PHILARMONIQUE DU NOUVEAU MONDE</t>
  </si>
  <si>
    <t>HEC MONTRÉAL CHAIRE DE GESTION DES ARTS CARMELLE ET RÉMI-MARCOUX</t>
  </si>
  <si>
    <t>EXPOSITION AGRICOLE RÉGIONALE RIVE NORD</t>
  </si>
  <si>
    <t>LE CARROUSEL INTERNATIONAL DU FILM DE RIMOUSKI INC</t>
  </si>
  <si>
    <t>ACADEMIE DE DANSE DE BAIE-COMEAU</t>
  </si>
  <si>
    <t>INSTITUT TSHAKAPESH</t>
  </si>
  <si>
    <t>CULTURE CÔTE-NORD</t>
  </si>
  <si>
    <t>COMMUNAUTÉ SÉPHARADE UNIFIÉE DU QUÉBEC (FESTIVAL SÉPHARADE DE MONTRÉAL)</t>
  </si>
  <si>
    <t>MEDUSE, COOPERATIVE DE PRODUCT DIFFUS ARTIST CULTUREL</t>
  </si>
  <si>
    <t>FLÛTE ALORS!</t>
  </si>
  <si>
    <t>THÉÂTRE LA FENIÈRE</t>
  </si>
  <si>
    <t>CULTURE LAURENTIDES</t>
  </si>
  <si>
    <t>COMITE CULTUREL DE WEEDON INC.</t>
  </si>
  <si>
    <t>THEATRES UNIS ENFANCE JEUNESSE INC.</t>
  </si>
  <si>
    <t>CENTRE D'ART CONTEMPORAIN DE  L'OUTAOUAIS INC.</t>
  </si>
  <si>
    <t>FONDATION FELIX-LECLERC INC.</t>
  </si>
  <si>
    <t>C'JEUNE</t>
  </si>
  <si>
    <t>LE FESTIVAL MONTRÉAL EN LUMIÈRE INC.</t>
  </si>
  <si>
    <t>XN QUÉBEC</t>
  </si>
  <si>
    <t>LA SCENE MUSICALE</t>
  </si>
  <si>
    <t>ASSOCIATION DES RÉALISATEURS ET RÉALISATRICES DU QUEBEC</t>
  </si>
  <si>
    <t>CONSEIL QUÉBÉCOIS DES RESSOURCES HUMAINES EN CULTURE</t>
  </si>
  <si>
    <t>SOCIETE QUEBECOISE DE GESTION COLLECTIVE DROITS REPRODUCTION</t>
  </si>
  <si>
    <t>MÉTIERS ET TRADITIONS</t>
  </si>
  <si>
    <t>LES AMIS DU PATRIMOINE DE     SAINT-VENANT-DE-PAQUETTE</t>
  </si>
  <si>
    <t>COMITE D'AMENAGEMENT ET DE DEVDURABLE ENVIRONNEMENTAL ET CUL</t>
  </si>
  <si>
    <t>THEATRE CRI</t>
  </si>
  <si>
    <t>LA FETE DU LIVRE ET DE LA LECTURE DE LONGUEUIL</t>
  </si>
  <si>
    <t>STUKO-THEATRE INC.</t>
  </si>
  <si>
    <t>LA TROUPE LUNA CABALLERA</t>
  </si>
  <si>
    <t>ATELIERS L'AQUARIUM ET LE GLOBE</t>
  </si>
  <si>
    <t>THÉÂTRE DE L'UTOPIE</t>
  </si>
  <si>
    <t>CONSEIL QUÉBÉCOIS DES ÉVÉNEMENTS ÉCORESPONSABLES  RÉSEAU QUÉBÉCOIS DES FEMMES EN ENVIRONNEMENT</t>
  </si>
  <si>
    <t>THEATRE DE VILLAGE OUEST INC.</t>
  </si>
  <si>
    <t>S.O.S. PREDELT</t>
  </si>
  <si>
    <t>LES VOISINS D'EN HAUT</t>
  </si>
  <si>
    <t>LES PRODUCTIONS MUSICALES     L'ARTISHOW</t>
  </si>
  <si>
    <t>LES PRODUCTIONS ILLUSION FABULEUSE (IF PRODUCTIONS)</t>
  </si>
  <si>
    <t>LES PRODUCTIONS DROLE DE MONDE</t>
  </si>
  <si>
    <t>CORPORATION DES FÊTES ET ÉVÉNEMENTS DE CHARLEVOIX (COFEC)</t>
  </si>
  <si>
    <t>CONSEIL RÉGIONAL DE LA CULTURE SAGUENAY-LAC-SAINT-JEAN</t>
  </si>
  <si>
    <t>ESPACE SUTTON</t>
  </si>
  <si>
    <t>LE GROUPE DÉRIVES URBAINES INC.</t>
  </si>
  <si>
    <t>CERCLE DES AMIS ET AMIES DE NORTENO</t>
  </si>
  <si>
    <t>LES PRODUCTIONS DE L'ANCIEN PRESBYTÈRE</t>
  </si>
  <si>
    <t>L'ENSEMBLE MRUTA MERTSI</t>
  </si>
  <si>
    <t>PRODUCTION ART AND SOUL</t>
  </si>
  <si>
    <t>LA TROUPE A COEUR OUVERT INC.</t>
  </si>
  <si>
    <t>ET MARIANNE ET SIMON</t>
  </si>
  <si>
    <t>COMITE DE L'ENTREPOT DE L'ANSE-AU-GRIFFON</t>
  </si>
  <si>
    <t>ASSOCIATION DES AUTEURS DES LAURENTIDES</t>
  </si>
  <si>
    <t>CARREFOUR SOCIOCULTUREL AU VIEUX THÉÂTRE</t>
  </si>
  <si>
    <t>LE LAC EN FETE</t>
  </si>
  <si>
    <t>THÉÂTRE DE FORTUNE</t>
  </si>
  <si>
    <t>CULTURE MONTRÉAL</t>
  </si>
  <si>
    <t>UNIVERSITE DE MONTRÉAL</t>
  </si>
  <si>
    <t>LES PRODUCTIONS LE P'TIT MONDE INC.</t>
  </si>
  <si>
    <t>DÉCALAGE CRÉATIONS ET PRODUCTIONS</t>
  </si>
  <si>
    <t>SOCIETE LITTERAIRE ET HISTORIQUE DE QUEBEC</t>
  </si>
  <si>
    <t>LES PRODUCTIONS CARMAGNOLES</t>
  </si>
  <si>
    <t>UNANIME THEATRE</t>
  </si>
  <si>
    <t>FESTIVAL JAZZ ETCETERA LÉVIS</t>
  </si>
  <si>
    <t>PARTENARIAT DU QUARTIER DES SPECTACLES</t>
  </si>
  <si>
    <t>RENDEZ-VOUS CULTURELS DE SAINT-CASIMIR</t>
  </si>
  <si>
    <t>CULTURE CENTRE-DU-QUÉBEC</t>
  </si>
  <si>
    <t>COEUR DU VILLAGE, PRODUCTIONS</t>
  </si>
  <si>
    <t>ATELIERS BELLEVILLE</t>
  </si>
  <si>
    <t>MOBILISACTION JEUNESSE</t>
  </si>
  <si>
    <t>LES PRODUCTIONS INNU NIKAMU</t>
  </si>
  <si>
    <t>THEATRE 100 MASQUES</t>
  </si>
  <si>
    <t>FONDATION PHI POUR L'ART CONTEMPORAIN</t>
  </si>
  <si>
    <t>HETEROCLITE, LA BOITE À CULTURE</t>
  </si>
  <si>
    <t>SOEURS SCHMUTT</t>
  </si>
  <si>
    <t>LES PRODUCTIONS TRACES ET SOUVENANCES</t>
  </si>
  <si>
    <t>L'ESPACE CULTUREL DU QUARTIER</t>
  </si>
  <si>
    <t>COOPÉRATIVE D'HABITATION CERCLE CARRÉ</t>
  </si>
  <si>
    <t>FESTIVAL DE CONTES ET LEGENDES EN ABITIBI-TEMISCAMINGUE</t>
  </si>
  <si>
    <t>REGROUPEMENT DES COMPAGNIES RESIDENTES DU CENTRE DES ARTS DE LA SCENE JEAN-BESRÉ</t>
  </si>
  <si>
    <t>GROUPE PHOTO MEDIA INTERNATIONAL INC.</t>
  </si>
  <si>
    <t>CREE NATIVE ARTS AND CRAFTS ASSOCIATION / ASSOCIATION CRIE D'ARTISANAT AUTOCHTONE</t>
  </si>
  <si>
    <t>THEATRE SOUS ZERO</t>
  </si>
  <si>
    <t>THÉÂTRE GLOBE BULLE ROUGE</t>
  </si>
  <si>
    <t>RENDEZ-VOUS M.O.S. MONTREAL</t>
  </si>
  <si>
    <t>L'ODYSSEE ARTISTIQUE</t>
  </si>
  <si>
    <t>THÉÂTRE L'EXIL</t>
  </si>
  <si>
    <t>MANDALA SITÙ DANSE</t>
  </si>
  <si>
    <t>THEATRE DU DREAM TEAM</t>
  </si>
  <si>
    <t>LA FÊTE AU PETIT VILLAGE</t>
  </si>
  <si>
    <t>MAISON DE LA CULTURE DE SAINT-ROCH-DE-RICHELIEU</t>
  </si>
  <si>
    <t>MU</t>
  </si>
  <si>
    <t>LA TÊTE DE PIOCHE</t>
  </si>
  <si>
    <t>VISION DIVERSITE</t>
  </si>
  <si>
    <t>LES ECORNIFLEUSES</t>
  </si>
  <si>
    <t>PRODUCTIONS ARTISTIQUES DE LA REGION D'ACTON</t>
  </si>
  <si>
    <t>LIMOILOU EN VRAC</t>
  </si>
  <si>
    <t>THÉÂTRE TOUT TERRAIN</t>
  </si>
  <si>
    <t>LES ÉCRIVAINS DE LA MAURICIE INC.</t>
  </si>
  <si>
    <t>LE BUREAU DE L'APA</t>
  </si>
  <si>
    <t>L'ENSEMBLE DE GUITARES FORESTARE</t>
  </si>
  <si>
    <t>HERMEDIA PRODUCTION (RHYTHMS ONE)</t>
  </si>
  <si>
    <t>FONDATION ARTE MUSICA</t>
  </si>
  <si>
    <t>LA CENTRALE DES ARTISTES</t>
  </si>
  <si>
    <t>TEMPETES ET PASSIONS</t>
  </si>
  <si>
    <t>PRINTEMPS DES POETES DU QUEBEC</t>
  </si>
  <si>
    <t>ESPACE FORAIN</t>
  </si>
  <si>
    <t>INTERREART</t>
  </si>
  <si>
    <t>FONDATION L'AVENIR EN HERITAGE</t>
  </si>
  <si>
    <t>HAPPENING DE PEINTURE</t>
  </si>
  <si>
    <t>SONATE 1704</t>
  </si>
  <si>
    <t>TABLEAU D'HOTE THEATRE</t>
  </si>
  <si>
    <t>ORCHESTRE 21</t>
  </si>
  <si>
    <t>FONDATION PLAMONDON</t>
  </si>
  <si>
    <t>PRODUCTIONS RÊVES INTENTIONNELS</t>
  </si>
  <si>
    <t>THEATRE VITAL</t>
  </si>
  <si>
    <t>LE SALON PARTICULIER</t>
  </si>
  <si>
    <t>THEATRE SCAPEGOAT CARNIVALE</t>
  </si>
  <si>
    <t>STO UNION COMPAGNIE DE THEATRE</t>
  </si>
  <si>
    <t>LA CHAMAILLE</t>
  </si>
  <si>
    <t>THEATRE JESUS, SHAKESPEARE ET CAROLINE</t>
  </si>
  <si>
    <t>RAVIR</t>
  </si>
  <si>
    <t>CENTRE DE MISE EN VALEUR DES  OPERATIONS DIGNITE</t>
  </si>
  <si>
    <t>RÉSEAU DES CONSEILS RÉGIONAUX DE LA CULTURE DU QUÉBEC</t>
  </si>
  <si>
    <t>CREATIONS EYE-EYE-EYE</t>
  </si>
  <si>
    <t>THÉÂTRE PIED DE BICHE</t>
  </si>
  <si>
    <t>FESTI JAZZ MONT-TREMBLANT</t>
  </si>
  <si>
    <t>CENTRE COMMUNAUTAIRE LA PETITE ECOLE</t>
  </si>
  <si>
    <t>CORPORATION DES EVENEMENTS DE TROIS-RIVIERES INC.</t>
  </si>
  <si>
    <t>PLAISIRS DU CLAVECIN</t>
  </si>
  <si>
    <t>THEATRE NULLE PART</t>
  </si>
  <si>
    <t>FESTIVALOPÉRA DE SAINT-EUSTACHE</t>
  </si>
  <si>
    <t>LE FESTIF!</t>
  </si>
  <si>
    <t>BALLET EDDY TOUSSAINT</t>
  </si>
  <si>
    <t>FESTIVAL M.A.D. MONTRÉAL</t>
  </si>
  <si>
    <t>VAGUE DE CIRQUE</t>
  </si>
  <si>
    <t>GROUPE QWARTZ</t>
  </si>
  <si>
    <t>ART ET MUSIQUE LA MANDRAGORE</t>
  </si>
  <si>
    <t>CONCERTS CHAPELLE SAINT-CYRIAC</t>
  </si>
  <si>
    <t>CENTRE DES ARTS, DE LA CULTURE ET DU PATRIMOINE DE CHELSEA</t>
  </si>
  <si>
    <t>SERIE VOX LUMINOSA</t>
  </si>
  <si>
    <t>LES IMPRODUITS</t>
  </si>
  <si>
    <t>LA MAISON DE PRODUCTION, MÉRINO</t>
  </si>
  <si>
    <t>LE THEATRE DE L'ILE D'ORLEANS</t>
  </si>
  <si>
    <t>INSTITUT POUR LA COORDINATION ET LA PROPAGATION DES CINÉMAS EXPLORATOIRES</t>
  </si>
  <si>
    <t>PRODUCTIONS ALMA VIVA</t>
  </si>
  <si>
    <t>CENTRE CULTUREL GEORGES-VANIER</t>
  </si>
  <si>
    <t>ASSOCIATION FANMI SE FANMI</t>
  </si>
  <si>
    <t>POURQUOI SCENE</t>
  </si>
  <si>
    <t>CREASON</t>
  </si>
  <si>
    <t>FESTIVAL MONDIAL DE MUSIQUE DES FEMMES D'ICI ET D'AILLEURS</t>
  </si>
  <si>
    <t>COMPAGNIE KATIE WARD</t>
  </si>
  <si>
    <t>PRODUCTION T2C</t>
  </si>
  <si>
    <t>ASSOCIATION QUEBECOISE DES    RELIEURS ET DES ARTISANS DU LI</t>
  </si>
  <si>
    <t>THÉÄTRE DU BAOBAB</t>
  </si>
  <si>
    <t>LE VENT DANS LES ARTS</t>
  </si>
  <si>
    <t>CHOEUR DU PLATEAU</t>
  </si>
  <si>
    <t>LA COMPAGNIE DES HISTOIRES DU MONDE</t>
  </si>
  <si>
    <t>D'EUX / ANNIE GAGNON</t>
  </si>
  <si>
    <t>FILLE/DE/PERSONNE</t>
  </si>
  <si>
    <t>THEATRE TEMOIN</t>
  </si>
  <si>
    <t>LA R'VOYURE PROJET TRADITIONNEL</t>
  </si>
  <si>
    <t>L'ESCADRON CREATION</t>
  </si>
  <si>
    <t>BEAUCE ART: L'INTERNATIONAL DE SCULPTURES</t>
  </si>
  <si>
    <t>ÉVÉNEMENTS JEUNESSE VENITE ADOREMUS</t>
  </si>
  <si>
    <t>COMPAGNIE THEATRE CREOLE</t>
  </si>
  <si>
    <t>CREATIONS GIROVAGO</t>
  </si>
  <si>
    <t>COMMUNICATION CRÉATIVE HUMAN PLAYGROUND</t>
  </si>
  <si>
    <t>ENSEMBLE MUSICAL SMALL WORLD  PROJECT</t>
  </si>
  <si>
    <t>BYE BYE PRINCESSE</t>
  </si>
  <si>
    <t>PROJET NORD NORD EST</t>
  </si>
  <si>
    <t>L'ORGANISME KINA8AT</t>
  </si>
  <si>
    <t>ASSOCIATION DES AMIS DU PRESBYTERE DE BLUE SEA</t>
  </si>
  <si>
    <t>THÉÂTRE PARADOXE</t>
  </si>
  <si>
    <t>LE PAPILLON BLANC DANSE</t>
  </si>
  <si>
    <t>INGÉRENCE CRÉATIONS</t>
  </si>
  <si>
    <t>RESOLU ARTS ET SCIENCES</t>
  </si>
  <si>
    <t>CONVENTION INTERNATIONALE DE  LA CULTURE URBAINE (CICU)</t>
  </si>
  <si>
    <t>MONSIEUR JOE</t>
  </si>
  <si>
    <t>THEATRE OMNIVORE</t>
  </si>
  <si>
    <t>LA GROSSE LANTERNE</t>
  </si>
  <si>
    <t>THE MUSEUM OF JEWISH MONTREAL</t>
  </si>
  <si>
    <t>FACE DE RA</t>
  </si>
  <si>
    <t>DRÔLDADON</t>
  </si>
  <si>
    <t>ARIELLE ET SONIA</t>
  </si>
  <si>
    <t>CHOEUR DE LA PRAIRIE</t>
  </si>
  <si>
    <t>THEATRE DE LA BACAISSE</t>
  </si>
  <si>
    <t>LES MALCHAUSSEES</t>
  </si>
  <si>
    <t>LA CHIPIE</t>
  </si>
  <si>
    <t>CULTURE LAVAL</t>
  </si>
  <si>
    <t>JE SUIS JULIO</t>
  </si>
  <si>
    <t>ENSEMBLE LA CIGALE</t>
  </si>
  <si>
    <t>CORPORATION DU THEATRE SAINT-EUSTACHE INC.</t>
  </si>
  <si>
    <t>COUNTRY LOTBINIERE</t>
  </si>
  <si>
    <t>REVUE L'ESPRIT LIBRE</t>
  </si>
  <si>
    <t>LA MARBOULETTE</t>
  </si>
  <si>
    <t>PIRATA THÉÂTRE</t>
  </si>
  <si>
    <t>THEATRE DU RENARD</t>
  </si>
  <si>
    <t>LE ZEBRE JAUNE</t>
  </si>
  <si>
    <t>THÉÂTRE DU RICOCHET</t>
  </si>
  <si>
    <t>COOP DE SOLIDARITE NITASKINAN</t>
  </si>
  <si>
    <t>FONDATION 33</t>
  </si>
  <si>
    <t>THEATRE DE LA FOULEE</t>
  </si>
  <si>
    <t>SOCIETE DE CONCERTS DE MONTREAL</t>
  </si>
  <si>
    <t>UNE AUTRE COMPAGNIE DE THEATRE</t>
  </si>
  <si>
    <t>ASSOCIATION CINEMANIAK</t>
  </si>
  <si>
    <t>L'IDYLLE ARTS VIVANTS</t>
  </si>
  <si>
    <t>POLIQUIN-SIMMS²</t>
  </si>
  <si>
    <t>PRINTEMPS NUMERIQUE</t>
  </si>
  <si>
    <t>PRODUCTIONS FIL D'OR</t>
  </si>
  <si>
    <t>WRITERS FESTIVAL DES ÉCRIVAINS WAKEFIELD LA PÊCHE</t>
  </si>
  <si>
    <t>PRODUCTIONS WELCOME ABOARD</t>
  </si>
  <si>
    <t>THEATRE DU FOL ESPOIR</t>
  </si>
  <si>
    <t>INTERFÉRENCES - ARTS ET TECHNOLOGIES</t>
  </si>
  <si>
    <t>COMPAGNIE ARTISTIQUE ''FORWARD MOVEMENTS''</t>
  </si>
  <si>
    <t>TABLEAU NOIR</t>
  </si>
  <si>
    <t>THEATRE HARENG ROUGE</t>
  </si>
  <si>
    <t>UN GOUT DES CARAIBES INC.</t>
  </si>
  <si>
    <t>LA LUMIÈRE COLLECTIVE</t>
  </si>
  <si>
    <t>BALLET SYNERGIE</t>
  </si>
  <si>
    <t>ORCHESTRE CLASSIQUE DE TERREBONNE</t>
  </si>
  <si>
    <t>OPCM (ORCHESTRE PHILHARMONIQUE ET CHOEUR DES MELOMANES)</t>
  </si>
  <si>
    <t>LES PRODUCTIONS PIXEL D'ETOILE</t>
  </si>
  <si>
    <t>REGROUPEMENT DES AUTEURS PROFESSIONELS, PUBLICS ET ÉMERGENTS LAVALLOIS</t>
  </si>
  <si>
    <t>PRODUCTIONS BOULANGERIE BAKERY PRODUCTIONS</t>
  </si>
  <si>
    <t>THÉÂTRE DU PORTAGE</t>
  </si>
  <si>
    <t>COMPAGNIE DE CRÉATION LE GROS ORTEIL</t>
  </si>
  <si>
    <t>LA ROUTE DES ARTS DU RICHELIEU</t>
  </si>
  <si>
    <t>EMIE R ROUSSEL TRIO</t>
  </si>
  <si>
    <t>COLLECTIF EDEN CRÉATIF</t>
  </si>
  <si>
    <t>THEATRE EVEREST</t>
  </si>
  <si>
    <t>THEATRE OUEST END</t>
  </si>
  <si>
    <t>GROUPE OKTOPUS</t>
  </si>
  <si>
    <t>CREATURE/CREATURE</t>
  </si>
  <si>
    <t>LA PASTEQUE PROJETS</t>
  </si>
  <si>
    <t>THÉÂTRE ESCARPÉ</t>
  </si>
  <si>
    <t>CARAVANE COOP - COOPÉRATIVE DE SOLIDARITÉ</t>
  </si>
  <si>
    <t>PRODUCTIONS EXTRAVAGANZ'ARTS</t>
  </si>
  <si>
    <t>THEATRE COTE A COTE</t>
  </si>
  <si>
    <t>LA FRATRIE</t>
  </si>
  <si>
    <t>SOCIETE ARTS ET CULTURE D'OKA</t>
  </si>
  <si>
    <t>COLLECTIF DANS TA TETE</t>
  </si>
  <si>
    <t>PAPACHAT &amp; FILLES</t>
  </si>
  <si>
    <t>LES GORGONES</t>
  </si>
  <si>
    <t>AGENCE TERRES BATTUES</t>
  </si>
  <si>
    <t>EXPERIENCE EMBARGO</t>
  </si>
  <si>
    <t>GROUPE CIRCUL'R</t>
  </si>
  <si>
    <t>CORPORATION EVENEMENTIELLE    CREATIVE</t>
  </si>
  <si>
    <t>DANS SON SALON</t>
  </si>
  <si>
    <t>ÉVÈNEMENTS SPÉCIAUX SAINT-MATHIEU</t>
  </si>
  <si>
    <t>CABANE THEATRE</t>
  </si>
  <si>
    <t>ENSEMBLE VOCAL ONE EQUALL     MUSICK</t>
  </si>
  <si>
    <t>LE PICTOGRAPHE</t>
  </si>
  <si>
    <t>MUSIQTHÉ INTERNATIONAL</t>
  </si>
  <si>
    <t>L'OEIL DE LA TEMPETE</t>
  </si>
  <si>
    <t>COLLECTIF DE CRÉATION INSIDE</t>
  </si>
  <si>
    <t>LES PRODUCTIONS SIPO MATADOR</t>
  </si>
  <si>
    <t>MUSEE AFRO-CANADIEN</t>
  </si>
  <si>
    <t>L'INTERRUPTEUR</t>
  </si>
  <si>
    <t>LA RUÉE</t>
  </si>
  <si>
    <t>LE DÉLÜGE</t>
  </si>
  <si>
    <t>THEATRE DES TROMPES</t>
  </si>
  <si>
    <t>COLLECTIF BEDROC</t>
  </si>
  <si>
    <t>EQUIVOC'</t>
  </si>
  <si>
    <t>TERRITOIRE 80</t>
  </si>
  <si>
    <t>BERCEURS DU TEMPS</t>
  </si>
  <si>
    <t>THEATRE ASTRONAUTE</t>
  </si>
  <si>
    <t>FESTIVAL DES ARTS DE RUELLE</t>
  </si>
  <si>
    <t>POSTHUMAINS</t>
  </si>
  <si>
    <t>VUES DANS LA TÊTE DE RIVIÈRE-DU-LOUP</t>
  </si>
  <si>
    <t>RESSOURCERIE CULTURELLE DE QUEBEC ET DE CHAUDIERE-APPALACHES</t>
  </si>
  <si>
    <t>LES P'TITS MÉLOMANES DU DIMANCHE</t>
  </si>
  <si>
    <t>THÉÂTRE POUR PAS ÊTRE TOUT SEUL</t>
  </si>
  <si>
    <t>THEATRE A L'EAU FROIDE</t>
  </si>
  <si>
    <t>CENTRE CULTUREL VIETNAMIEN DU CANADA</t>
  </si>
  <si>
    <t>FANTÔME, COMPAGNIE DE CRÉATION</t>
  </si>
  <si>
    <t>COOP DE SOLIDARITE BIG BANG</t>
  </si>
  <si>
    <t>CHAMBRE NOIRE, COMPAGNIE DE CRÉATION</t>
  </si>
  <si>
    <t>LES DEUX COLONS D'AMERIQUE</t>
  </si>
  <si>
    <t>L'OPÉRA SOCIAL COMMUNAUTAIRE (L'OSC)</t>
  </si>
  <si>
    <t>ASPHALTE DIFFUSION</t>
  </si>
  <si>
    <t>VALISE THEATRE</t>
  </si>
  <si>
    <t>COMPAGNIE DE CRÉATION OPTIKX</t>
  </si>
  <si>
    <t>THEATRE KILL TA PEUR</t>
  </si>
  <si>
    <t>COMITÉ D'EXPOSITION SUR LES ARTS ET LA CULTURE CARIBÉENNE (C.E.A.C.C.)</t>
  </si>
  <si>
    <t>MUSIQUENATURE</t>
  </si>
  <si>
    <t>PARRESIA COMPAGNIE DE CREATION</t>
  </si>
  <si>
    <t>THÉÂTRE SURREAL SOREAL INC.</t>
  </si>
  <si>
    <t>EMPIRE PANIQUE</t>
  </si>
  <si>
    <t>L'ORPHEON DE ST-ELIE-DE-CAXTON</t>
  </si>
  <si>
    <t>RESIDENCE CELINE BUREAU</t>
  </si>
  <si>
    <t>FESTIVAL DU FILM LIBANAIS AU  CANADA (FFLCANADA)</t>
  </si>
  <si>
    <t>THEATRE DE LA SENTINELLE</t>
  </si>
  <si>
    <t>LA STATION CULTURELLE - REGROUPEMENT D'EXPOSITIONS DES LAURENTIDES</t>
  </si>
  <si>
    <t>LIBRE COURSE</t>
  </si>
  <si>
    <t>PARTS+LABOUR DANSE</t>
  </si>
  <si>
    <t>THÉÂTRE PAF</t>
  </si>
  <si>
    <t>OCTOBRE LE MOIS DES MOTS</t>
  </si>
  <si>
    <t>LES COMPAGNONS BAROQUES</t>
  </si>
  <si>
    <t>PARABOLE THÉÂTRE</t>
  </si>
  <si>
    <t>LFDT</t>
  </si>
  <si>
    <t>L'AUTHENTIQUE FESTIVAL</t>
  </si>
  <si>
    <t>THEATRE LA MOINDRE DES CHOSES</t>
  </si>
  <si>
    <t>COURONNES LUCIDES</t>
  </si>
  <si>
    <t>PAGE PAR PAGE</t>
  </si>
  <si>
    <t>PRODUCTIONS EVENITY</t>
  </si>
  <si>
    <t>FONDATION MASSIMADI</t>
  </si>
  <si>
    <t>L'APEX THEATRE</t>
  </si>
  <si>
    <t>PRODUCTIONS DE BROUSSE</t>
  </si>
  <si>
    <t>CREATIONS CREATURES</t>
  </si>
  <si>
    <t>CENTRALE ALTERNATIVE</t>
  </si>
  <si>
    <t>CREATIVA PRODUCTIONS</t>
  </si>
  <si>
    <t>ENSEMBLE CHOROS</t>
  </si>
  <si>
    <t>LA PUCE À L'OREILLE MÉDIA JEUNESSE</t>
  </si>
  <si>
    <t>LA CROUSTADE</t>
  </si>
  <si>
    <t>BUREAU ESTRIEN DE L'AUDIOVISUEL ET DU MULTIMEDIA</t>
  </si>
  <si>
    <t>FESTIVAL LE BLEUBLEU</t>
  </si>
  <si>
    <t>THEATRE DU MORTIER</t>
  </si>
  <si>
    <t>TUPIQ A.C.T. (ARCTIC CIRCUS TROUPE)</t>
  </si>
  <si>
    <t>LE TROU NOIR PHOTOGRAPHIE</t>
  </si>
  <si>
    <t>COLLECTIF LA TRESSE</t>
  </si>
  <si>
    <t>THÉÂTRE POINT VIRGULE</t>
  </si>
  <si>
    <t>MOTS DE LA RIVE</t>
  </si>
  <si>
    <t>LION LION</t>
  </si>
  <si>
    <t>AUTELS PARTICULIERS</t>
  </si>
  <si>
    <t>11208977 CANADA SOCIETY</t>
  </si>
  <si>
    <t>GROUPE ENSEMBL'ARTS</t>
  </si>
  <si>
    <t>ROUTE D'ARTISTES</t>
  </si>
  <si>
    <t>PHARE OUEST</t>
  </si>
  <si>
    <t>LA FRICHE A L'ART</t>
  </si>
  <si>
    <t>TOUTTE EST DANS TOUTTE</t>
  </si>
  <si>
    <t>FESTIVAL AFROPOLITAIN NOMADE</t>
  </si>
  <si>
    <t>PRODUCTIONS LES AIGUILLES À TRICOTER</t>
  </si>
  <si>
    <t>DANSE THEATRE A'NO:WARA</t>
  </si>
  <si>
    <t>COLLECTIF ISOCHRONE</t>
  </si>
  <si>
    <t>LES ARCHIPELS DANSE</t>
  </si>
  <si>
    <t>JOUSSOUR THÉÂTRE</t>
  </si>
  <si>
    <t>LE THEATRE DU PETIT TRICYCLE</t>
  </si>
  <si>
    <t>PRODUCTIONS ERAPOP</t>
  </si>
  <si>
    <t>LE COMPLEXE</t>
  </si>
  <si>
    <t>CENTRE DE PRODUCTION EN ART ACTUEL LES ATELIERS</t>
  </si>
  <si>
    <t>THÉÂTRE DÉCHAÎNÉS</t>
  </si>
  <si>
    <t>LE COLLECTIF DES SOEURS AMAR</t>
  </si>
  <si>
    <t>THÉÂTRE DE LA PIÈCE CASSÉE</t>
  </si>
  <si>
    <t>VENUS A VELO</t>
  </si>
  <si>
    <t>RURART</t>
  </si>
  <si>
    <t>COLLECTIF TÔLE OBNL</t>
  </si>
  <si>
    <t>LA GROSSE AFFAIRE</t>
  </si>
  <si>
    <t>LE THÉÂTRE ÉLECTRIQUE</t>
  </si>
  <si>
    <t>HOMMERIES!</t>
  </si>
  <si>
    <t>LA VIREE DU SAINT-LAURENT</t>
  </si>
  <si>
    <t>THÉÂTRE AARSIQ-COMPAGNIE DE THÉÂTRE INUIT DU NUNAVIK</t>
  </si>
  <si>
    <t>AGENCE DU CHAOS</t>
  </si>
  <si>
    <t>ALUMA</t>
  </si>
  <si>
    <t>CIRQUE BARCODE</t>
  </si>
  <si>
    <t>CRÉATIONS INTERDISCIPLINAIRES NOUS TOMBONS TOUS</t>
  </si>
  <si>
    <t>CORNE DE BRUME - MUSIQUES DE CRÉATION</t>
  </si>
  <si>
    <t>MEUTE MONDE</t>
  </si>
  <si>
    <t>QUATUOR COBALT</t>
  </si>
  <si>
    <t>FLOTS DE PAROLES</t>
  </si>
  <si>
    <t>COMPAGNIE MANAIA</t>
  </si>
  <si>
    <t>CREATIONS LA CLAIRIERE</t>
  </si>
  <si>
    <t>TUQUE ET CAPUCHE</t>
  </si>
  <si>
    <t>CONTABADOUR</t>
  </si>
  <si>
    <t>THEATRE DU REEL</t>
  </si>
  <si>
    <t>LES IMPAIRS</t>
  </si>
  <si>
    <t>MIMIQUES</t>
  </si>
  <si>
    <t>LA GRANDE TRAPPE</t>
  </si>
  <si>
    <t>MAISON MONA</t>
  </si>
  <si>
    <t>NOUAISONS, CENTRE AGRICULTUREL</t>
  </si>
  <si>
    <t>PLEURER DANS' DOUCHE</t>
  </si>
  <si>
    <t>12056194 CANADA ASSOCIATION</t>
  </si>
  <si>
    <t>SONIA ST-MICHEL CREATIONS</t>
  </si>
  <si>
    <t>SYNTHESE ADDITIVE</t>
  </si>
  <si>
    <t>ANGLE PSY</t>
  </si>
  <si>
    <t>DEVENIRS CORPS</t>
  </si>
  <si>
    <t>COMPAGNIE DE CREATION LES MARCELS</t>
  </si>
  <si>
    <t>LA COMPAGNIE DOUTE</t>
  </si>
  <si>
    <t>A L'EST DE VOS EMPIRES</t>
  </si>
  <si>
    <t>GUEULART</t>
  </si>
  <si>
    <t>STUDIO ZX</t>
  </si>
  <si>
    <t>CREATIONS LA RESISTANCE</t>
  </si>
  <si>
    <t>PRODUCTION AUEN</t>
  </si>
  <si>
    <t>MOUVEMENT CLIMAT MONTREAL</t>
  </si>
  <si>
    <t>NESISIEG - NOUS TROIS - WE THREE</t>
  </si>
  <si>
    <t>CREATIONS UNUKNU</t>
  </si>
  <si>
    <t>LES PRODUCTIONS DU 10 AVRIL</t>
  </si>
  <si>
    <t>LES SOEURS KIF-KIF</t>
  </si>
  <si>
    <t>AU-DELÀ DES MURS...MURES</t>
  </si>
  <si>
    <t>TEMPS PUBLICS</t>
  </si>
  <si>
    <t>NACELLE THÉÂTRE MUSICAL</t>
  </si>
  <si>
    <t>THEATRE DE L'IMPIE</t>
  </si>
  <si>
    <t>LES PRECIEUSES FISSURES</t>
  </si>
  <si>
    <t>FESTIVAL JACK OF ALL TRADES   (JOAT) INTERNATIONAL</t>
  </si>
  <si>
    <t>MON P'TIT DOIGT...</t>
  </si>
  <si>
    <t>ORCHESTRE CINÉMA POPS</t>
  </si>
  <si>
    <t>LE VOLIER</t>
  </si>
  <si>
    <t>ANDREA PEÑA &amp; ARTISTES</t>
  </si>
  <si>
    <t>THEATRE DES BELOUFILLES</t>
  </si>
  <si>
    <t>FESTIVAL UNISSON</t>
  </si>
  <si>
    <t>LA CARGAISON | COLLECTIF CREATIF</t>
  </si>
  <si>
    <t>MILMURS PRODUCTION</t>
  </si>
  <si>
    <t>ORGANISATION WECAN</t>
  </si>
  <si>
    <t>ASSOCIATION BAOBAB</t>
  </si>
  <si>
    <t>STUDIO IN MOTION VERITAS</t>
  </si>
  <si>
    <t>TROUPE IMAGICARIO</t>
  </si>
  <si>
    <t>PAR ÉPISODE</t>
  </si>
  <si>
    <t>AF-FLUX BIENNALE TRANSNATIONALE NOIRE</t>
  </si>
  <si>
    <t>MINORIT'ART</t>
  </si>
  <si>
    <t>PRODUCTIONS LA GRANDE TABLE</t>
  </si>
  <si>
    <t>CENT MÉANDRES - ARTS &amp; DÉCOUVERTES</t>
  </si>
  <si>
    <t>L'ENSEMBLE MIRABILIA</t>
  </si>
  <si>
    <t>OPERA DE TROIS-RIVIERES</t>
  </si>
  <si>
    <t>FOCUS FEST</t>
  </si>
  <si>
    <t>CONTOURS POESIE</t>
  </si>
  <si>
    <t>CENTRE D'EXPOSITION INOUI</t>
  </si>
  <si>
    <t>REDA</t>
  </si>
  <si>
    <t>DIFFUSION CULTURELLE SBDL</t>
  </si>
  <si>
    <t>MARGUERITE A BICYCLETTE</t>
  </si>
  <si>
    <t>LE CRUE DANSE</t>
  </si>
  <si>
    <t>LES MUSULMANS DANS LES MÉDIAS</t>
  </si>
  <si>
    <t>ENSEMBLE RENOUVEAU</t>
  </si>
  <si>
    <t>CONTEURS A GAGES</t>
  </si>
  <si>
    <t>FONDATION AFRO MONDE</t>
  </si>
  <si>
    <t>CIRQUE LES DUDES</t>
  </si>
  <si>
    <t>COURANTS CENTRE D'ARTISTES</t>
  </si>
  <si>
    <t>EXECENTRER</t>
  </si>
  <si>
    <t>PERSPEK PRODUCTIONS</t>
  </si>
  <si>
    <t>LA SPOREE / SARAH BRONSARD</t>
  </si>
  <si>
    <t>THEATRE A PLEINS POUMONS</t>
  </si>
  <si>
    <t>MAISON CREATIVE BECANCOUR</t>
  </si>
  <si>
    <t>EXPLO</t>
  </si>
  <si>
    <t>ROND-POINT CENTRE D'ARTISTES</t>
  </si>
  <si>
    <t>MOINS TRENTE HUIT</t>
  </si>
  <si>
    <t>VAUGHAN STRING QUARTET INC.</t>
  </si>
  <si>
    <t>SOCIÉTÉ RÉGIONALE DES MUSIQUES RARES</t>
  </si>
  <si>
    <t>FESTIVAL D'HUMOUR ÉMERGENT</t>
  </si>
  <si>
    <t>EXPERIENCES 4ELEMENTS</t>
  </si>
  <si>
    <t>OGIVE ART ET EDUCATION</t>
  </si>
  <si>
    <t>PRODUCTIONS CN</t>
  </si>
  <si>
    <t>CRÉATION BELTANE</t>
  </si>
  <si>
    <t>CRÉATIONS POINTE-SÈCHE</t>
  </si>
  <si>
    <t>RÉSEAU DES ARTS DE LA PAROLE ET DES ARTS ET INITIATIVES LITTÉRAIRES</t>
  </si>
  <si>
    <t>LES BÉNÉS</t>
  </si>
  <si>
    <t>ATELIER ET GALERIE D'ART FACTRIE 701</t>
  </si>
  <si>
    <t>THÉÂTRE DE SAINT-JEAN-PORT-JOLI</t>
  </si>
  <si>
    <t>ELISE LEGRAND CRÉATIONS</t>
  </si>
  <si>
    <t>PRODUCTIONS 357243</t>
  </si>
  <si>
    <t>BAINS PUBLICS - CABARET       CULTUREL, COOP DE SOLIDARITE</t>
  </si>
  <si>
    <t>RUCHE D'ART KOKOMINO</t>
  </si>
  <si>
    <t>L'ESPACE CULTUREL COOKSHIRE-EATON</t>
  </si>
  <si>
    <t>COLLECTIF NU.E.S</t>
  </si>
  <si>
    <t>SONAR : CAFE, CULTURE ET      CREATION</t>
  </si>
  <si>
    <t>VIAS ARTS ET DURABILITE</t>
  </si>
  <si>
    <t>LES CONTES BRANCHES</t>
  </si>
  <si>
    <t>L'HOMME QUI A VU L'OURS COMPAGNIE DE CRÉATION</t>
  </si>
  <si>
    <t>PERSONNE DANSE</t>
  </si>
  <si>
    <t>COOP RAQUETTE</t>
  </si>
  <si>
    <t>PRODUCTIONS LOBELIA</t>
  </si>
  <si>
    <t>AMBIANCE MUSIQUE</t>
  </si>
  <si>
    <t>ENSEMBLE ECLAT</t>
  </si>
  <si>
    <t>13705005 CANADA CENTRE</t>
  </si>
  <si>
    <t>L’ASSOCIATION SANCTUAIRE</t>
  </si>
  <si>
    <t>BENT HOLLOW COMPAGNIE</t>
  </si>
  <si>
    <t>CENTRE D'ARTISTES AHKWAYAONHKEHH</t>
  </si>
  <si>
    <t>LE COLIMBO – THÉÂTRE AU CANADA</t>
  </si>
  <si>
    <t>TURCOTTE ROXANNE</t>
  </si>
  <si>
    <t>VILLE DE EAST ANGUS</t>
  </si>
  <si>
    <t>UNIVERSITE DU QUEBEC EN OUTAOUAIS</t>
  </si>
  <si>
    <t>INSTITUT DE LA STATISTIQUE DU QUÉBEC</t>
  </si>
  <si>
    <t>Diff - EVEN arts scene</t>
  </si>
  <si>
    <t xml:space="preserve">Arts de la scène, Arts multidisciplinaires, Pluridisciplinaire 
Littérature
</t>
  </si>
  <si>
    <t xml:space="preserve">Arts de la scène, Arts multidisciplinaires, Pluridisciplinaire 
</t>
  </si>
  <si>
    <t xml:space="preserve">Arts de la scène, Arts multidisciplinaires, Pluridisciplinaire </t>
  </si>
  <si>
    <t>8. Sur une base annuelle, à combien évaluez-vous le montant que votre organisme a alloué aux actions écoresponsables décrites ci-haut (montant approximatif) ?</t>
  </si>
  <si>
    <t>9. Sur une base annuelle, à combien évaluez-vous le montant supplémentaire que votre organisme prévoit allouer à la réalisation des actions écoresponsables envisagées et décrites ci-haut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</si>
</sst>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 #,##0_)\ &quot;$&quot;_ ;_ * \(#,##0\)\ &quot;$&quot;_ ;_ * &quot;-&quot;_)\ &quot;$&quot;_ ;_ @_ "/>
    <numFmt numFmtId="44" formatCode="_ * #,##0.00_)\ &quot;$&quot;_ ;_ * \(#,##0.00\)\ &quot;$&quot;_ ;_ * &quot;-&quot;??_)\ &quot;$&quot;_ ;_ @_ "/>
    <numFmt numFmtId="43" formatCode="_ * #,##0.00_)_ ;_ * \(#,##0.00\)_ ;_ * &quot;-&quot;??_)_ ;_ @_ "/>
    <numFmt numFmtId="164" formatCode="_ * #,##0_)\ _$_ ;_ * \(#,##0\)\ _$_ ;_ * &quot;-&quot;_)\ _$_ ;_ @_ "/>
    <numFmt numFmtId="165" formatCode="_ * #,##0_)&quot; $&quot;_ ;_ * \(#,##0\)&quot; $&quot;_ ;_ * &quot;-&quot;_)&quot; $&quot;_ ;_ @_ "/>
    <numFmt numFmtId="166" formatCode="_ * #,##0_)\ &quot;$&quot;_ ;_ * \(#,##0\)\ &quot;$&quot;_ ;_ * &quot;-&quot;??_)\ &quot;$&quot;_ ;_ @_ "/>
    <numFmt numFmtId="167" formatCode="_ * #,##0.00_)\ [$$-C0C]_ ;_ * \(#,##0.00\)\ [$$-C0C]_ ;_ * &quot;-&quot;??_)\ [$$-C0C]_ ;_ @_ "/>
    <numFmt numFmtId="168" formatCode="#,##0\ &quot;$&quot;"/>
    <numFmt numFmtId="169" formatCode="yyyy/mm/dd;@"/>
  </numFmts>
  <fonts count="11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9"/>
      <color indexed="10"/>
      <name val="Arial"/>
      <family val="2"/>
    </font>
    <font>
      <b/>
      <sz val="8"/>
      <color indexed="10"/>
      <name val="Arial"/>
      <family val="2"/>
    </font>
    <font>
      <sz val="8"/>
      <name val="Arial"/>
      <family val="2"/>
    </font>
    <font>
      <b/>
      <sz val="8"/>
      <name val="Arial"/>
      <family val="2"/>
    </font>
    <font>
      <b/>
      <sz val="14"/>
      <color indexed="18"/>
      <name val="Arial"/>
      <family val="2"/>
    </font>
    <font>
      <sz val="9"/>
      <color indexed="18"/>
      <name val="Arial"/>
      <family val="2"/>
    </font>
    <font>
      <sz val="7"/>
      <name val="Arial"/>
      <family val="2"/>
    </font>
    <font>
      <i/>
      <sz val="10"/>
      <name val="Arial"/>
      <family val="2"/>
    </font>
    <font>
      <b/>
      <sz val="7"/>
      <name val="Arial"/>
      <family val="2"/>
    </font>
    <font>
      <i/>
      <sz val="8"/>
      <name val="Arial"/>
      <family val="2"/>
    </font>
    <font>
      <i/>
      <sz val="7"/>
      <name val="Arial"/>
      <family val="2"/>
    </font>
    <font>
      <b/>
      <sz val="9"/>
      <color indexed="18"/>
      <name val="Arial"/>
      <family val="2"/>
    </font>
    <font>
      <b/>
      <sz val="8"/>
      <color indexed="18"/>
      <name val="Arial"/>
      <family val="2"/>
    </font>
    <font>
      <sz val="10"/>
      <name val="Geneva"/>
    </font>
    <font>
      <sz val="11"/>
      <name val="Arial"/>
      <family val="2"/>
    </font>
    <font>
      <b/>
      <sz val="11"/>
      <name val="Arial"/>
      <family val="2"/>
    </font>
    <font>
      <b/>
      <sz val="14"/>
      <name val="Arial"/>
      <family val="2"/>
    </font>
    <font>
      <sz val="9"/>
      <name val="Arial"/>
      <family val="2"/>
    </font>
    <font>
      <b/>
      <i/>
      <sz val="10"/>
      <name val="Arial"/>
      <family val="2"/>
    </font>
    <font>
      <sz val="7"/>
      <color indexed="10"/>
      <name val="Arial"/>
      <family val="2"/>
    </font>
    <font>
      <sz val="10"/>
      <color rgb="FFFF0000"/>
      <name val="Arial"/>
      <family val="2"/>
    </font>
    <font>
      <sz val="10"/>
      <color rgb="FF000000"/>
      <name val="Arial"/>
      <family val="2"/>
    </font>
    <font>
      <sz val="9"/>
      <name val="Arial Narrow"/>
      <family val="2"/>
    </font>
    <font>
      <sz val="12"/>
      <name val="Arial"/>
      <family val="2"/>
    </font>
    <font>
      <sz val="11"/>
      <color theme="1"/>
      <name val="Calibri"/>
      <family val="2"/>
      <scheme val="minor"/>
    </font>
    <font>
      <b/>
      <sz val="10"/>
      <color theme="0"/>
      <name val="Arial"/>
      <family val="2"/>
    </font>
    <font>
      <sz val="11"/>
      <color theme="0"/>
      <name val="Arial"/>
      <family val="2"/>
    </font>
    <font>
      <b/>
      <sz val="9"/>
      <color rgb="FF002060"/>
      <name val="Arial"/>
      <family val="2"/>
    </font>
    <font>
      <b/>
      <sz val="11"/>
      <color rgb="FFFF0000"/>
      <name val="Arial"/>
      <family val="2"/>
    </font>
    <font>
      <sz val="14"/>
      <name val="Arial"/>
      <family val="2"/>
    </font>
    <font>
      <sz val="9"/>
      <color rgb="FFFF0000"/>
      <name val="Arial"/>
      <family val="2"/>
    </font>
    <font>
      <sz val="8"/>
      <color rgb="FFFF0000"/>
      <name val="Arial"/>
      <family val="2"/>
    </font>
    <font>
      <sz val="10"/>
      <color theme="1"/>
      <name val="Arial"/>
      <family val="2"/>
    </font>
    <font>
      <b/>
      <u/>
      <sz val="11"/>
      <color theme="1"/>
      <name val="Arial"/>
      <family val="2"/>
    </font>
    <font>
      <sz val="11"/>
      <color theme="1"/>
      <name val="Arial"/>
      <family val="2"/>
    </font>
    <font>
      <i/>
      <sz val="10"/>
      <color theme="1"/>
      <name val="Arial"/>
      <family val="2"/>
    </font>
    <font>
      <b/>
      <sz val="16"/>
      <name val="Arial"/>
      <family val="2"/>
    </font>
    <font>
      <b/>
      <sz val="10"/>
      <color theme="1"/>
      <name val="Arial"/>
      <family val="2"/>
    </font>
    <font>
      <b/>
      <sz val="12"/>
      <color theme="1"/>
      <name val="Arial"/>
      <family val="2"/>
    </font>
    <font>
      <sz val="10"/>
      <color rgb="FF0000FF"/>
      <name val="Arial"/>
      <family val="2"/>
    </font>
    <font>
      <u/>
      <sz val="11"/>
      <color theme="10"/>
      <name val="Calibri"/>
      <family val="2"/>
      <scheme val="minor"/>
    </font>
    <font>
      <sz val="11"/>
      <name val="Calibri"/>
      <family val="2"/>
      <scheme val="minor"/>
    </font>
    <font>
      <sz val="12"/>
      <color theme="1"/>
      <name val="Calibri"/>
      <family val="2"/>
      <scheme val="minor"/>
    </font>
    <font>
      <b/>
      <sz val="22"/>
      <name val="Arial"/>
      <family val="2"/>
    </font>
    <font>
      <b/>
      <u/>
      <sz val="10"/>
      <name val="Arial"/>
      <family val="2"/>
    </font>
    <font>
      <b/>
      <i/>
      <u/>
      <sz val="10"/>
      <name val="Arial"/>
      <family val="2"/>
    </font>
    <font>
      <b/>
      <i/>
      <u/>
      <sz val="11"/>
      <name val="Arial"/>
      <family val="2"/>
    </font>
    <font>
      <u/>
      <sz val="10"/>
      <name val="Arial"/>
      <family val="2"/>
    </font>
    <font>
      <b/>
      <sz val="20"/>
      <name val="Arial"/>
      <family val="2"/>
    </font>
    <font>
      <b/>
      <i/>
      <sz val="11"/>
      <color rgb="FF002060"/>
      <name val="Arial"/>
      <family val="2"/>
    </font>
    <font>
      <b/>
      <sz val="20"/>
      <color theme="0"/>
      <name val="Arial"/>
      <family val="2"/>
    </font>
    <font>
      <b/>
      <sz val="14"/>
      <color theme="0"/>
      <name val="Arial"/>
      <family val="2"/>
    </font>
    <font>
      <u/>
      <sz val="11"/>
      <color theme="10"/>
      <name val="Arial"/>
      <family val="2"/>
    </font>
    <font>
      <b/>
      <i/>
      <u/>
      <sz val="12"/>
      <color rgb="FF002060"/>
      <name val="Calibri"/>
      <family val="2"/>
      <scheme val="minor"/>
    </font>
    <font>
      <b/>
      <i/>
      <u/>
      <sz val="10"/>
      <color rgb="FF002060"/>
      <name val="Arial"/>
      <family val="2"/>
    </font>
    <font>
      <sz val="10"/>
      <color rgb="FFC00000"/>
      <name val="Arial"/>
      <family val="2"/>
    </font>
    <font>
      <b/>
      <i/>
      <sz val="8"/>
      <name val="Arial"/>
      <family val="2"/>
    </font>
    <font>
      <i/>
      <sz val="10"/>
      <color rgb="FFFF0000"/>
      <name val="Arial"/>
      <family val="2"/>
    </font>
    <font>
      <b/>
      <sz val="12"/>
      <color rgb="FFC00000"/>
      <name val="Arial"/>
      <family val="2"/>
    </font>
    <font>
      <sz val="9"/>
      <color rgb="FF002060"/>
      <name val="Arial"/>
      <family val="2"/>
    </font>
    <font>
      <sz val="16"/>
      <name val="Arial"/>
      <family val="2"/>
    </font>
    <font>
      <b/>
      <sz val="16"/>
      <color theme="0"/>
      <name val="Arial"/>
      <family val="2"/>
    </font>
    <font>
      <b/>
      <i/>
      <sz val="10"/>
      <color rgb="FF002060"/>
      <name val="Arial"/>
      <family val="2"/>
    </font>
    <font>
      <sz val="10"/>
      <name val="Arial"/>
      <family val="2"/>
    </font>
    <font>
      <sz val="10"/>
      <color theme="1"/>
      <name val="Calibri"/>
      <family val="2"/>
      <scheme val="minor"/>
    </font>
    <font>
      <b/>
      <sz val="8"/>
      <color rgb="FFFF0000"/>
      <name val="Arial"/>
      <family val="2"/>
    </font>
    <font>
      <u/>
      <sz val="8"/>
      <color theme="10"/>
      <name val="Calibri"/>
      <family val="2"/>
      <scheme val="minor"/>
    </font>
    <font>
      <b/>
      <u/>
      <sz val="8"/>
      <name val="Arial"/>
      <family val="2"/>
    </font>
    <font>
      <sz val="10"/>
      <color rgb="FF002060"/>
      <name val="Arial"/>
      <family val="2"/>
    </font>
    <font>
      <i/>
      <sz val="10"/>
      <color rgb="FF000000"/>
      <name val="Arial"/>
      <family val="2"/>
    </font>
    <font>
      <b/>
      <sz val="11"/>
      <color theme="1"/>
      <name val="Arial"/>
      <family val="2"/>
    </font>
    <font>
      <u/>
      <sz val="9"/>
      <color theme="10"/>
      <name val="Calibri"/>
      <family val="2"/>
      <scheme val="minor"/>
    </font>
    <font>
      <b/>
      <i/>
      <sz val="14"/>
      <color rgb="FF002060"/>
      <name val="Arial"/>
      <family val="2"/>
    </font>
    <font>
      <b/>
      <sz val="10"/>
      <color rgb="FF002060"/>
      <name val="Arial"/>
      <family val="2"/>
    </font>
    <font>
      <u/>
      <sz val="11"/>
      <color rgb="FF002060"/>
      <name val="Calibri"/>
      <family val="2"/>
      <scheme val="minor"/>
    </font>
    <font>
      <b/>
      <sz val="16"/>
      <color theme="1"/>
      <name val="Calibri"/>
      <family val="2"/>
      <scheme val="minor"/>
    </font>
    <font>
      <sz val="8"/>
      <color rgb="FF002060"/>
      <name val="Arial"/>
      <family val="2"/>
    </font>
    <font>
      <sz val="7"/>
      <color rgb="FF002060"/>
      <name val="Arial"/>
      <family val="2"/>
    </font>
    <font>
      <b/>
      <sz val="8"/>
      <color rgb="FF002060"/>
      <name val="Arial"/>
      <family val="2"/>
    </font>
    <font>
      <b/>
      <u/>
      <sz val="8"/>
      <color theme="10"/>
      <name val="Arial"/>
      <family val="2"/>
    </font>
    <font>
      <b/>
      <sz val="11"/>
      <color rgb="FF002060"/>
      <name val="Arial"/>
      <family val="2"/>
    </font>
    <font>
      <u/>
      <sz val="10"/>
      <color theme="1"/>
      <name val="Arial"/>
      <family val="2"/>
    </font>
    <font>
      <b/>
      <u/>
      <sz val="11"/>
      <name val="Arial"/>
      <family val="2"/>
    </font>
    <font>
      <u/>
      <sz val="14"/>
      <color theme="10"/>
      <name val="Arial"/>
      <family val="2"/>
    </font>
    <font>
      <u/>
      <sz val="10"/>
      <color theme="10"/>
      <name val="Arial"/>
      <family val="2"/>
    </font>
    <font>
      <b/>
      <sz val="10"/>
      <color rgb="FF000000"/>
      <name val="Arial"/>
      <family val="2"/>
    </font>
    <font>
      <b/>
      <sz val="12"/>
      <color rgb="FF002060"/>
      <name val="Arial"/>
      <family val="2"/>
    </font>
    <font>
      <b/>
      <sz val="16"/>
      <color rgb="FF002060"/>
      <name val="Arial"/>
      <family val="2"/>
    </font>
    <font>
      <b/>
      <sz val="18"/>
      <name val="Arial"/>
      <family val="2"/>
    </font>
    <font>
      <sz val="10"/>
      <color theme="0"/>
      <name val="Arial"/>
      <family val="2"/>
    </font>
    <font>
      <sz val="8"/>
      <color theme="0"/>
      <name val="Arial"/>
      <family val="2"/>
    </font>
    <font>
      <sz val="7"/>
      <color theme="0"/>
      <name val="Arial"/>
      <family val="2"/>
    </font>
    <font>
      <b/>
      <i/>
      <u/>
      <sz val="12"/>
      <name val="Arial"/>
      <family val="2"/>
    </font>
    <font>
      <sz val="11"/>
      <color theme="0"/>
      <name val="Calibri"/>
      <family val="2"/>
    </font>
    <font>
      <sz val="10"/>
      <color theme="0"/>
      <name val="Calibri"/>
      <family val="2"/>
      <scheme val="minor"/>
    </font>
  </fonts>
  <fills count="11">
    <fill>
      <patternFill patternType="none"/>
    </fill>
    <fill>
      <patternFill patternType="gray125"/>
    </fill>
    <fill>
      <patternFill patternType="solid">
        <fgColor indexed="47"/>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39997558519241921"/>
        <bgColor indexed="64"/>
      </patternFill>
    </fill>
  </fills>
  <borders count="33">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right/>
      <top style="medium">
        <color indexed="64"/>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top style="medium">
        <color indexed="64"/>
      </top>
      <bottom/>
      <diagonal/>
    </border>
  </borders>
  <cellStyleXfs count="77">
    <xf numFmtId="0" fontId="0" fillId="0" borderId="0">
      <alignment horizontal="center" vertical="center"/>
    </xf>
    <xf numFmtId="49" fontId="13" fillId="0" borderId="0">
      <alignment horizontal="left" vertical="top"/>
    </xf>
    <xf numFmtId="49" fontId="32" fillId="0" borderId="0">
      <alignment horizontal="left" vertical="top"/>
    </xf>
    <xf numFmtId="44" fontId="8" fillId="0" borderId="0" applyFont="0" applyFill="0" applyBorder="0" applyAlignment="0" applyProtection="0"/>
    <xf numFmtId="42" fontId="9" fillId="0" borderId="0" applyFont="0" applyFill="0" applyBorder="0" applyAlignment="0" applyProtection="0"/>
    <xf numFmtId="0" fontId="15" fillId="0" borderId="0">
      <alignment horizontal="center" vertical="center"/>
    </xf>
    <xf numFmtId="0" fontId="9" fillId="0" borderId="0"/>
    <xf numFmtId="0" fontId="8" fillId="0" borderId="0"/>
    <xf numFmtId="0" fontId="8" fillId="0" borderId="0"/>
    <xf numFmtId="49" fontId="9" fillId="0" borderId="0">
      <alignment horizontal="left" vertical="top" wrapText="1"/>
    </xf>
    <xf numFmtId="49" fontId="33" fillId="0" borderId="0">
      <alignment horizontal="left" vertical="top" wrapText="1"/>
    </xf>
    <xf numFmtId="49" fontId="9" fillId="0" borderId="0">
      <alignment horizontal="left" vertical="top" wrapText="1"/>
    </xf>
    <xf numFmtId="49" fontId="33" fillId="0" borderId="0">
      <alignment horizontal="left" vertical="top" wrapText="1"/>
    </xf>
    <xf numFmtId="49" fontId="9" fillId="0" borderId="0">
      <alignment horizontal="left" vertical="top" wrapText="1"/>
    </xf>
    <xf numFmtId="9" fontId="8" fillId="0" borderId="0" applyFont="0" applyFill="0" applyBorder="0" applyAlignment="0" applyProtection="0"/>
    <xf numFmtId="49" fontId="12" fillId="0" borderId="0">
      <alignment vertical="top" wrapText="1"/>
    </xf>
    <xf numFmtId="1" fontId="14" fillId="0" borderId="0">
      <alignment wrapText="1"/>
    </xf>
    <xf numFmtId="1" fontId="12" fillId="0" borderId="0">
      <alignment horizontal="left" wrapText="1"/>
    </xf>
    <xf numFmtId="49" fontId="11" fillId="0" borderId="0">
      <alignment horizontal="left" vertical="top" wrapText="1"/>
    </xf>
    <xf numFmtId="0" fontId="10" fillId="0" borderId="0"/>
    <xf numFmtId="0" fontId="8" fillId="0" borderId="0">
      <alignment horizontal="center" vertical="center"/>
    </xf>
    <xf numFmtId="49" fontId="10" fillId="0" borderId="0">
      <alignment vertical="top" wrapText="1"/>
    </xf>
    <xf numFmtId="1" fontId="10" fillId="0" borderId="0">
      <alignment horizontal="left" wrapText="1"/>
    </xf>
    <xf numFmtId="49" fontId="10" fillId="0" borderId="0">
      <alignment vertical="top" wrapText="1"/>
    </xf>
    <xf numFmtId="49" fontId="10" fillId="0" borderId="0">
      <alignment vertical="top" wrapText="1"/>
    </xf>
    <xf numFmtId="49" fontId="13" fillId="0" borderId="0">
      <alignment horizontal="left" vertical="top"/>
    </xf>
    <xf numFmtId="0" fontId="8" fillId="0" borderId="0">
      <alignment horizontal="center" vertical="center"/>
    </xf>
    <xf numFmtId="49" fontId="9" fillId="0" borderId="0">
      <alignment horizontal="left" vertical="top" wrapText="1"/>
    </xf>
    <xf numFmtId="0" fontId="8" fillId="0" borderId="0"/>
    <xf numFmtId="44" fontId="8" fillId="0" borderId="0" applyFont="0" applyFill="0" applyBorder="0" applyAlignment="0" applyProtection="0"/>
    <xf numFmtId="164" fontId="8" fillId="0" borderId="0" applyFont="0" applyFill="0" applyBorder="0" applyAlignment="0" applyProtection="0"/>
    <xf numFmtId="42" fontId="8" fillId="0" borderId="0" applyFont="0" applyFill="0" applyBorder="0" applyAlignment="0" applyProtection="0"/>
    <xf numFmtId="165" fontId="29" fillId="0" borderId="0" applyFont="0" applyFill="0" applyBorder="0" applyAlignment="0" applyProtection="0"/>
    <xf numFmtId="44" fontId="8" fillId="0" borderId="0" applyFont="0" applyFill="0" applyBorder="0" applyAlignment="0" applyProtection="0"/>
    <xf numFmtId="0" fontId="9" fillId="0" borderId="0"/>
    <xf numFmtId="0" fontId="40" fillId="0" borderId="0"/>
    <xf numFmtId="9" fontId="8" fillId="0" borderId="0" applyFont="0" applyFill="0" applyBorder="0" applyAlignment="0" applyProtection="0"/>
    <xf numFmtId="9" fontId="8" fillId="0" borderId="0" applyFont="0" applyFill="0" applyBorder="0" applyAlignment="0" applyProtection="0"/>
    <xf numFmtId="3" fontId="10" fillId="0" borderId="0">
      <alignment wrapText="1"/>
    </xf>
    <xf numFmtId="1" fontId="10" fillId="0" borderId="0">
      <alignment horizontal="left" wrapText="1"/>
    </xf>
    <xf numFmtId="0" fontId="7" fillId="0" borderId="0"/>
    <xf numFmtId="0" fontId="9" fillId="0" borderId="0"/>
    <xf numFmtId="0" fontId="6" fillId="0" borderId="0"/>
    <xf numFmtId="0" fontId="6" fillId="0" borderId="0"/>
    <xf numFmtId="0" fontId="5" fillId="0" borderId="0"/>
    <xf numFmtId="42" fontId="8" fillId="0" borderId="0" applyFont="0" applyFill="0" applyBorder="0" applyAlignment="0" applyProtection="0"/>
    <xf numFmtId="0" fontId="8" fillId="0" borderId="0"/>
    <xf numFmtId="1" fontId="10" fillId="0" borderId="0">
      <alignment horizontal="left" wrapText="1"/>
    </xf>
    <xf numFmtId="44" fontId="8" fillId="0" borderId="0" applyFont="0" applyFill="0" applyBorder="0" applyAlignment="0" applyProtection="0"/>
    <xf numFmtId="42" fontId="8" fillId="0" borderId="0" applyFont="0" applyFill="0" applyBorder="0" applyAlignment="0" applyProtection="0"/>
    <xf numFmtId="0" fontId="5" fillId="0" borderId="0"/>
    <xf numFmtId="0" fontId="9" fillId="0" borderId="0"/>
    <xf numFmtId="44" fontId="8" fillId="0" borderId="0" applyFont="0" applyFill="0" applyBorder="0" applyAlignment="0" applyProtection="0"/>
    <xf numFmtId="0" fontId="8" fillId="0" borderId="0">
      <alignment horizontal="center" vertical="center"/>
    </xf>
    <xf numFmtId="0" fontId="6" fillId="0" borderId="0"/>
    <xf numFmtId="0" fontId="6" fillId="0" borderId="0"/>
    <xf numFmtId="0" fontId="6" fillId="0" borderId="0"/>
    <xf numFmtId="0" fontId="56" fillId="0" borderId="0" applyNumberFormat="0" applyFill="0" applyBorder="0" applyAlignment="0" applyProtection="0"/>
    <xf numFmtId="44" fontId="5" fillId="0" borderId="0" applyFont="0" applyFill="0" applyBorder="0" applyAlignment="0" applyProtection="0"/>
    <xf numFmtId="0" fontId="8" fillId="0" borderId="0">
      <alignment horizontal="center" vertical="center"/>
    </xf>
    <xf numFmtId="43" fontId="79" fillId="0" borderId="0" applyFont="0" applyFill="0" applyBorder="0" applyAlignment="0" applyProtection="0"/>
    <xf numFmtId="0" fontId="4" fillId="0" borderId="0"/>
    <xf numFmtId="44"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1" fillId="0" borderId="0"/>
    <xf numFmtId="0" fontId="1" fillId="0" borderId="0"/>
    <xf numFmtId="42"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1" fillId="0" borderId="0"/>
    <xf numFmtId="44" fontId="8"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0" fontId="1" fillId="0" borderId="0"/>
  </cellStyleXfs>
  <cellXfs count="690">
    <xf numFmtId="0" fontId="0" fillId="0" borderId="0" xfId="0">
      <alignment horizontal="center" vertical="center"/>
    </xf>
    <xf numFmtId="0" fontId="14" fillId="0" borderId="0" xfId="18" applyNumberFormat="1" applyFont="1" applyAlignment="1">
      <alignment horizontal="right"/>
    </xf>
    <xf numFmtId="0" fontId="14" fillId="0" borderId="0" xfId="18" applyNumberFormat="1" applyFont="1" applyAlignment="1">
      <alignment horizontal="left"/>
    </xf>
    <xf numFmtId="0" fontId="14" fillId="0" borderId="0" xfId="18" applyNumberFormat="1" applyFont="1" applyAlignment="1">
      <alignment horizontal="right" wrapText="1"/>
    </xf>
    <xf numFmtId="0" fontId="14" fillId="0" borderId="0" xfId="18" applyNumberFormat="1" applyFont="1" applyAlignment="1">
      <alignment horizontal="left" wrapText="1"/>
    </xf>
    <xf numFmtId="0" fontId="14" fillId="0" borderId="0" xfId="11" applyNumberFormat="1" applyFont="1" applyAlignment="1">
      <alignment horizontal="left"/>
    </xf>
    <xf numFmtId="0" fontId="15" fillId="0" borderId="0" xfId="0" applyFont="1" applyAlignment="1"/>
    <xf numFmtId="0" fontId="18" fillId="0" borderId="0" xfId="0" applyFont="1">
      <alignment horizontal="center" vertical="center"/>
    </xf>
    <xf numFmtId="0" fontId="20" fillId="0" borderId="0" xfId="0" applyFont="1" applyAlignment="1">
      <alignment horizontal="left"/>
    </xf>
    <xf numFmtId="0" fontId="20" fillId="0" borderId="0" xfId="6" applyFont="1" applyAlignment="1">
      <alignment horizontal="left"/>
    </xf>
    <xf numFmtId="0" fontId="9" fillId="0" borderId="0" xfId="0" applyFont="1">
      <alignment horizontal="center" vertical="center"/>
    </xf>
    <xf numFmtId="0" fontId="18" fillId="0" borderId="0" xfId="0" applyFont="1" applyAlignment="1">
      <alignment wrapText="1"/>
    </xf>
    <xf numFmtId="0" fontId="14" fillId="0" borderId="0" xfId="4" applyNumberFormat="1" applyFont="1" applyBorder="1" applyAlignment="1" applyProtection="1"/>
    <xf numFmtId="0" fontId="14" fillId="0" borderId="0" xfId="1" applyNumberFormat="1" applyFont="1" applyAlignment="1">
      <alignment horizontal="left"/>
    </xf>
    <xf numFmtId="0" fontId="0" fillId="0" borderId="0" xfId="0" applyAlignment="1">
      <alignment horizontal="left"/>
    </xf>
    <xf numFmtId="0" fontId="14" fillId="0" borderId="0" xfId="11" applyNumberFormat="1" applyFont="1" applyAlignment="1">
      <alignment horizontal="left" wrapText="1"/>
    </xf>
    <xf numFmtId="42" fontId="14" fillId="0" borderId="0" xfId="4" applyFont="1" applyBorder="1" applyAlignment="1" applyProtection="1">
      <alignment vertical="top"/>
    </xf>
    <xf numFmtId="0" fontId="14" fillId="0" borderId="0" xfId="6" applyFont="1" applyAlignment="1">
      <alignment horizontal="left"/>
    </xf>
    <xf numFmtId="9" fontId="26" fillId="0" borderId="0" xfId="14" applyFont="1" applyBorder="1" applyAlignment="1">
      <alignment horizontal="center" vertical="center" wrapText="1"/>
    </xf>
    <xf numFmtId="9" fontId="26" fillId="0" borderId="0" xfId="14" applyFont="1" applyBorder="1" applyAlignment="1"/>
    <xf numFmtId="9" fontId="26" fillId="0" borderId="11" xfId="14" applyFont="1" applyBorder="1" applyAlignment="1">
      <alignment horizontal="center" vertical="center" wrapText="1"/>
    </xf>
    <xf numFmtId="9" fontId="26" fillId="0" borderId="0" xfId="14" applyFont="1" applyFill="1" applyBorder="1" applyAlignment="1"/>
    <xf numFmtId="49" fontId="27" fillId="0" borderId="0" xfId="1" applyFont="1" applyAlignment="1">
      <alignment horizontal="left"/>
    </xf>
    <xf numFmtId="0" fontId="28" fillId="0" borderId="0" xfId="18" applyNumberFormat="1" applyFont="1" applyAlignment="1">
      <alignment horizontal="left"/>
    </xf>
    <xf numFmtId="0" fontId="18" fillId="0" borderId="0" xfId="6" quotePrefix="1" applyFont="1" applyAlignment="1">
      <alignment horizontal="left"/>
    </xf>
    <xf numFmtId="0" fontId="18" fillId="0" borderId="0" xfId="6" applyFont="1" applyAlignment="1">
      <alignment horizontal="left"/>
    </xf>
    <xf numFmtId="0" fontId="18" fillId="0" borderId="0" xfId="6" quotePrefix="1" applyFont="1" applyAlignment="1">
      <alignment horizontal="left" wrapText="1"/>
    </xf>
    <xf numFmtId="0" fontId="0" fillId="0" borderId="0" xfId="0" applyAlignment="1">
      <alignment vertical="center"/>
    </xf>
    <xf numFmtId="0" fontId="9" fillId="0" borderId="0" xfId="11" applyNumberFormat="1" applyAlignment="1">
      <alignment horizontal="left"/>
    </xf>
    <xf numFmtId="0" fontId="30" fillId="0" borderId="0" xfId="8" applyFont="1"/>
    <xf numFmtId="49" fontId="9" fillId="0" borderId="0" xfId="13" applyAlignment="1">
      <alignment horizontal="left"/>
    </xf>
    <xf numFmtId="0" fontId="8" fillId="0" borderId="0" xfId="0" applyFont="1" applyAlignment="1"/>
    <xf numFmtId="0" fontId="8" fillId="0" borderId="0" xfId="0" applyFont="1">
      <alignment horizontal="center" vertical="center"/>
    </xf>
    <xf numFmtId="0" fontId="8" fillId="0" borderId="0" xfId="0" applyFont="1" applyAlignment="1">
      <alignment horizontal="right"/>
    </xf>
    <xf numFmtId="0" fontId="9" fillId="0" borderId="0" xfId="6" applyAlignment="1">
      <alignment horizontal="left" wrapText="1"/>
    </xf>
    <xf numFmtId="0" fontId="9" fillId="0" borderId="0" xfId="11" applyNumberFormat="1" applyAlignment="1">
      <alignment horizontal="left" wrapText="1"/>
    </xf>
    <xf numFmtId="0" fontId="9" fillId="0" borderId="0" xfId="11" applyNumberFormat="1" applyAlignment="1">
      <alignment horizontal="left" wrapText="1" indent="1"/>
    </xf>
    <xf numFmtId="0" fontId="9" fillId="0" borderId="0" xfId="6" applyAlignment="1">
      <alignment horizontal="left" wrapText="1" indent="1"/>
    </xf>
    <xf numFmtId="49" fontId="9" fillId="0" borderId="0" xfId="13" applyAlignment="1">
      <alignment horizontal="left" wrapText="1"/>
    </xf>
    <xf numFmtId="9" fontId="27" fillId="0" borderId="0" xfId="14" applyFont="1" applyBorder="1" applyAlignment="1">
      <alignment horizontal="right" vertical="top"/>
    </xf>
    <xf numFmtId="0" fontId="20" fillId="0" borderId="0" xfId="6" applyFont="1" applyAlignment="1">
      <alignment horizontal="left" vertical="top"/>
    </xf>
    <xf numFmtId="9" fontId="26" fillId="0" borderId="0" xfId="14" applyFont="1" applyBorder="1" applyAlignment="1">
      <alignment vertical="top"/>
    </xf>
    <xf numFmtId="0" fontId="9" fillId="0" borderId="0" xfId="11" quotePrefix="1" applyNumberFormat="1" applyAlignment="1">
      <alignment horizontal="left" wrapText="1"/>
    </xf>
    <xf numFmtId="0" fontId="27" fillId="0" borderId="0" xfId="1" applyNumberFormat="1" applyFont="1" applyAlignment="1">
      <alignment horizontal="left"/>
    </xf>
    <xf numFmtId="0" fontId="9" fillId="0" borderId="0" xfId="6" applyAlignment="1">
      <alignment horizontal="left"/>
    </xf>
    <xf numFmtId="0" fontId="9" fillId="0" borderId="0" xfId="13" applyNumberFormat="1" applyAlignment="1">
      <alignment horizontal="left" wrapText="1"/>
    </xf>
    <xf numFmtId="49" fontId="9" fillId="0" borderId="14" xfId="13" applyBorder="1" applyAlignment="1">
      <alignment horizontal="left"/>
    </xf>
    <xf numFmtId="49" fontId="9" fillId="0" borderId="0" xfId="9" applyAlignment="1">
      <alignment horizontal="left"/>
    </xf>
    <xf numFmtId="49" fontId="9" fillId="0" borderId="0" xfId="9" applyAlignment="1">
      <alignment horizontal="left" wrapText="1"/>
    </xf>
    <xf numFmtId="0" fontId="9" fillId="0" borderId="0" xfId="11" applyNumberFormat="1" applyAlignment="1">
      <alignment horizontal="left" indent="1"/>
    </xf>
    <xf numFmtId="0" fontId="9" fillId="0" borderId="0" xfId="6" applyAlignment="1">
      <alignment horizontal="left" indent="1"/>
    </xf>
    <xf numFmtId="0" fontId="9" fillId="0" borderId="0" xfId="0" applyFont="1" applyAlignment="1">
      <alignment horizontal="center" vertical="center" wrapText="1"/>
    </xf>
    <xf numFmtId="0" fontId="14" fillId="0" borderId="0" xfId="0" applyFont="1" applyAlignment="1">
      <alignment horizontal="left" vertical="center" wrapText="1"/>
    </xf>
    <xf numFmtId="0" fontId="8" fillId="0" borderId="0" xfId="8"/>
    <xf numFmtId="0" fontId="8" fillId="0" borderId="0" xfId="0" applyFont="1" applyAlignment="1">
      <alignment vertical="top"/>
    </xf>
    <xf numFmtId="0" fontId="8" fillId="0" borderId="0" xfId="0" applyFont="1" applyAlignment="1">
      <alignment horizontal="right" vertical="center"/>
    </xf>
    <xf numFmtId="0" fontId="10" fillId="0" borderId="0" xfId="0" applyFont="1" applyAlignment="1"/>
    <xf numFmtId="0" fontId="31" fillId="0" borderId="0" xfId="8" applyFont="1"/>
    <xf numFmtId="0" fontId="31" fillId="0" borderId="0" xfId="8" applyFont="1" applyAlignment="1">
      <alignment horizontal="left"/>
    </xf>
    <xf numFmtId="0" fontId="10" fillId="0" borderId="0" xfId="0" applyFont="1" applyAlignment="1">
      <alignment horizontal="left" vertical="center"/>
    </xf>
    <xf numFmtId="0" fontId="9" fillId="0" borderId="0" xfId="20" applyFont="1">
      <alignment horizontal="center" vertical="center"/>
    </xf>
    <xf numFmtId="0" fontId="8" fillId="0" borderId="0" xfId="20" applyAlignment="1">
      <alignment horizontal="center" vertical="top"/>
    </xf>
    <xf numFmtId="0" fontId="27" fillId="0" borderId="0" xfId="20" applyFont="1" applyAlignment="1">
      <alignment horizontal="right"/>
    </xf>
    <xf numFmtId="0" fontId="8" fillId="0" borderId="0" xfId="20">
      <alignment horizontal="center" vertical="center"/>
    </xf>
    <xf numFmtId="0" fontId="9" fillId="0" borderId="0" xfId="20" applyFont="1" applyAlignment="1"/>
    <xf numFmtId="0" fontId="14" fillId="0" borderId="0" xfId="20" applyFont="1" applyAlignment="1">
      <alignment horizontal="center"/>
    </xf>
    <xf numFmtId="0" fontId="9" fillId="0" borderId="14" xfId="20" applyFont="1" applyBorder="1">
      <alignment horizontal="center" vertical="center"/>
    </xf>
    <xf numFmtId="0" fontId="9" fillId="0" borderId="0" xfId="20" applyFont="1" applyAlignment="1">
      <alignment horizontal="center"/>
    </xf>
    <xf numFmtId="0" fontId="9" fillId="0" borderId="12" xfId="20" applyFont="1" applyBorder="1" applyAlignment="1">
      <alignment horizontal="center"/>
    </xf>
    <xf numFmtId="0" fontId="9" fillId="0" borderId="6" xfId="20" applyFont="1" applyBorder="1" applyAlignment="1">
      <alignment horizontal="center"/>
    </xf>
    <xf numFmtId="49" fontId="9" fillId="0" borderId="0" xfId="23" applyFont="1" applyAlignment="1">
      <alignment horizontal="left"/>
    </xf>
    <xf numFmtId="37" fontId="9" fillId="0" borderId="2" xfId="20" applyNumberFormat="1" applyFont="1" applyBorder="1" applyAlignment="1"/>
    <xf numFmtId="37" fontId="9" fillId="0" borderId="1" xfId="20" applyNumberFormat="1" applyFont="1" applyBorder="1" applyAlignment="1"/>
    <xf numFmtId="49" fontId="9" fillId="0" borderId="0" xfId="23" applyFont="1" applyAlignment="1">
      <alignment horizontal="right"/>
    </xf>
    <xf numFmtId="49" fontId="14" fillId="0" borderId="0" xfId="23" applyFont="1" applyAlignment="1">
      <alignment horizontal="left"/>
    </xf>
    <xf numFmtId="0" fontId="14" fillId="0" borderId="0" xfId="23" applyNumberFormat="1" applyFont="1" applyAlignment="1">
      <alignment horizontal="left"/>
    </xf>
    <xf numFmtId="0" fontId="9" fillId="0" borderId="0" xfId="23" applyNumberFormat="1" applyFont="1" applyAlignment="1">
      <alignment horizontal="left"/>
    </xf>
    <xf numFmtId="0" fontId="9" fillId="0" borderId="0" xfId="23" applyNumberFormat="1" applyFont="1" applyAlignment="1">
      <alignment horizontal="left" wrapText="1"/>
    </xf>
    <xf numFmtId="49" fontId="14" fillId="0" borderId="0" xfId="23" applyFont="1" applyAlignment="1">
      <alignment horizontal="right"/>
    </xf>
    <xf numFmtId="0" fontId="9" fillId="0" borderId="0" xfId="20" applyFont="1" applyAlignment="1">
      <alignment horizontal="left" wrapText="1"/>
    </xf>
    <xf numFmtId="0" fontId="18" fillId="0" borderId="0" xfId="20" applyFont="1">
      <alignment horizontal="center" vertical="center"/>
    </xf>
    <xf numFmtId="0" fontId="14" fillId="0" borderId="0" xfId="20" applyFont="1" applyAlignment="1">
      <alignment horizontal="left" vertical="center"/>
    </xf>
    <xf numFmtId="0" fontId="14" fillId="0" borderId="0" xfId="20" applyFont="1">
      <alignment horizontal="center" vertical="center"/>
    </xf>
    <xf numFmtId="37" fontId="14" fillId="0" borderId="6" xfId="20" applyNumberFormat="1" applyFont="1" applyBorder="1" applyAlignment="1"/>
    <xf numFmtId="49" fontId="9" fillId="0" borderId="0" xfId="24" applyFont="1" applyAlignment="1"/>
    <xf numFmtId="49" fontId="9" fillId="0" borderId="0" xfId="24" applyFont="1" applyAlignment="1">
      <alignment wrapText="1"/>
    </xf>
    <xf numFmtId="49" fontId="14" fillId="0" borderId="0" xfId="24" applyFont="1" applyAlignment="1"/>
    <xf numFmtId="49" fontId="14" fillId="0" borderId="0" xfId="24" applyFont="1" applyAlignment="1">
      <alignment wrapText="1"/>
    </xf>
    <xf numFmtId="0" fontId="14" fillId="0" borderId="0" xfId="20" applyFont="1" applyAlignment="1"/>
    <xf numFmtId="49" fontId="14" fillId="0" borderId="0" xfId="24" applyFont="1" applyAlignment="1">
      <alignment horizontal="left" wrapText="1"/>
    </xf>
    <xf numFmtId="49" fontId="9" fillId="0" borderId="22" xfId="24" applyFont="1" applyBorder="1" applyAlignment="1"/>
    <xf numFmtId="49" fontId="14" fillId="0" borderId="16" xfId="24" applyFont="1" applyBorder="1" applyAlignment="1">
      <alignment wrapText="1"/>
    </xf>
    <xf numFmtId="0" fontId="9" fillId="0" borderId="16" xfId="20" applyFont="1" applyBorder="1">
      <alignment horizontal="center" vertical="center"/>
    </xf>
    <xf numFmtId="0" fontId="9" fillId="0" borderId="16" xfId="20" applyFont="1" applyBorder="1" applyAlignment="1"/>
    <xf numFmtId="49" fontId="9" fillId="0" borderId="14" xfId="24" applyFont="1" applyBorder="1" applyAlignment="1"/>
    <xf numFmtId="49" fontId="9" fillId="0" borderId="0" xfId="24" applyFont="1" applyAlignment="1">
      <alignment horizontal="right"/>
    </xf>
    <xf numFmtId="49" fontId="14" fillId="0" borderId="12" xfId="24" applyFont="1" applyBorder="1" applyAlignment="1"/>
    <xf numFmtId="49" fontId="14" fillId="0" borderId="6" xfId="24" applyFont="1" applyBorder="1" applyAlignment="1">
      <alignment wrapText="1"/>
    </xf>
    <xf numFmtId="0" fontId="9" fillId="0" borderId="6" xfId="20" applyFont="1" applyBorder="1">
      <alignment horizontal="center" vertical="center"/>
    </xf>
    <xf numFmtId="37" fontId="9" fillId="0" borderId="6" xfId="20" applyNumberFormat="1" applyFont="1" applyBorder="1" applyAlignment="1"/>
    <xf numFmtId="0" fontId="9" fillId="0" borderId="6" xfId="20" applyFont="1" applyBorder="1" applyAlignment="1"/>
    <xf numFmtId="49" fontId="9" fillId="0" borderId="16" xfId="24" applyFont="1" applyBorder="1" applyAlignment="1">
      <alignment wrapText="1"/>
    </xf>
    <xf numFmtId="49" fontId="14" fillId="0" borderId="14" xfId="24" applyFont="1" applyBorder="1" applyAlignment="1"/>
    <xf numFmtId="0" fontId="9" fillId="0" borderId="14" xfId="20" applyFont="1" applyBorder="1" applyAlignment="1">
      <alignment horizontal="left"/>
    </xf>
    <xf numFmtId="0" fontId="14" fillId="0" borderId="0" xfId="24" applyNumberFormat="1" applyFont="1" applyAlignment="1">
      <alignment wrapText="1"/>
    </xf>
    <xf numFmtId="37" fontId="18" fillId="0" borderId="0" xfId="20" applyNumberFormat="1" applyFont="1" applyAlignment="1">
      <alignment vertical="top" wrapText="1"/>
    </xf>
    <xf numFmtId="0" fontId="14" fillId="0" borderId="0" xfId="20" applyFont="1" applyAlignment="1">
      <alignment horizontal="left"/>
    </xf>
    <xf numFmtId="0" fontId="9" fillId="0" borderId="25" xfId="20" applyFont="1" applyBorder="1">
      <alignment horizontal="center" vertical="center"/>
    </xf>
    <xf numFmtId="0" fontId="14" fillId="0" borderId="0" xfId="0" applyFont="1" applyAlignment="1">
      <alignment horizontal="justify" vertical="center"/>
    </xf>
    <xf numFmtId="0" fontId="14" fillId="0" borderId="25" xfId="18" applyNumberFormat="1" applyFont="1" applyBorder="1" applyAlignment="1">
      <alignment horizontal="left"/>
    </xf>
    <xf numFmtId="0" fontId="14" fillId="0" borderId="25" xfId="18" applyNumberFormat="1" applyFont="1" applyBorder="1" applyAlignment="1">
      <alignment horizontal="left" wrapText="1"/>
    </xf>
    <xf numFmtId="0" fontId="18" fillId="0" borderId="0" xfId="20" applyFont="1" applyAlignment="1">
      <alignment horizontal="left" vertical="center"/>
    </xf>
    <xf numFmtId="0" fontId="18" fillId="0" borderId="0" xfId="0" applyFont="1" applyAlignment="1">
      <alignment horizontal="left" vertical="top" wrapText="1"/>
    </xf>
    <xf numFmtId="0" fontId="8" fillId="0" borderId="0" xfId="0" applyFont="1" applyAlignment="1">
      <alignment vertical="center" wrapText="1"/>
    </xf>
    <xf numFmtId="0" fontId="8" fillId="0" borderId="0" xfId="28"/>
    <xf numFmtId="0" fontId="10" fillId="0" borderId="0" xfId="8" applyFont="1" applyAlignment="1">
      <alignment horizontal="left"/>
    </xf>
    <xf numFmtId="0" fontId="8" fillId="0" borderId="0" xfId="8" applyAlignment="1">
      <alignment horizontal="left" indent="2"/>
    </xf>
    <xf numFmtId="0" fontId="8" fillId="0" borderId="0" xfId="28" applyAlignment="1">
      <alignment horizontal="left"/>
    </xf>
    <xf numFmtId="0" fontId="9" fillId="0" borderId="0" xfId="12" applyNumberFormat="1" applyFont="1" applyAlignment="1">
      <alignment horizontal="left" indent="1"/>
    </xf>
    <xf numFmtId="0" fontId="9" fillId="0" borderId="0" xfId="20" applyFont="1" applyAlignment="1">
      <alignment horizontal="left" vertical="center"/>
    </xf>
    <xf numFmtId="0" fontId="9" fillId="0" borderId="0" xfId="20" applyFont="1" applyAlignment="1">
      <alignment vertical="top"/>
    </xf>
    <xf numFmtId="0" fontId="14" fillId="0" borderId="0" xfId="20" applyFont="1" applyAlignment="1">
      <alignment horizontal="left" vertical="top"/>
    </xf>
    <xf numFmtId="0" fontId="14" fillId="0" borderId="0" xfId="20" applyFont="1" applyAlignment="1">
      <alignment vertical="top"/>
    </xf>
    <xf numFmtId="0" fontId="27" fillId="2" borderId="6" xfId="1" applyNumberFormat="1" applyFont="1" applyFill="1" applyBorder="1" applyAlignment="1"/>
    <xf numFmtId="0" fontId="27" fillId="2" borderId="6" xfId="1" applyNumberFormat="1" applyFont="1" applyFill="1" applyBorder="1" applyAlignment="1">
      <alignment horizontal="left" vertical="center"/>
    </xf>
    <xf numFmtId="0" fontId="8" fillId="0" borderId="0" xfId="0" applyFont="1" applyAlignment="1">
      <alignment horizontal="left" vertical="center"/>
    </xf>
    <xf numFmtId="0" fontId="13" fillId="0" borderId="0" xfId="8" applyFont="1" applyAlignment="1">
      <alignment horizontal="left" vertical="top" wrapText="1"/>
    </xf>
    <xf numFmtId="0" fontId="13" fillId="0" borderId="0" xfId="7" applyFont="1" applyAlignment="1">
      <alignment vertical="top" wrapText="1"/>
    </xf>
    <xf numFmtId="0" fontId="49" fillId="0" borderId="0" xfId="28" applyFont="1"/>
    <xf numFmtId="0" fontId="13" fillId="0" borderId="0" xfId="7" applyFont="1" applyAlignment="1">
      <alignment horizontal="right" vertical="top" wrapText="1" indent="1"/>
    </xf>
    <xf numFmtId="0" fontId="13" fillId="0" borderId="0" xfId="26" applyFont="1" applyAlignment="1">
      <alignment horizontal="left" vertical="top" wrapText="1"/>
    </xf>
    <xf numFmtId="0" fontId="39" fillId="0" borderId="0" xfId="8" applyFont="1"/>
    <xf numFmtId="0" fontId="48" fillId="0" borderId="0" xfId="28" applyFont="1" applyAlignment="1">
      <alignment vertical="center" wrapText="1"/>
    </xf>
    <xf numFmtId="0" fontId="30" fillId="6" borderId="0" xfId="28" applyFont="1" applyFill="1" applyAlignment="1" applyProtection="1">
      <alignment horizontal="center"/>
      <protection locked="0"/>
    </xf>
    <xf numFmtId="0" fontId="50" fillId="0" borderId="16" xfId="28" applyFont="1" applyBorder="1" applyAlignment="1">
      <alignment vertical="center" wrapText="1"/>
    </xf>
    <xf numFmtId="0" fontId="50" fillId="0" borderId="0" xfId="28" applyFont="1" applyAlignment="1">
      <alignment vertical="center" wrapText="1"/>
    </xf>
    <xf numFmtId="0" fontId="31" fillId="0" borderId="0" xfId="8" applyFont="1" applyAlignment="1">
      <alignment horizontal="left" wrapText="1"/>
    </xf>
    <xf numFmtId="0" fontId="31" fillId="3" borderId="6" xfId="8" applyFont="1" applyFill="1" applyBorder="1" applyAlignment="1">
      <alignment vertical="center"/>
    </xf>
    <xf numFmtId="0" fontId="30" fillId="0" borderId="0" xfId="8" applyFont="1" applyAlignment="1">
      <alignment horizontal="left"/>
    </xf>
    <xf numFmtId="0" fontId="36" fillId="0" borderId="0" xfId="8" applyFont="1"/>
    <xf numFmtId="0" fontId="31" fillId="0" borderId="0" xfId="8" applyFont="1" applyAlignment="1">
      <alignment vertical="center"/>
    </xf>
    <xf numFmtId="0" fontId="11" fillId="5" borderId="0" xfId="28" applyFont="1" applyFill="1" applyAlignment="1">
      <alignment vertical="center"/>
    </xf>
    <xf numFmtId="0" fontId="8" fillId="5" borderId="0" xfId="8" applyFill="1" applyAlignment="1">
      <alignment horizontal="left" indent="2"/>
    </xf>
    <xf numFmtId="0" fontId="8" fillId="5" borderId="0" xfId="8" applyFill="1"/>
    <xf numFmtId="0" fontId="31" fillId="5" borderId="0" xfId="8" applyFont="1" applyFill="1" applyAlignment="1">
      <alignment vertical="center"/>
    </xf>
    <xf numFmtId="0" fontId="30" fillId="5" borderId="0" xfId="8" applyFont="1" applyFill="1"/>
    <xf numFmtId="0" fontId="48" fillId="0" borderId="0" xfId="28" applyFont="1" applyAlignment="1">
      <alignment horizontal="left"/>
    </xf>
    <xf numFmtId="0" fontId="48" fillId="0" borderId="0" xfId="28" applyFont="1" applyAlignment="1">
      <alignment horizontal="right" vertical="center" wrapText="1"/>
    </xf>
    <xf numFmtId="0" fontId="9" fillId="0" borderId="0" xfId="28" applyFont="1" applyAlignment="1">
      <alignment horizontal="left" vertical="center" wrapText="1"/>
    </xf>
    <xf numFmtId="0" fontId="50" fillId="0" borderId="0" xfId="28" applyFont="1"/>
    <xf numFmtId="0" fontId="48" fillId="0" borderId="0" xfId="28" applyFont="1" applyAlignment="1">
      <alignment horizontal="left" vertical="center" indent="2"/>
    </xf>
    <xf numFmtId="0" fontId="48" fillId="0" borderId="0" xfId="28" applyFont="1" applyAlignment="1">
      <alignment horizontal="left" vertical="center"/>
    </xf>
    <xf numFmtId="0" fontId="5" fillId="0" borderId="0" xfId="50" applyAlignment="1">
      <alignment vertical="top"/>
    </xf>
    <xf numFmtId="0" fontId="5" fillId="0" borderId="0" xfId="44"/>
    <xf numFmtId="0" fontId="56" fillId="0" borderId="0" xfId="57"/>
    <xf numFmtId="0" fontId="56" fillId="0" borderId="0" xfId="57" applyAlignment="1">
      <alignment horizontal="left" indent="1"/>
    </xf>
    <xf numFmtId="0" fontId="56" fillId="0" borderId="0" xfId="57" applyAlignment="1">
      <alignment horizontal="left" vertical="center" indent="1"/>
    </xf>
    <xf numFmtId="0" fontId="57" fillId="0" borderId="0" xfId="57" applyFont="1" applyAlignment="1">
      <alignment horizontal="left" vertical="center" indent="1"/>
    </xf>
    <xf numFmtId="0" fontId="48" fillId="0" borderId="0" xfId="50" applyFont="1" applyAlignment="1">
      <alignment vertical="top"/>
    </xf>
    <xf numFmtId="0" fontId="48" fillId="0" borderId="0" xfId="50" applyFont="1" applyAlignment="1">
      <alignment horizontal="right"/>
    </xf>
    <xf numFmtId="0" fontId="48" fillId="0" borderId="0" xfId="50" applyFont="1"/>
    <xf numFmtId="0" fontId="53" fillId="0" borderId="0" xfId="50" applyFont="1" applyAlignment="1">
      <alignment vertical="top" wrapText="1"/>
    </xf>
    <xf numFmtId="0" fontId="53" fillId="0" borderId="0" xfId="50" applyFont="1" applyAlignment="1">
      <alignment wrapText="1"/>
    </xf>
    <xf numFmtId="0" fontId="48" fillId="0" borderId="0" xfId="50" applyFont="1" applyAlignment="1">
      <alignment vertical="top" wrapText="1"/>
    </xf>
    <xf numFmtId="0" fontId="5" fillId="0" borderId="0" xfId="50" applyAlignment="1">
      <alignment vertical="top" wrapText="1"/>
    </xf>
    <xf numFmtId="0" fontId="8" fillId="0" borderId="0" xfId="0" applyFont="1" applyAlignment="1">
      <alignment horizontal="left"/>
    </xf>
    <xf numFmtId="0" fontId="13" fillId="0" borderId="0" xfId="8" applyFont="1" applyAlignment="1" applyProtection="1">
      <alignment vertical="top"/>
      <protection hidden="1"/>
    </xf>
    <xf numFmtId="0" fontId="30" fillId="0" borderId="0" xfId="8" applyFont="1" applyProtection="1">
      <protection hidden="1"/>
    </xf>
    <xf numFmtId="0" fontId="64" fillId="0" borderId="0" xfId="8" applyFont="1" applyAlignment="1" applyProtection="1">
      <alignment horizontal="center" vertical="center" wrapText="1"/>
      <protection hidden="1"/>
    </xf>
    <xf numFmtId="0" fontId="66" fillId="0" borderId="0" xfId="8" applyFont="1" applyAlignment="1" applyProtection="1">
      <alignment horizontal="center" vertical="center" wrapText="1"/>
      <protection hidden="1"/>
    </xf>
    <xf numFmtId="0" fontId="67" fillId="7" borderId="0" xfId="0" applyFont="1" applyFill="1" applyAlignment="1" applyProtection="1">
      <alignment horizontal="left" vertical="center"/>
      <protection hidden="1"/>
    </xf>
    <xf numFmtId="0" fontId="67" fillId="7" borderId="0" xfId="0" applyFont="1" applyFill="1" applyProtection="1">
      <alignment horizontal="center" vertical="center"/>
      <protection hidden="1"/>
    </xf>
    <xf numFmtId="0" fontId="30" fillId="0" borderId="0" xfId="8" applyFont="1" applyAlignment="1" applyProtection="1">
      <alignment vertical="top"/>
      <protection hidden="1"/>
    </xf>
    <xf numFmtId="0" fontId="8" fillId="6" borderId="6" xfId="8" applyFill="1" applyBorder="1" applyAlignment="1" applyProtection="1">
      <alignment horizontal="center" vertical="center"/>
      <protection locked="0" hidden="1"/>
    </xf>
    <xf numFmtId="0" fontId="8" fillId="0" borderId="0" xfId="0" applyFont="1" applyAlignment="1" applyProtection="1">
      <protection hidden="1"/>
    </xf>
    <xf numFmtId="0" fontId="0" fillId="0" borderId="0" xfId="0" applyAlignment="1"/>
    <xf numFmtId="0" fontId="8" fillId="0" borderId="0" xfId="0" applyFont="1" applyAlignment="1">
      <alignment horizontal="left" vertical="center" wrapText="1"/>
    </xf>
    <xf numFmtId="0" fontId="68" fillId="0" borderId="0" xfId="57" applyFont="1" applyAlignment="1">
      <alignment horizontal="left" vertical="center"/>
    </xf>
    <xf numFmtId="0" fontId="45" fillId="0" borderId="0" xfId="53" applyFont="1">
      <alignment horizontal="center" vertical="center"/>
    </xf>
    <xf numFmtId="0" fontId="70" fillId="0" borderId="0" xfId="57" applyFont="1" applyProtection="1">
      <protection locked="0"/>
    </xf>
    <xf numFmtId="9" fontId="22" fillId="0" borderId="0" xfId="14" applyFont="1" applyBorder="1" applyAlignment="1">
      <alignment horizontal="center" vertical="center" wrapText="1"/>
    </xf>
    <xf numFmtId="9" fontId="22" fillId="0" borderId="1" xfId="14" applyFont="1" applyBorder="1" applyAlignment="1"/>
    <xf numFmtId="9" fontId="22" fillId="0" borderId="2" xfId="14" applyFont="1" applyBorder="1" applyAlignment="1"/>
    <xf numFmtId="9" fontId="22" fillId="0" borderId="1" xfId="14" applyFont="1" applyFill="1" applyBorder="1" applyAlignment="1"/>
    <xf numFmtId="9" fontId="22" fillId="0" borderId="3" xfId="14" applyFont="1" applyBorder="1" applyAlignment="1"/>
    <xf numFmtId="9" fontId="22" fillId="0" borderId="0" xfId="14" applyFont="1" applyBorder="1" applyAlignment="1"/>
    <xf numFmtId="9" fontId="22" fillId="0" borderId="2" xfId="14" applyFont="1" applyFill="1" applyBorder="1" applyAlignment="1"/>
    <xf numFmtId="9" fontId="22" fillId="0" borderId="5" xfId="14" applyFont="1" applyBorder="1" applyAlignment="1"/>
    <xf numFmtId="9" fontId="22" fillId="0" borderId="4" xfId="14" applyFont="1" applyBorder="1" applyAlignment="1"/>
    <xf numFmtId="37" fontId="9" fillId="5" borderId="4" xfId="20" applyNumberFormat="1" applyFont="1" applyFill="1" applyBorder="1" applyAlignment="1"/>
    <xf numFmtId="9" fontId="22" fillId="0" borderId="17" xfId="14" applyFont="1" applyBorder="1" applyAlignment="1"/>
    <xf numFmtId="0" fontId="14" fillId="0" borderId="0" xfId="24" applyNumberFormat="1" applyFont="1" applyAlignment="1">
      <alignment horizontal="left"/>
    </xf>
    <xf numFmtId="9" fontId="24" fillId="0" borderId="0" xfId="14" applyFont="1" applyBorder="1" applyAlignment="1"/>
    <xf numFmtId="9" fontId="22" fillId="0" borderId="24" xfId="14" applyFont="1" applyBorder="1" applyAlignment="1"/>
    <xf numFmtId="9" fontId="22" fillId="0" borderId="15" xfId="14" applyFont="1" applyBorder="1" applyAlignment="1"/>
    <xf numFmtId="9" fontId="22" fillId="0" borderId="6" xfId="14" applyFont="1" applyBorder="1" applyAlignment="1"/>
    <xf numFmtId="9" fontId="22" fillId="0" borderId="11" xfId="14" applyFont="1" applyBorder="1" applyAlignment="1"/>
    <xf numFmtId="9" fontId="22" fillId="0" borderId="16" xfId="14" applyFont="1" applyBorder="1" applyAlignment="1"/>
    <xf numFmtId="9" fontId="22" fillId="0" borderId="18" xfId="14" applyFont="1" applyBorder="1" applyAlignment="1"/>
    <xf numFmtId="9" fontId="22" fillId="0" borderId="19" xfId="14" applyFont="1" applyBorder="1" applyAlignment="1"/>
    <xf numFmtId="0" fontId="36" fillId="0" borderId="0" xfId="28" applyFont="1" applyAlignment="1">
      <alignment vertical="top"/>
    </xf>
    <xf numFmtId="0" fontId="36" fillId="0" borderId="0" xfId="8" applyFont="1" applyAlignment="1">
      <alignment horizontal="left" vertical="top" wrapText="1"/>
    </xf>
    <xf numFmtId="0" fontId="8" fillId="0" borderId="0" xfId="59">
      <alignment horizontal="center" vertical="center"/>
    </xf>
    <xf numFmtId="0" fontId="10" fillId="0" borderId="0" xfId="59" applyFont="1" applyAlignment="1">
      <alignment horizontal="left"/>
    </xf>
    <xf numFmtId="0" fontId="8" fillId="0" borderId="7" xfId="59" applyBorder="1" applyAlignment="1" applyProtection="1">
      <alignment horizontal="center" vertical="center" wrapText="1"/>
      <protection locked="0"/>
    </xf>
    <xf numFmtId="0" fontId="8" fillId="0" borderId="13" xfId="59" applyBorder="1" applyAlignment="1" applyProtection="1">
      <alignment horizontal="center" vertical="center" wrapText="1"/>
      <protection locked="0"/>
    </xf>
    <xf numFmtId="0" fontId="8" fillId="0" borderId="0" xfId="59" applyProtection="1">
      <alignment horizontal="center" vertical="center"/>
      <protection locked="0"/>
    </xf>
    <xf numFmtId="0" fontId="76" fillId="0" borderId="0" xfId="0" applyFont="1" applyAlignment="1" applyProtection="1">
      <protection hidden="1"/>
    </xf>
    <xf numFmtId="0" fontId="30" fillId="0" borderId="0" xfId="8" applyFont="1" applyAlignment="1" applyProtection="1">
      <alignment horizontal="left"/>
      <protection hidden="1"/>
    </xf>
    <xf numFmtId="0" fontId="53" fillId="0" borderId="0" xfId="28" applyFont="1" applyAlignment="1">
      <alignment horizontal="right"/>
    </xf>
    <xf numFmtId="0" fontId="0" fillId="5" borderId="22" xfId="0" applyFill="1" applyBorder="1" applyAlignment="1"/>
    <xf numFmtId="0" fontId="0" fillId="5" borderId="16" xfId="0" applyFill="1" applyBorder="1" applyAlignment="1"/>
    <xf numFmtId="0" fontId="0" fillId="5" borderId="18" xfId="0" applyFill="1" applyBorder="1" applyAlignment="1"/>
    <xf numFmtId="0" fontId="0" fillId="5" borderId="14" xfId="0" applyFill="1" applyBorder="1" applyAlignment="1"/>
    <xf numFmtId="0" fontId="0" fillId="5" borderId="12" xfId="0" applyFill="1" applyBorder="1" applyAlignment="1"/>
    <xf numFmtId="0" fontId="8" fillId="0" borderId="2" xfId="0" applyFont="1" applyBorder="1" applyAlignment="1" applyProtection="1">
      <protection hidden="1"/>
    </xf>
    <xf numFmtId="0" fontId="13" fillId="0" borderId="0" xfId="7" applyFont="1" applyAlignment="1">
      <alignment vertical="top"/>
    </xf>
    <xf numFmtId="0" fontId="8" fillId="0" borderId="0" xfId="0" applyFont="1" applyProtection="1">
      <alignment horizontal="center" vertical="center"/>
      <protection hidden="1"/>
    </xf>
    <xf numFmtId="0" fontId="8" fillId="0" borderId="0" xfId="0" applyFont="1" applyAlignment="1">
      <alignment horizontal="left" vertical="top"/>
    </xf>
    <xf numFmtId="0" fontId="8" fillId="0" borderId="0" xfId="0" applyFont="1" applyAlignment="1">
      <alignment horizontal="center"/>
    </xf>
    <xf numFmtId="0" fontId="8" fillId="0" borderId="0" xfId="0" applyFont="1" applyAlignment="1">
      <alignment horizontal="left" vertical="top" wrapText="1"/>
    </xf>
    <xf numFmtId="0" fontId="36" fillId="0" borderId="0" xfId="0" applyFont="1" applyAlignment="1"/>
    <xf numFmtId="0" fontId="8" fillId="0" borderId="0" xfId="0" applyFont="1" applyAlignment="1">
      <alignment horizontal="right" vertical="top" wrapText="1"/>
    </xf>
    <xf numFmtId="0" fontId="53" fillId="0" borderId="0" xfId="0" applyFont="1" applyAlignment="1">
      <alignment horizontal="left" vertical="center" wrapText="1"/>
    </xf>
    <xf numFmtId="0" fontId="53" fillId="0" borderId="0" xfId="0" applyFont="1" applyAlignment="1">
      <alignment horizontal="right" vertical="center" wrapText="1"/>
    </xf>
    <xf numFmtId="0" fontId="51" fillId="0" borderId="0" xfId="0" applyFont="1" applyAlignment="1">
      <alignment horizontal="left" vertical="center" wrapText="1"/>
    </xf>
    <xf numFmtId="0" fontId="73" fillId="0" borderId="0" xfId="0" applyFont="1" applyAlignment="1">
      <alignment horizontal="left" vertical="center" wrapText="1"/>
    </xf>
    <xf numFmtId="0" fontId="73" fillId="0" borderId="0" xfId="0" applyFont="1" applyAlignment="1">
      <alignment horizontal="left" vertical="center" indent="5"/>
    </xf>
    <xf numFmtId="0" fontId="18" fillId="0" borderId="0" xfId="0" applyFont="1" applyAlignment="1">
      <alignment horizontal="left" vertical="top"/>
    </xf>
    <xf numFmtId="0" fontId="82" fillId="0" borderId="0" xfId="57" applyFont="1" applyAlignment="1">
      <alignment horizontal="left" vertical="top"/>
    </xf>
    <xf numFmtId="0" fontId="84" fillId="0" borderId="0" xfId="0" applyFont="1" applyAlignment="1">
      <alignment horizontal="left" vertical="center"/>
    </xf>
    <xf numFmtId="0" fontId="8" fillId="0" borderId="0" xfId="28" applyAlignment="1">
      <alignment vertical="center"/>
    </xf>
    <xf numFmtId="0" fontId="9" fillId="0" borderId="0" xfId="8" applyFont="1" applyAlignment="1" applyProtection="1">
      <alignment horizontal="left" vertical="center" wrapText="1"/>
      <protection locked="0"/>
    </xf>
    <xf numFmtId="0" fontId="37" fillId="0" borderId="0" xfId="0" applyFont="1" applyAlignment="1">
      <alignment horizontal="left" vertical="center"/>
    </xf>
    <xf numFmtId="0" fontId="8" fillId="0" borderId="0" xfId="8" applyAlignment="1" applyProtection="1">
      <alignment vertical="center"/>
      <protection locked="0"/>
    </xf>
    <xf numFmtId="0" fontId="8" fillId="0" borderId="0" xfId="0" applyFont="1" applyAlignment="1">
      <alignment horizontal="left" vertical="center" indent="2"/>
    </xf>
    <xf numFmtId="0" fontId="38"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20" applyFont="1" applyBorder="1">
      <alignment horizontal="center" vertical="center"/>
    </xf>
    <xf numFmtId="0" fontId="80" fillId="0" borderId="0" xfId="0" applyFont="1" applyAlignment="1">
      <alignment vertical="center"/>
    </xf>
    <xf numFmtId="0" fontId="8" fillId="0" borderId="0" xfId="0" applyFont="1" applyAlignment="1">
      <alignment vertical="center"/>
    </xf>
    <xf numFmtId="9" fontId="0" fillId="0" borderId="0" xfId="0" applyNumberFormat="1" applyAlignment="1">
      <alignment horizontal="left"/>
    </xf>
    <xf numFmtId="0" fontId="0" fillId="0" borderId="0" xfId="0" applyAlignment="1">
      <alignment horizontal="center"/>
    </xf>
    <xf numFmtId="0" fontId="54" fillId="4" borderId="0" xfId="0" applyFont="1" applyFill="1" applyAlignment="1">
      <alignment vertical="center"/>
    </xf>
    <xf numFmtId="0" fontId="80" fillId="0" borderId="0" xfId="0" applyFont="1">
      <alignment horizontal="center" vertical="center"/>
    </xf>
    <xf numFmtId="0" fontId="80" fillId="0" borderId="0" xfId="0" applyFont="1" applyAlignment="1"/>
    <xf numFmtId="0" fontId="56" fillId="0" borderId="0" xfId="57" applyBorder="1" applyAlignment="1">
      <alignment horizontal="left"/>
    </xf>
    <xf numFmtId="0" fontId="8" fillId="0" borderId="0" xfId="20" applyAlignment="1">
      <alignment horizontal="center" vertical="center" wrapText="1"/>
    </xf>
    <xf numFmtId="0" fontId="9" fillId="0" borderId="0" xfId="0" applyFont="1" applyAlignment="1">
      <alignment horizontal="left" vertical="center" wrapText="1"/>
    </xf>
    <xf numFmtId="0" fontId="8" fillId="0" borderId="0" xfId="0" applyFont="1" applyAlignment="1" applyProtection="1">
      <alignment horizontal="center"/>
      <protection hidden="1"/>
    </xf>
    <xf numFmtId="0" fontId="14" fillId="0" borderId="0" xfId="0" applyFont="1" applyAlignment="1">
      <alignment horizontal="center" vertical="center" wrapText="1"/>
    </xf>
    <xf numFmtId="0" fontId="9" fillId="0" borderId="22" xfId="20" applyFont="1" applyBorder="1">
      <alignment horizontal="center" vertical="center"/>
    </xf>
    <xf numFmtId="0" fontId="9" fillId="0" borderId="18" xfId="20" applyFont="1" applyBorder="1">
      <alignment horizontal="center" vertical="center"/>
    </xf>
    <xf numFmtId="0" fontId="9" fillId="0" borderId="15" xfId="20" applyFont="1" applyBorder="1">
      <alignment horizontal="center" vertical="center"/>
    </xf>
    <xf numFmtId="0" fontId="9" fillId="0" borderId="14" xfId="20" applyFont="1" applyBorder="1" applyAlignment="1">
      <alignment vertical="top"/>
    </xf>
    <xf numFmtId="0" fontId="9" fillId="0" borderId="12" xfId="20" applyFont="1" applyBorder="1" applyAlignment="1">
      <alignment vertical="top"/>
    </xf>
    <xf numFmtId="0" fontId="9" fillId="0" borderId="6" xfId="20" applyFont="1" applyBorder="1" applyAlignment="1">
      <alignment vertical="top"/>
    </xf>
    <xf numFmtId="1" fontId="14" fillId="5" borderId="7" xfId="0" applyNumberFormat="1" applyFont="1" applyFill="1" applyBorder="1" applyAlignment="1">
      <alignment horizontal="center" vertical="center" wrapText="1"/>
    </xf>
    <xf numFmtId="0" fontId="87" fillId="0" borderId="0" xfId="57" applyFont="1" applyAlignment="1">
      <alignment horizontal="left" vertical="center"/>
    </xf>
    <xf numFmtId="0" fontId="14" fillId="0" borderId="16" xfId="0" applyFont="1" applyBorder="1" applyAlignment="1">
      <alignment vertical="center" wrapText="1"/>
    </xf>
    <xf numFmtId="0" fontId="71" fillId="0" borderId="0" xfId="0" applyFont="1" applyAlignment="1">
      <alignment horizontal="left" vertical="center" wrapText="1"/>
    </xf>
    <xf numFmtId="0" fontId="8" fillId="0" borderId="0" xfId="8" applyAlignment="1">
      <alignment horizontal="left"/>
    </xf>
    <xf numFmtId="0" fontId="8" fillId="0" borderId="0" xfId="8" applyAlignment="1" applyProtection="1">
      <alignment horizontal="left"/>
      <protection locked="0"/>
    </xf>
    <xf numFmtId="0" fontId="36" fillId="0" borderId="0" xfId="0" applyFont="1" applyAlignment="1">
      <alignment horizontal="left" vertical="center"/>
    </xf>
    <xf numFmtId="0" fontId="8" fillId="5" borderId="16" xfId="0" applyFont="1" applyFill="1" applyBorder="1" applyAlignment="1"/>
    <xf numFmtId="0" fontId="13" fillId="5" borderId="0" xfId="28" applyFont="1" applyFill="1" applyAlignment="1">
      <alignment vertical="center"/>
    </xf>
    <xf numFmtId="49" fontId="18" fillId="0" borderId="0" xfId="20" applyNumberFormat="1" applyFont="1">
      <alignment horizontal="center" vertical="center"/>
    </xf>
    <xf numFmtId="49" fontId="18" fillId="0" borderId="0" xfId="20" applyNumberFormat="1" applyFont="1" applyAlignment="1">
      <alignment horizontal="center" vertical="top"/>
    </xf>
    <xf numFmtId="0" fontId="90" fillId="0" borderId="0" xfId="57" applyFont="1"/>
    <xf numFmtId="0" fontId="46" fillId="0" borderId="0" xfId="28" applyFont="1" applyAlignment="1">
      <alignment horizontal="left" vertical="center"/>
    </xf>
    <xf numFmtId="0" fontId="52" fillId="5" borderId="6" xfId="0" applyFont="1" applyFill="1" applyBorder="1" applyAlignment="1" applyProtection="1">
      <protection hidden="1"/>
    </xf>
    <xf numFmtId="0" fontId="9" fillId="0" borderId="0" xfId="20" applyFont="1" applyAlignment="1">
      <alignment vertical="top" wrapText="1"/>
    </xf>
    <xf numFmtId="0" fontId="48" fillId="4" borderId="0" xfId="50" applyFont="1" applyFill="1" applyAlignment="1">
      <alignment vertical="top" wrapText="1"/>
    </xf>
    <xf numFmtId="0" fontId="3" fillId="4" borderId="0" xfId="50" applyFont="1" applyFill="1" applyAlignment="1">
      <alignment vertical="top" wrapText="1"/>
    </xf>
    <xf numFmtId="0" fontId="3" fillId="4" borderId="0" xfId="50" applyFont="1" applyFill="1" applyAlignment="1">
      <alignment vertical="top"/>
    </xf>
    <xf numFmtId="0" fontId="5" fillId="4" borderId="0" xfId="50" applyFill="1" applyAlignment="1">
      <alignment vertical="top"/>
    </xf>
    <xf numFmtId="0" fontId="56" fillId="4" borderId="0" xfId="57" applyFill="1" applyAlignment="1">
      <alignment vertical="top"/>
    </xf>
    <xf numFmtId="0" fontId="5" fillId="0" borderId="0" xfId="50"/>
    <xf numFmtId="0" fontId="48" fillId="0" borderId="0" xfId="50" applyFont="1" applyAlignment="1">
      <alignment wrapText="1"/>
    </xf>
    <xf numFmtId="37" fontId="9" fillId="8" borderId="3" xfId="20" applyNumberFormat="1" applyFont="1" applyFill="1" applyBorder="1" applyAlignment="1"/>
    <xf numFmtId="0" fontId="8" fillId="0" borderId="7" xfId="0" applyFont="1" applyBorder="1" applyAlignment="1">
      <alignment vertical="center" wrapText="1"/>
    </xf>
    <xf numFmtId="0" fontId="8" fillId="0" borderId="7" xfId="0" applyFont="1" applyBorder="1" applyAlignment="1">
      <alignment vertical="center"/>
    </xf>
    <xf numFmtId="0" fontId="10" fillId="0" borderId="22" xfId="59" applyFont="1" applyBorder="1" applyAlignment="1">
      <alignment horizontal="center" vertical="center" wrapText="1"/>
    </xf>
    <xf numFmtId="0" fontId="10" fillId="0" borderId="8" xfId="59" applyFont="1" applyBorder="1" applyAlignment="1">
      <alignment horizontal="center" vertical="center" wrapText="1"/>
    </xf>
    <xf numFmtId="0" fontId="63" fillId="4" borderId="0" xfId="0" applyFont="1" applyFill="1">
      <alignment horizontal="center" vertical="center"/>
    </xf>
    <xf numFmtId="0" fontId="98" fillId="4" borderId="0" xfId="8" applyFont="1" applyFill="1" applyAlignment="1">
      <alignment vertical="center"/>
    </xf>
    <xf numFmtId="0" fontId="8" fillId="5" borderId="6" xfId="0" applyFont="1" applyFill="1" applyBorder="1">
      <alignment horizontal="center" vertical="center"/>
    </xf>
    <xf numFmtId="0" fontId="10" fillId="0" borderId="0" xfId="59" applyFont="1" applyAlignment="1">
      <alignment horizontal="right" indent="1"/>
    </xf>
    <xf numFmtId="0" fontId="8" fillId="0" borderId="4" xfId="0" applyFont="1" applyBorder="1" applyAlignment="1">
      <alignment horizontal="right"/>
    </xf>
    <xf numFmtId="0" fontId="8" fillId="0" borderId="9" xfId="0" applyFont="1" applyBorder="1" applyAlignment="1"/>
    <xf numFmtId="0" fontId="41" fillId="7" borderId="16" xfId="0" applyFont="1" applyFill="1" applyBorder="1" applyAlignment="1">
      <alignment horizontal="right" vertical="center" wrapText="1"/>
    </xf>
    <xf numFmtId="0" fontId="41" fillId="7" borderId="18" xfId="0" applyFont="1" applyFill="1" applyBorder="1" applyAlignment="1">
      <alignment vertical="center" wrapText="1"/>
    </xf>
    <xf numFmtId="0" fontId="8" fillId="0" borderId="16" xfId="0" applyFont="1" applyBorder="1" applyAlignment="1">
      <alignment horizontal="right"/>
    </xf>
    <xf numFmtId="0" fontId="8" fillId="0" borderId="18" xfId="0" applyFont="1" applyBorder="1" applyAlignment="1"/>
    <xf numFmtId="0" fontId="53" fillId="5" borderId="25" xfId="0" applyFont="1" applyFill="1" applyBorder="1" applyAlignment="1">
      <alignment horizontal="right" vertical="center" wrapText="1"/>
    </xf>
    <xf numFmtId="0" fontId="53" fillId="5" borderId="26" xfId="0" applyFont="1" applyFill="1" applyBorder="1" applyAlignment="1">
      <alignment horizontal="left" vertical="center" wrapText="1"/>
    </xf>
    <xf numFmtId="0" fontId="41" fillId="7" borderId="25" xfId="0" applyFont="1" applyFill="1" applyBorder="1" applyAlignment="1">
      <alignment horizontal="right" vertical="center" wrapText="1"/>
    </xf>
    <xf numFmtId="0" fontId="41" fillId="7" borderId="26" xfId="0" applyFont="1" applyFill="1" applyBorder="1" applyAlignment="1">
      <alignment vertical="center" wrapText="1"/>
    </xf>
    <xf numFmtId="0" fontId="8" fillId="0" borderId="0" xfId="8" applyProtection="1">
      <protection hidden="1"/>
    </xf>
    <xf numFmtId="0" fontId="8" fillId="0" borderId="0" xfId="8" applyAlignment="1" applyProtection="1">
      <alignment horizontal="left"/>
      <protection hidden="1"/>
    </xf>
    <xf numFmtId="0" fontId="68" fillId="0" borderId="2" xfId="57" applyFont="1" applyBorder="1" applyAlignment="1" applyProtection="1">
      <protection hidden="1"/>
    </xf>
    <xf numFmtId="0" fontId="41" fillId="7" borderId="0" xfId="0" applyFont="1" applyFill="1" applyAlignment="1">
      <alignment horizontal="center" vertical="center" wrapText="1"/>
    </xf>
    <xf numFmtId="0" fontId="18" fillId="0" borderId="0" xfId="20" applyFont="1" applyAlignment="1">
      <alignment horizontal="left" vertical="top" wrapText="1"/>
    </xf>
    <xf numFmtId="0" fontId="19" fillId="0" borderId="7" xfId="0" applyFont="1" applyBorder="1" applyAlignment="1">
      <alignment horizontal="center" vertical="center" wrapText="1"/>
    </xf>
    <xf numFmtId="0" fontId="19" fillId="4" borderId="7" xfId="0" applyFont="1" applyFill="1" applyBorder="1" applyAlignment="1">
      <alignment horizontal="center" vertical="center" textRotation="90" wrapText="1"/>
    </xf>
    <xf numFmtId="0" fontId="19" fillId="0" borderId="7" xfId="26" applyFont="1" applyBorder="1" applyAlignment="1">
      <alignment horizontal="center" vertical="center" wrapText="1"/>
    </xf>
    <xf numFmtId="0" fontId="18" fillId="0" borderId="7" xfId="0" applyFont="1" applyBorder="1" applyAlignment="1" applyProtection="1">
      <alignment horizontal="left" vertical="top" wrapText="1"/>
      <protection locked="0"/>
    </xf>
    <xf numFmtId="0" fontId="82" fillId="0" borderId="0" xfId="57" applyFont="1" applyAlignment="1" applyProtection="1">
      <alignment horizontal="left" vertical="top"/>
    </xf>
    <xf numFmtId="0" fontId="18" fillId="0" borderId="0" xfId="28" applyFont="1" applyAlignment="1">
      <alignment vertical="center"/>
    </xf>
    <xf numFmtId="0" fontId="20" fillId="0" borderId="0" xfId="0" applyFont="1" applyAlignment="1">
      <alignment horizontal="center"/>
    </xf>
    <xf numFmtId="0" fontId="18" fillId="0" borderId="0" xfId="0" applyFont="1" applyAlignment="1"/>
    <xf numFmtId="0" fontId="18" fillId="0" borderId="7" xfId="0" applyFont="1" applyBorder="1" applyAlignment="1">
      <alignment horizontal="center"/>
    </xf>
    <xf numFmtId="0" fontId="95" fillId="4" borderId="7" xfId="57" applyFont="1" applyFill="1" applyBorder="1" applyAlignment="1" applyProtection="1">
      <alignment horizontal="center" vertical="center" textRotation="90" wrapText="1"/>
    </xf>
    <xf numFmtId="0" fontId="89" fillId="0" borderId="0" xfId="0" applyFont="1" applyAlignment="1">
      <alignment horizontal="right"/>
    </xf>
    <xf numFmtId="0" fontId="10" fillId="0" borderId="0" xfId="0" applyFont="1">
      <alignment horizontal="center" vertical="center"/>
    </xf>
    <xf numFmtId="0" fontId="9" fillId="0" borderId="7" xfId="0" applyFont="1" applyBorder="1" applyAlignment="1">
      <alignment horizontal="center" vertical="center" wrapText="1"/>
    </xf>
    <xf numFmtId="0" fontId="9" fillId="0" borderId="7" xfId="0" applyFont="1" applyBorder="1" applyAlignment="1">
      <alignment horizontal="center" vertical="center" textRotation="90" wrapText="1"/>
    </xf>
    <xf numFmtId="44" fontId="19" fillId="0" borderId="7" xfId="29" applyFont="1" applyFill="1" applyBorder="1" applyAlignment="1" applyProtection="1">
      <alignment horizontal="center" vertical="center" wrapText="1"/>
    </xf>
    <xf numFmtId="0" fontId="19" fillId="0" borderId="7" xfId="26" applyFont="1" applyBorder="1" applyAlignment="1">
      <alignment horizontal="center" vertical="center" textRotation="90" wrapText="1"/>
    </xf>
    <xf numFmtId="0" fontId="18" fillId="0" borderId="16" xfId="0" applyFont="1" applyBorder="1" applyAlignment="1">
      <alignment horizontal="center"/>
    </xf>
    <xf numFmtId="1" fontId="18" fillId="0" borderId="0" xfId="0" applyNumberFormat="1" applyFont="1">
      <alignment horizontal="center" vertical="center"/>
    </xf>
    <xf numFmtId="167" fontId="18" fillId="0" borderId="0" xfId="0" applyNumberFormat="1" applyFont="1">
      <alignment horizontal="center" vertical="center"/>
    </xf>
    <xf numFmtId="167" fontId="19" fillId="0" borderId="0" xfId="0" applyNumberFormat="1" applyFont="1">
      <alignment horizontal="center" vertical="center"/>
    </xf>
    <xf numFmtId="0" fontId="18" fillId="0" borderId="0" xfId="0" applyFont="1" applyAlignment="1">
      <alignment horizontal="center" wrapText="1"/>
    </xf>
    <xf numFmtId="0" fontId="17" fillId="0" borderId="0" xfId="0" applyFont="1" applyAlignment="1">
      <alignment horizontal="left" vertical="center" wrapText="1"/>
    </xf>
    <xf numFmtId="37" fontId="9" fillId="0" borderId="2" xfId="20" applyNumberFormat="1" applyFont="1" applyBorder="1" applyAlignment="1" applyProtection="1">
      <protection locked="0"/>
    </xf>
    <xf numFmtId="37" fontId="9" fillId="0" borderId="1" xfId="20" applyNumberFormat="1" applyFont="1" applyBorder="1" applyAlignment="1" applyProtection="1">
      <protection locked="0"/>
    </xf>
    <xf numFmtId="37" fontId="9" fillId="0" borderId="5" xfId="20" applyNumberFormat="1" applyFont="1" applyBorder="1" applyAlignment="1" applyProtection="1">
      <protection locked="0"/>
    </xf>
    <xf numFmtId="37" fontId="9" fillId="0" borderId="3" xfId="20" applyNumberFormat="1" applyFont="1" applyBorder="1" applyAlignment="1" applyProtection="1">
      <protection locked="0"/>
    </xf>
    <xf numFmtId="37" fontId="9" fillId="0" borderId="0" xfId="20" applyNumberFormat="1" applyFont="1" applyAlignment="1" applyProtection="1">
      <protection locked="0"/>
    </xf>
    <xf numFmtId="37" fontId="9" fillId="0" borderId="4" xfId="20" applyNumberFormat="1" applyFont="1" applyBorder="1" applyAlignment="1" applyProtection="1">
      <protection locked="0"/>
    </xf>
    <xf numFmtId="37" fontId="9" fillId="0" borderId="17" xfId="20" applyNumberFormat="1" applyFont="1" applyBorder="1" applyAlignment="1" applyProtection="1">
      <protection locked="0"/>
    </xf>
    <xf numFmtId="37" fontId="14" fillId="0" borderId="0" xfId="20" applyNumberFormat="1" applyFont="1" applyAlignment="1" applyProtection="1">
      <protection locked="0"/>
    </xf>
    <xf numFmtId="37" fontId="9" fillId="0" borderId="16" xfId="20" applyNumberFormat="1" applyFont="1" applyBorder="1" applyAlignment="1" applyProtection="1">
      <protection locked="0"/>
    </xf>
    <xf numFmtId="9" fontId="22" fillId="8" borderId="3" xfId="14" applyFont="1" applyFill="1" applyBorder="1" applyAlignment="1" applyProtection="1"/>
    <xf numFmtId="37" fontId="9" fillId="5" borderId="3" xfId="20" applyNumberFormat="1" applyFont="1" applyFill="1" applyBorder="1" applyAlignment="1"/>
    <xf numFmtId="9" fontId="22" fillId="5" borderId="3" xfId="14" applyFont="1" applyFill="1" applyBorder="1" applyAlignment="1" applyProtection="1"/>
    <xf numFmtId="9" fontId="22" fillId="5" borderId="4" xfId="14" applyFont="1" applyFill="1" applyBorder="1" applyAlignment="1" applyProtection="1"/>
    <xf numFmtId="9" fontId="22" fillId="0" borderId="2" xfId="14" applyFont="1" applyBorder="1" applyAlignment="1" applyProtection="1"/>
    <xf numFmtId="9" fontId="22" fillId="0" borderId="1" xfId="14" applyFont="1" applyBorder="1" applyAlignment="1" applyProtection="1"/>
    <xf numFmtId="9" fontId="24" fillId="0" borderId="3" xfId="14" applyFont="1" applyBorder="1" applyAlignment="1" applyProtection="1"/>
    <xf numFmtId="9" fontId="24" fillId="0" borderId="0" xfId="14" applyFont="1" applyBorder="1" applyAlignment="1" applyProtection="1"/>
    <xf numFmtId="37" fontId="14" fillId="5" borderId="6" xfId="20" applyNumberFormat="1" applyFont="1" applyFill="1" applyBorder="1" applyAlignment="1"/>
    <xf numFmtId="9" fontId="24" fillId="5" borderId="3" xfId="14" applyFont="1" applyFill="1" applyBorder="1" applyAlignment="1" applyProtection="1"/>
    <xf numFmtId="9" fontId="24" fillId="5" borderId="20" xfId="14" applyFont="1" applyFill="1" applyBorder="1" applyAlignment="1" applyProtection="1"/>
    <xf numFmtId="37" fontId="14" fillId="5" borderId="3" xfId="20" applyNumberFormat="1" applyFont="1" applyFill="1" applyBorder="1" applyAlignment="1"/>
    <xf numFmtId="0" fontId="8" fillId="0" borderId="7" xfId="0" applyFont="1" applyBorder="1" applyAlignment="1">
      <alignment horizontal="center" vertical="center" wrapText="1"/>
    </xf>
    <xf numFmtId="0" fontId="8" fillId="4" borderId="0" xfId="0" applyFont="1" applyFill="1">
      <alignment horizontal="center" vertical="center"/>
    </xf>
    <xf numFmtId="0" fontId="37" fillId="0" borderId="7" xfId="0" applyFont="1" applyBorder="1" applyAlignment="1">
      <alignment vertical="center" wrapText="1"/>
    </xf>
    <xf numFmtId="0" fontId="37" fillId="0" borderId="7" xfId="0" applyFont="1" applyBorder="1" applyAlignment="1">
      <alignment horizontal="center" vertical="center" wrapText="1"/>
    </xf>
    <xf numFmtId="0" fontId="101" fillId="0" borderId="7" xfId="0" applyFont="1" applyBorder="1" applyAlignment="1">
      <alignment vertical="center" wrapText="1"/>
    </xf>
    <xf numFmtId="0" fontId="89" fillId="5" borderId="7" xfId="0" applyFont="1" applyFill="1" applyBorder="1" applyAlignment="1">
      <alignment horizontal="center" vertical="center" wrapText="1"/>
    </xf>
    <xf numFmtId="0" fontId="89" fillId="5" borderId="7" xfId="0" applyFont="1" applyFill="1" applyBorder="1">
      <alignment horizontal="center" vertical="center"/>
    </xf>
    <xf numFmtId="0" fontId="30" fillId="0" borderId="0" xfId="0" applyFont="1" applyAlignment="1"/>
    <xf numFmtId="0" fontId="0" fillId="0" borderId="0" xfId="0" applyAlignment="1">
      <alignment horizontal="center" vertical="center" wrapText="1"/>
    </xf>
    <xf numFmtId="0" fontId="0" fillId="0" borderId="7" xfId="0" applyBorder="1" applyAlignment="1">
      <alignment horizontal="center" vertical="center" wrapText="1"/>
    </xf>
    <xf numFmtId="0" fontId="102" fillId="0" borderId="0" xfId="0" applyFont="1" applyAlignment="1"/>
    <xf numFmtId="0" fontId="103" fillId="0" borderId="0" xfId="0" applyFont="1" applyAlignment="1"/>
    <xf numFmtId="0" fontId="104" fillId="0" borderId="0" xfId="0" applyFont="1" applyAlignment="1">
      <alignment horizontal="left" vertical="center"/>
    </xf>
    <xf numFmtId="0" fontId="0" fillId="5" borderId="4" xfId="0" applyFill="1" applyBorder="1">
      <alignment horizontal="center" vertical="center"/>
    </xf>
    <xf numFmtId="0" fontId="0" fillId="5" borderId="9" xfId="0" applyFill="1" applyBorder="1">
      <alignment horizontal="center" vertical="center"/>
    </xf>
    <xf numFmtId="0" fontId="96" fillId="5" borderId="13" xfId="0" applyFont="1" applyFill="1" applyBorder="1" applyAlignment="1">
      <alignment vertical="center" wrapText="1"/>
    </xf>
    <xf numFmtId="0" fontId="96" fillId="5" borderId="4" xfId="0" applyFont="1" applyFill="1" applyBorder="1" applyAlignment="1">
      <alignment vertical="center" wrapText="1"/>
    </xf>
    <xf numFmtId="0" fontId="96" fillId="5" borderId="4" xfId="0" applyFont="1" applyFill="1" applyBorder="1" applyAlignment="1">
      <alignment horizontal="center" vertical="center" wrapText="1"/>
    </xf>
    <xf numFmtId="0" fontId="96" fillId="5" borderId="9" xfId="0" applyFont="1" applyFill="1" applyBorder="1" applyAlignment="1">
      <alignment vertical="center" wrapText="1"/>
    </xf>
    <xf numFmtId="0" fontId="0" fillId="0" borderId="10" xfId="0" applyBorder="1" applyAlignment="1">
      <alignment horizontal="center" vertical="center" wrapText="1"/>
    </xf>
    <xf numFmtId="0" fontId="52" fillId="5" borderId="4" xfId="0" applyFont="1" applyFill="1" applyBorder="1" applyAlignment="1">
      <alignment horizontal="left" vertical="center"/>
    </xf>
    <xf numFmtId="0" fontId="13" fillId="5" borderId="13" xfId="0" applyFont="1" applyFill="1" applyBorder="1" applyAlignment="1">
      <alignment horizontal="left" vertical="center"/>
    </xf>
    <xf numFmtId="0" fontId="48" fillId="0" borderId="0" xfId="50" applyFont="1" applyAlignment="1">
      <alignment horizontal="left" wrapText="1"/>
    </xf>
    <xf numFmtId="0" fontId="8" fillId="0" borderId="10" xfId="0" applyFont="1" applyBorder="1" applyAlignment="1" applyProtection="1">
      <alignment horizontal="left" vertical="top" wrapText="1"/>
      <protection locked="0"/>
    </xf>
    <xf numFmtId="0" fontId="8" fillId="6" borderId="6" xfId="0" applyFont="1" applyFill="1" applyBorder="1" applyAlignment="1" applyProtection="1">
      <protection locked="0"/>
    </xf>
    <xf numFmtId="0" fontId="8" fillId="6" borderId="6" xfId="8" applyFill="1" applyBorder="1" applyAlignment="1" applyProtection="1">
      <alignment horizontal="center" vertical="center"/>
      <protection locked="0"/>
    </xf>
    <xf numFmtId="0" fontId="0" fillId="6" borderId="6" xfId="0" applyFill="1" applyBorder="1" applyAlignment="1" applyProtection="1">
      <protection locked="0"/>
    </xf>
    <xf numFmtId="0" fontId="9" fillId="0" borderId="6"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6" borderId="7" xfId="20" applyFont="1" applyFill="1" applyBorder="1" applyProtection="1">
      <alignment horizontal="center" vertical="center"/>
      <protection locked="0"/>
    </xf>
    <xf numFmtId="0" fontId="105" fillId="4" borderId="0" xfId="59" applyFont="1" applyFill="1" applyAlignment="1">
      <alignment horizontal="left" vertical="top"/>
    </xf>
    <xf numFmtId="0" fontId="42" fillId="4" borderId="0" xfId="8" applyFont="1" applyFill="1"/>
    <xf numFmtId="0" fontId="8" fillId="6" borderId="6" xfId="8" applyFill="1" applyBorder="1" applyAlignment="1" applyProtection="1">
      <alignment horizontal="center"/>
      <protection locked="0"/>
    </xf>
    <xf numFmtId="0" fontId="105" fillId="4" borderId="0" xfId="0" applyFont="1" applyFill="1">
      <alignment horizontal="center" vertical="center"/>
    </xf>
    <xf numFmtId="42" fontId="31" fillId="6" borderId="6" xfId="8" applyNumberFormat="1" applyFont="1" applyFill="1" applyBorder="1" applyAlignment="1" applyProtection="1">
      <alignment horizontal="right" vertical="center"/>
      <protection locked="0"/>
    </xf>
    <xf numFmtId="166" fontId="8" fillId="6" borderId="6" xfId="3" applyNumberFormat="1" applyFont="1" applyFill="1" applyBorder="1" applyAlignment="1" applyProtection="1">
      <protection locked="0"/>
    </xf>
    <xf numFmtId="0" fontId="9" fillId="6" borderId="6" xfId="8" applyFont="1" applyFill="1" applyBorder="1" applyProtection="1">
      <protection locked="0"/>
    </xf>
    <xf numFmtId="0" fontId="48" fillId="0" borderId="7" xfId="0" applyFont="1" applyBorder="1" applyAlignment="1">
      <alignment horizontal="center" vertical="center" wrapText="1"/>
    </xf>
    <xf numFmtId="0" fontId="89" fillId="5" borderId="7" xfId="0" applyFont="1" applyFill="1" applyBorder="1" applyAlignment="1">
      <alignment horizontal="left" vertical="center" wrapText="1"/>
    </xf>
    <xf numFmtId="0" fontId="53" fillId="0" borderId="7" xfId="0" applyFont="1" applyBorder="1" applyAlignment="1">
      <alignment horizontal="left" vertical="center" wrapText="1"/>
    </xf>
    <xf numFmtId="0" fontId="101" fillId="0" borderId="7" xfId="0" applyFont="1" applyBorder="1" applyAlignment="1">
      <alignment horizontal="left" vertical="center" wrapText="1"/>
    </xf>
    <xf numFmtId="0" fontId="105" fillId="4" borderId="0" xfId="0" applyFont="1" applyFill="1" applyAlignment="1">
      <alignment horizontal="center"/>
    </xf>
    <xf numFmtId="0" fontId="9" fillId="6" borderId="6" xfId="8" applyFont="1" applyFill="1" applyBorder="1" applyAlignment="1" applyProtection="1">
      <alignment horizontal="center"/>
      <protection locked="0"/>
    </xf>
    <xf numFmtId="0" fontId="8" fillId="0" borderId="0" xfId="0" applyFont="1" applyAlignment="1">
      <alignment horizontal="center" wrapText="1"/>
    </xf>
    <xf numFmtId="0" fontId="67" fillId="7" borderId="0" xfId="0" applyFont="1" applyFill="1" applyAlignment="1" applyProtection="1">
      <alignment vertical="center"/>
      <protection hidden="1"/>
    </xf>
    <xf numFmtId="0" fontId="64" fillId="0" borderId="0" xfId="8" applyFont="1" applyAlignment="1" applyProtection="1">
      <alignment vertical="center" wrapText="1"/>
      <protection hidden="1"/>
    </xf>
    <xf numFmtId="169" fontId="8" fillId="6" borderId="6" xfId="8" applyNumberFormat="1" applyFill="1" applyBorder="1" applyProtection="1">
      <protection locked="0"/>
    </xf>
    <xf numFmtId="0" fontId="107" fillId="4" borderId="0" xfId="28" applyFont="1" applyFill="1" applyAlignment="1">
      <alignment horizontal="left"/>
    </xf>
    <xf numFmtId="0" fontId="11" fillId="0" borderId="6" xfId="0" applyFont="1" applyBorder="1" applyAlignment="1">
      <alignment horizontal="left" vertical="center"/>
    </xf>
    <xf numFmtId="0" fontId="10" fillId="0" borderId="6" xfId="0" applyFont="1" applyBorder="1" applyAlignment="1">
      <alignment horizontal="left"/>
    </xf>
    <xf numFmtId="0" fontId="8" fillId="0" borderId="6" xfId="0" applyFont="1" applyBorder="1" applyAlignment="1">
      <alignment horizontal="left"/>
    </xf>
    <xf numFmtId="0" fontId="8" fillId="0" borderId="6" xfId="0" applyFont="1" applyBorder="1">
      <alignment horizontal="center" vertical="center"/>
    </xf>
    <xf numFmtId="0" fontId="107" fillId="0" borderId="0" xfId="8" applyFont="1" applyAlignment="1">
      <alignment horizontal="left"/>
    </xf>
    <xf numFmtId="3" fontId="0" fillId="6" borderId="6" xfId="0" applyNumberFormat="1" applyFill="1" applyBorder="1" applyAlignment="1" applyProtection="1">
      <alignment horizontal="center"/>
      <protection locked="0"/>
    </xf>
    <xf numFmtId="16" fontId="28" fillId="6" borderId="6" xfId="18" applyNumberFormat="1" applyFont="1" applyFill="1" applyBorder="1" applyAlignment="1" applyProtection="1">
      <alignment horizontal="left"/>
      <protection locked="0"/>
    </xf>
    <xf numFmtId="37" fontId="9" fillId="0" borderId="0" xfId="20" applyNumberFormat="1" applyFont="1" applyAlignment="1"/>
    <xf numFmtId="9" fontId="22" fillId="0" borderId="0" xfId="14" applyFont="1" applyBorder="1" applyAlignment="1" applyProtection="1"/>
    <xf numFmtId="37" fontId="9" fillId="0" borderId="5" xfId="20" applyNumberFormat="1" applyFont="1" applyBorder="1" applyAlignment="1"/>
    <xf numFmtId="9" fontId="22" fillId="0" borderId="5" xfId="14" applyFont="1" applyBorder="1" applyAlignment="1" applyProtection="1"/>
    <xf numFmtId="37" fontId="18" fillId="0" borderId="0" xfId="20" applyNumberFormat="1" applyFont="1" applyAlignment="1"/>
    <xf numFmtId="9" fontId="18" fillId="0" borderId="0" xfId="14" applyFont="1" applyBorder="1" applyAlignment="1" applyProtection="1"/>
    <xf numFmtId="37" fontId="9" fillId="0" borderId="21" xfId="20" applyNumberFormat="1" applyFont="1" applyBorder="1" applyAlignment="1"/>
    <xf numFmtId="37" fontId="16" fillId="0" borderId="0" xfId="20" applyNumberFormat="1" applyFont="1" applyAlignment="1"/>
    <xf numFmtId="9" fontId="35" fillId="0" borderId="0" xfId="14" applyFont="1" applyBorder="1" applyAlignment="1" applyProtection="1"/>
    <xf numFmtId="9" fontId="22" fillId="0" borderId="6" xfId="14" applyFont="1" applyBorder="1" applyAlignment="1" applyProtection="1"/>
    <xf numFmtId="9" fontId="22" fillId="0" borderId="11" xfId="14" applyFont="1" applyBorder="1" applyAlignment="1" applyProtection="1"/>
    <xf numFmtId="0" fontId="10" fillId="2" borderId="6" xfId="1" applyNumberFormat="1" applyFont="1" applyFill="1" applyBorder="1" applyAlignment="1" applyProtection="1">
      <alignment horizontal="left" vertical="center"/>
      <protection hidden="1"/>
    </xf>
    <xf numFmtId="0" fontId="9" fillId="9" borderId="6" xfId="0" applyFont="1" applyFill="1" applyBorder="1" applyAlignment="1" applyProtection="1">
      <alignment horizontal="center" vertical="center" wrapText="1"/>
      <protection locked="0"/>
    </xf>
    <xf numFmtId="0" fontId="9" fillId="9" borderId="4" xfId="0" applyFont="1" applyFill="1" applyBorder="1" applyAlignment="1" applyProtection="1">
      <alignment horizontal="center" vertical="center" wrapText="1"/>
      <protection locked="0"/>
    </xf>
    <xf numFmtId="1" fontId="14" fillId="10" borderId="7" xfId="0" applyNumberFormat="1" applyFont="1" applyFill="1" applyBorder="1" applyAlignment="1">
      <alignment horizontal="center" vertical="center" wrapText="1"/>
    </xf>
    <xf numFmtId="0" fontId="9" fillId="10" borderId="16" xfId="20" applyFont="1" applyFill="1" applyBorder="1" applyAlignment="1">
      <alignment horizontal="center" vertical="center" wrapText="1"/>
    </xf>
    <xf numFmtId="0" fontId="18" fillId="0" borderId="6" xfId="0" applyFont="1" applyBorder="1" applyAlignment="1">
      <alignment vertical="center"/>
    </xf>
    <xf numFmtId="0" fontId="8" fillId="0" borderId="7" xfId="0" applyFont="1" applyBorder="1" applyAlignment="1" applyProtection="1">
      <alignment vertical="top" wrapText="1"/>
      <protection locked="0"/>
    </xf>
    <xf numFmtId="0" fontId="8" fillId="0" borderId="7" xfId="0" applyFont="1" applyBorder="1" applyAlignment="1" applyProtection="1">
      <alignment horizontal="left" vertical="top" wrapText="1"/>
      <protection locked="0"/>
    </xf>
    <xf numFmtId="0" fontId="52" fillId="0" borderId="0" xfId="8" applyFont="1" applyAlignment="1" applyProtection="1">
      <alignment vertical="top" wrapText="1"/>
      <protection hidden="1"/>
    </xf>
    <xf numFmtId="0" fontId="13" fillId="0" borderId="0" xfId="7" applyFont="1" applyAlignment="1" applyProtection="1">
      <alignment horizontal="right" vertical="top"/>
      <protection hidden="1"/>
    </xf>
    <xf numFmtId="0" fontId="13" fillId="0" borderId="0" xfId="7" applyFont="1" applyAlignment="1" applyProtection="1">
      <alignment vertical="top"/>
      <protection hidden="1"/>
    </xf>
    <xf numFmtId="0" fontId="8" fillId="0" borderId="0" xfId="0" applyFont="1" applyAlignment="1" applyProtection="1">
      <alignment horizontal="left"/>
      <protection hidden="1"/>
    </xf>
    <xf numFmtId="0" fontId="8"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8" fillId="0" borderId="0" xfId="20" applyProtection="1">
      <alignment horizontal="center" vertical="center"/>
      <protection hidden="1"/>
    </xf>
    <xf numFmtId="9" fontId="26" fillId="0" borderId="0" xfId="14" applyFont="1" applyBorder="1" applyAlignment="1" applyProtection="1">
      <protection hidden="1"/>
    </xf>
    <xf numFmtId="0" fontId="8" fillId="0" borderId="0" xfId="59" applyProtection="1">
      <alignment horizontal="center" vertical="center"/>
      <protection hidden="1"/>
    </xf>
    <xf numFmtId="0" fontId="13" fillId="0" borderId="0" xfId="59" applyFont="1" applyAlignment="1" applyProtection="1">
      <alignment horizontal="left" vertical="center"/>
      <protection hidden="1"/>
    </xf>
    <xf numFmtId="0" fontId="13" fillId="0" borderId="0" xfId="59" applyFont="1" applyProtection="1">
      <alignment horizontal="center" vertical="center"/>
      <protection hidden="1"/>
    </xf>
    <xf numFmtId="0" fontId="10" fillId="0" borderId="0" xfId="59" applyFont="1" applyAlignment="1" applyProtection="1">
      <alignment horizontal="left"/>
      <protection hidden="1"/>
    </xf>
    <xf numFmtId="0" fontId="31" fillId="3" borderId="6" xfId="8" applyFont="1" applyFill="1" applyBorder="1" applyAlignment="1" applyProtection="1">
      <alignment horizontal="left" vertical="center"/>
      <protection hidden="1"/>
    </xf>
    <xf numFmtId="0" fontId="47" fillId="0" borderId="0" xfId="0" applyFont="1" applyAlignment="1" applyProtection="1">
      <alignment horizontal="left" vertical="top" indent="1"/>
      <protection hidden="1"/>
    </xf>
    <xf numFmtId="0" fontId="36" fillId="0" borderId="0" xfId="0" applyFont="1" applyAlignment="1" applyProtection="1">
      <alignment horizontal="left" vertical="top"/>
      <protection hidden="1"/>
    </xf>
    <xf numFmtId="0" fontId="10" fillId="0" borderId="0" xfId="59" applyFont="1" applyProtection="1">
      <alignment horizontal="center" vertical="center"/>
      <protection hidden="1"/>
    </xf>
    <xf numFmtId="0" fontId="10" fillId="0" borderId="0" xfId="59" applyFont="1" applyAlignment="1" applyProtection="1">
      <alignment horizontal="left" vertical="center"/>
      <protection hidden="1"/>
    </xf>
    <xf numFmtId="0" fontId="31" fillId="3" borderId="6" xfId="8" applyFont="1" applyFill="1" applyBorder="1" applyAlignment="1" applyProtection="1">
      <alignment vertical="center"/>
      <protection hidden="1"/>
    </xf>
    <xf numFmtId="0" fontId="31" fillId="5" borderId="6" xfId="8" applyFont="1" applyFill="1" applyBorder="1" applyAlignment="1" applyProtection="1">
      <alignment vertical="center"/>
      <protection hidden="1"/>
    </xf>
    <xf numFmtId="0" fontId="10" fillId="5" borderId="0" xfId="8" applyFont="1" applyFill="1" applyAlignment="1" applyProtection="1">
      <alignment horizontal="left"/>
      <protection hidden="1"/>
    </xf>
    <xf numFmtId="0" fontId="8" fillId="5" borderId="0" xfId="0" applyFont="1" applyFill="1" applyAlignment="1" applyProtection="1">
      <alignment horizontal="left"/>
      <protection hidden="1"/>
    </xf>
    <xf numFmtId="0" fontId="8" fillId="5" borderId="0" xfId="0" applyFont="1" applyFill="1" applyAlignment="1" applyProtection="1">
      <protection hidden="1"/>
    </xf>
    <xf numFmtId="0" fontId="8" fillId="5" borderId="15" xfId="0" applyFont="1" applyFill="1" applyBorder="1" applyAlignment="1" applyProtection="1">
      <protection hidden="1"/>
    </xf>
    <xf numFmtId="0" fontId="10" fillId="5" borderId="0" xfId="8" applyFont="1" applyFill="1" applyAlignment="1" applyProtection="1">
      <alignment horizontal="left" wrapText="1"/>
      <protection hidden="1"/>
    </xf>
    <xf numFmtId="0" fontId="8" fillId="5" borderId="0" xfId="8" applyFill="1" applyAlignment="1" applyProtection="1">
      <alignment horizontal="left"/>
      <protection hidden="1"/>
    </xf>
    <xf numFmtId="166" fontId="8" fillId="5" borderId="0" xfId="3" applyNumberFormat="1" applyFont="1" applyFill="1" applyBorder="1" applyAlignment="1" applyProtection="1">
      <protection hidden="1"/>
    </xf>
    <xf numFmtId="0" fontId="10" fillId="5" borderId="0" xfId="8" applyFont="1" applyFill="1" applyAlignment="1" applyProtection="1">
      <alignment horizontal="right"/>
      <protection hidden="1"/>
    </xf>
    <xf numFmtId="1" fontId="8" fillId="5" borderId="0" xfId="0" applyNumberFormat="1" applyFont="1" applyFill="1" applyAlignment="1" applyProtection="1">
      <alignment horizontal="center"/>
      <protection hidden="1"/>
    </xf>
    <xf numFmtId="0" fontId="8" fillId="5" borderId="6" xfId="0" applyFont="1" applyFill="1" applyBorder="1" applyAlignment="1" applyProtection="1">
      <protection hidden="1"/>
    </xf>
    <xf numFmtId="0" fontId="8" fillId="5" borderId="11" xfId="0" applyFont="1" applyFill="1" applyBorder="1" applyAlignment="1" applyProtection="1">
      <protection hidden="1"/>
    </xf>
    <xf numFmtId="0" fontId="47" fillId="0" borderId="0" xfId="0" applyFont="1" applyAlignment="1" applyProtection="1">
      <protection hidden="1"/>
    </xf>
    <xf numFmtId="0" fontId="47" fillId="0" borderId="0" xfId="8" applyFont="1" applyAlignment="1" applyProtection="1">
      <alignment vertical="top"/>
      <protection hidden="1"/>
    </xf>
    <xf numFmtId="0" fontId="47" fillId="4" borderId="0" xfId="28" applyFont="1" applyFill="1" applyProtection="1">
      <protection hidden="1"/>
    </xf>
    <xf numFmtId="0" fontId="36" fillId="0" borderId="0" xfId="0" applyFont="1" applyAlignment="1" applyProtection="1">
      <alignment horizontal="left" vertical="center" indent="1"/>
      <protection hidden="1"/>
    </xf>
    <xf numFmtId="0" fontId="46" fillId="0" borderId="0" xfId="28" applyFont="1" applyAlignment="1" applyProtection="1">
      <alignment horizontal="left" vertical="top" indent="1"/>
      <protection hidden="1"/>
    </xf>
    <xf numFmtId="0" fontId="36" fillId="0" borderId="0" xfId="0" applyFont="1" applyAlignment="1" applyProtection="1">
      <alignment horizontal="left" vertical="top" indent="1"/>
      <protection hidden="1"/>
    </xf>
    <xf numFmtId="0" fontId="46" fillId="0" borderId="0" xfId="0" applyFont="1" applyAlignment="1" applyProtection="1">
      <alignment horizontal="left"/>
      <protection hidden="1"/>
    </xf>
    <xf numFmtId="0" fontId="19" fillId="8" borderId="14" xfId="0" applyFont="1" applyFill="1" applyBorder="1" applyAlignment="1" applyProtection="1">
      <alignment horizontal="right" vertical="center" wrapText="1"/>
      <protection hidden="1"/>
    </xf>
    <xf numFmtId="0" fontId="18" fillId="8" borderId="6" xfId="0" applyFont="1" applyFill="1" applyBorder="1" applyAlignment="1" applyProtection="1">
      <alignment horizontal="center" vertical="center" wrapText="1"/>
      <protection hidden="1"/>
    </xf>
    <xf numFmtId="0" fontId="19" fillId="8" borderId="0" xfId="0" applyFont="1" applyFill="1" applyAlignment="1" applyProtection="1">
      <alignment horizontal="right" vertical="center"/>
      <protection hidden="1"/>
    </xf>
    <xf numFmtId="0" fontId="19" fillId="8" borderId="14" xfId="0" applyFont="1" applyFill="1" applyBorder="1" applyAlignment="1" applyProtection="1">
      <alignment horizontal="right" vertical="center"/>
      <protection hidden="1"/>
    </xf>
    <xf numFmtId="0" fontId="19" fillId="8" borderId="12" xfId="0" applyFont="1" applyFill="1" applyBorder="1" applyAlignment="1" applyProtection="1">
      <alignment horizontal="right" vertical="center"/>
      <protection hidden="1"/>
    </xf>
    <xf numFmtId="0" fontId="0" fillId="0" borderId="0" xfId="0" applyProtection="1">
      <alignment horizontal="center" vertical="center"/>
      <protection hidden="1"/>
    </xf>
    <xf numFmtId="49" fontId="21" fillId="0" borderId="0" xfId="1" applyFont="1" applyProtection="1">
      <alignment horizontal="left" vertical="top"/>
      <protection hidden="1"/>
    </xf>
    <xf numFmtId="3" fontId="28" fillId="5" borderId="13" xfId="1" applyNumberFormat="1" applyFont="1" applyFill="1" applyBorder="1" applyAlignment="1" applyProtection="1">
      <alignment horizontal="center" vertical="center"/>
      <protection hidden="1"/>
    </xf>
    <xf numFmtId="3" fontId="28" fillId="5" borderId="4" xfId="1" applyNumberFormat="1" applyFont="1" applyFill="1" applyBorder="1" applyAlignment="1" applyProtection="1">
      <alignment horizontal="center" vertical="center"/>
      <protection hidden="1"/>
    </xf>
    <xf numFmtId="3" fontId="28" fillId="5" borderId="9" xfId="1" applyNumberFormat="1" applyFont="1" applyFill="1" applyBorder="1" applyAlignment="1" applyProtection="1">
      <alignment horizontal="center" vertical="center"/>
      <protection hidden="1"/>
    </xf>
    <xf numFmtId="0" fontId="13" fillId="0" borderId="0" xfId="0" applyFont="1" applyAlignment="1" applyProtection="1">
      <alignment horizontal="left"/>
      <protection hidden="1"/>
    </xf>
    <xf numFmtId="0" fontId="20" fillId="0" borderId="0" xfId="0" applyFont="1" applyAlignment="1" applyProtection="1">
      <alignment horizontal="left"/>
      <protection hidden="1"/>
    </xf>
    <xf numFmtId="0" fontId="20" fillId="0" borderId="0" xfId="0" applyFont="1" applyAlignment="1" applyProtection="1">
      <alignment horizontal="center"/>
      <protection hidden="1"/>
    </xf>
    <xf numFmtId="0" fontId="18" fillId="0" borderId="0" xfId="0" applyFont="1" applyAlignment="1" applyProtection="1">
      <protection hidden="1"/>
    </xf>
    <xf numFmtId="0" fontId="14" fillId="5" borderId="13" xfId="0" applyFont="1" applyFill="1" applyBorder="1" applyAlignment="1" applyProtection="1">
      <alignment vertical="center"/>
      <protection hidden="1"/>
    </xf>
    <xf numFmtId="0" fontId="14" fillId="5" borderId="4" xfId="0" applyFont="1" applyFill="1" applyBorder="1" applyAlignment="1" applyProtection="1">
      <alignment vertical="center"/>
      <protection hidden="1"/>
    </xf>
    <xf numFmtId="0" fontId="14" fillId="5" borderId="9" xfId="0" applyFont="1" applyFill="1" applyBorder="1" applyAlignment="1" applyProtection="1">
      <alignment vertical="center"/>
      <protection hidden="1"/>
    </xf>
    <xf numFmtId="0" fontId="84" fillId="4" borderId="0" xfId="20" applyFont="1" applyFill="1" applyAlignment="1" applyProtection="1">
      <alignment vertical="center" wrapText="1"/>
      <protection hidden="1"/>
    </xf>
    <xf numFmtId="0" fontId="19" fillId="6" borderId="7" xfId="0" applyFont="1" applyFill="1" applyBorder="1" applyProtection="1">
      <alignment horizontal="center" vertical="center"/>
      <protection locked="0" hidden="1"/>
    </xf>
    <xf numFmtId="49" fontId="27" fillId="0" borderId="0" xfId="1" applyFont="1" applyAlignment="1" applyProtection="1">
      <alignment horizontal="left"/>
      <protection hidden="1"/>
    </xf>
    <xf numFmtId="0" fontId="15" fillId="0" borderId="0" xfId="0" applyFont="1" applyAlignment="1" applyProtection="1">
      <alignment horizontal="center"/>
      <protection hidden="1"/>
    </xf>
    <xf numFmtId="0" fontId="15" fillId="0" borderId="0" xfId="0" applyFont="1" applyAlignment="1" applyProtection="1">
      <protection hidden="1"/>
    </xf>
    <xf numFmtId="44" fontId="15" fillId="0" borderId="0" xfId="3" applyFont="1" applyFill="1" applyAlignment="1" applyProtection="1">
      <protection hidden="1"/>
    </xf>
    <xf numFmtId="0" fontId="18" fillId="0" borderId="0" xfId="0" applyFont="1" applyAlignment="1" applyProtection="1">
      <alignment horizontal="left" vertical="top"/>
      <protection hidden="1"/>
    </xf>
    <xf numFmtId="0" fontId="8" fillId="6" borderId="6" xfId="20" applyFill="1" applyBorder="1" applyAlignment="1" applyProtection="1">
      <alignment horizontal="center"/>
      <protection locked="0" hidden="1"/>
    </xf>
    <xf numFmtId="0" fontId="18" fillId="0" borderId="7" xfId="0" applyFont="1" applyBorder="1" applyAlignment="1" applyProtection="1">
      <alignment horizontal="center" vertical="top"/>
      <protection locked="0"/>
    </xf>
    <xf numFmtId="3" fontId="18" fillId="0" borderId="7" xfId="0" applyNumberFormat="1" applyFont="1" applyBorder="1" applyAlignment="1" applyProtection="1">
      <alignment horizontal="center" vertical="top"/>
      <protection locked="0"/>
    </xf>
    <xf numFmtId="3" fontId="9" fillId="0" borderId="7" xfId="0" applyNumberFormat="1" applyFont="1" applyBorder="1" applyAlignment="1" applyProtection="1">
      <alignment horizontal="center" vertical="top"/>
      <protection locked="0"/>
    </xf>
    <xf numFmtId="3" fontId="9" fillId="0" borderId="7" xfId="3" applyNumberFormat="1" applyFont="1" applyBorder="1" applyAlignment="1" applyProtection="1">
      <alignment horizontal="center" vertical="top"/>
      <protection locked="0"/>
    </xf>
    <xf numFmtId="0" fontId="9" fillId="0" borderId="6" xfId="0" applyFont="1" applyBorder="1" applyAlignment="1" applyProtection="1">
      <alignment horizontal="center" vertical="top"/>
      <protection locked="0"/>
    </xf>
    <xf numFmtId="0" fontId="18" fillId="0" borderId="7" xfId="0" applyFont="1" applyBorder="1" applyAlignment="1" applyProtection="1">
      <alignment horizontal="left" vertical="top"/>
      <protection locked="0"/>
    </xf>
    <xf numFmtId="168" fontId="18" fillId="0" borderId="7" xfId="3" applyNumberFormat="1" applyFont="1" applyBorder="1" applyAlignment="1" applyProtection="1">
      <alignment horizontal="right" vertical="top"/>
      <protection locked="0"/>
    </xf>
    <xf numFmtId="168" fontId="9" fillId="0" borderId="7" xfId="3" applyNumberFormat="1" applyFont="1" applyBorder="1" applyAlignment="1" applyProtection="1">
      <alignment horizontal="right" vertical="top"/>
      <protection locked="0"/>
    </xf>
    <xf numFmtId="168" fontId="19" fillId="0" borderId="7" xfId="0" applyNumberFormat="1" applyFont="1" applyBorder="1" applyAlignment="1" applyProtection="1">
      <alignment horizontal="right" vertical="top"/>
      <protection locked="0"/>
    </xf>
    <xf numFmtId="168" fontId="19" fillId="0" borderId="7" xfId="0" applyNumberFormat="1" applyFont="1" applyBorder="1" applyAlignment="1">
      <alignment horizontal="right" vertical="top"/>
    </xf>
    <xf numFmtId="0" fontId="15" fillId="0" borderId="0" xfId="0" applyFont="1" applyAlignment="1" applyProtection="1">
      <alignment horizontal="right"/>
      <protection hidden="1"/>
    </xf>
    <xf numFmtId="0" fontId="10" fillId="0" borderId="0" xfId="0" applyFont="1" applyProtection="1">
      <alignment horizontal="center" vertical="center"/>
      <protection hidden="1"/>
    </xf>
    <xf numFmtId="0" fontId="18" fillId="8" borderId="11"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left" vertical="center"/>
      <protection hidden="1"/>
    </xf>
    <xf numFmtId="0" fontId="10" fillId="2" borderId="6" xfId="0" applyFont="1" applyFill="1" applyBorder="1" applyAlignment="1" applyProtection="1">
      <alignment horizontal="left"/>
      <protection hidden="1"/>
    </xf>
    <xf numFmtId="0" fontId="15" fillId="2" borderId="6" xfId="0" applyFont="1" applyFill="1" applyBorder="1" applyAlignment="1" applyProtection="1">
      <protection hidden="1"/>
    </xf>
    <xf numFmtId="0" fontId="13" fillId="2" borderId="6" xfId="0" applyFont="1" applyFill="1" applyBorder="1" applyAlignment="1" applyProtection="1">
      <alignment horizontal="left"/>
      <protection hidden="1"/>
    </xf>
    <xf numFmtId="0" fontId="18" fillId="2" borderId="6" xfId="0" applyFont="1" applyFill="1" applyBorder="1" applyAlignment="1" applyProtection="1">
      <protection hidden="1"/>
    </xf>
    <xf numFmtId="0" fontId="19" fillId="0" borderId="0" xfId="0" applyFont="1" applyAlignment="1" applyProtection="1">
      <alignment horizontal="right" vertical="center"/>
      <protection hidden="1"/>
    </xf>
    <xf numFmtId="3" fontId="19" fillId="5" borderId="13" xfId="0" applyNumberFormat="1" applyFont="1" applyFill="1" applyBorder="1" applyProtection="1">
      <alignment horizontal="center" vertical="center"/>
      <protection hidden="1"/>
    </xf>
    <xf numFmtId="0" fontId="19" fillId="8" borderId="6" xfId="0" applyFont="1" applyFill="1" applyBorder="1" applyAlignment="1" applyProtection="1">
      <alignment horizontal="right" vertical="center"/>
      <protection hidden="1"/>
    </xf>
    <xf numFmtId="0" fontId="19" fillId="0" borderId="0" xfId="0" applyFont="1" applyAlignment="1" applyProtection="1">
      <alignment horizontal="left" wrapText="1"/>
      <protection hidden="1"/>
    </xf>
    <xf numFmtId="0" fontId="19" fillId="0" borderId="0" xfId="0" applyFont="1" applyAlignment="1" applyProtection="1">
      <alignment horizontal="left"/>
      <protection hidden="1"/>
    </xf>
    <xf numFmtId="3" fontId="19" fillId="5" borderId="4" xfId="0" applyNumberFormat="1" applyFont="1" applyFill="1" applyBorder="1" applyProtection="1">
      <alignment horizontal="center" vertical="center"/>
      <protection hidden="1"/>
    </xf>
    <xf numFmtId="166" fontId="19" fillId="5" borderId="4" xfId="3" applyNumberFormat="1" applyFont="1" applyFill="1" applyBorder="1" applyAlignment="1" applyProtection="1">
      <alignment horizontal="center" vertical="center"/>
      <protection hidden="1"/>
    </xf>
    <xf numFmtId="166" fontId="19" fillId="5" borderId="9" xfId="3" applyNumberFormat="1" applyFont="1" applyFill="1" applyBorder="1" applyAlignment="1" applyProtection="1">
      <alignment horizontal="center" vertical="center"/>
      <protection hidden="1"/>
    </xf>
    <xf numFmtId="0" fontId="36" fillId="0" borderId="0" xfId="0" applyFont="1" applyProtection="1">
      <alignment horizontal="center" vertical="center"/>
      <protection hidden="1"/>
    </xf>
    <xf numFmtId="0" fontId="89" fillId="0" borderId="0" xfId="0" applyFont="1" applyAlignment="1" applyProtection="1">
      <alignment horizontal="right"/>
      <protection hidden="1"/>
    </xf>
    <xf numFmtId="0" fontId="41" fillId="4" borderId="0" xfId="61" applyFont="1" applyFill="1" applyAlignment="1">
      <alignment horizontal="left" wrapText="1"/>
    </xf>
    <xf numFmtId="0" fontId="41" fillId="4" borderId="0" xfId="61" applyFont="1" applyFill="1" applyAlignment="1">
      <alignment wrapText="1"/>
    </xf>
    <xf numFmtId="0" fontId="41" fillId="4" borderId="0" xfId="61" applyFont="1" applyFill="1"/>
    <xf numFmtId="0" fontId="105" fillId="4" borderId="0" xfId="61" applyFont="1" applyFill="1"/>
    <xf numFmtId="0" fontId="105" fillId="4" borderId="0" xfId="61" applyFont="1" applyFill="1" applyAlignment="1">
      <alignment horizontal="left" vertical="top" wrapText="1"/>
    </xf>
    <xf numFmtId="0" fontId="105" fillId="4" borderId="0" xfId="61" applyFont="1" applyFill="1" applyAlignment="1">
      <alignment vertical="top" wrapText="1"/>
    </xf>
    <xf numFmtId="0" fontId="105" fillId="4" borderId="0" xfId="61" applyFont="1" applyFill="1" applyAlignment="1">
      <alignment horizontal="left" vertical="top"/>
    </xf>
    <xf numFmtId="0" fontId="105" fillId="4" borderId="0" xfId="61" applyFont="1" applyFill="1" applyAlignment="1">
      <alignment wrapText="1"/>
    </xf>
    <xf numFmtId="0" fontId="105" fillId="4" borderId="0" xfId="61" applyFont="1" applyFill="1" applyAlignment="1">
      <alignment horizontal="left" wrapText="1"/>
    </xf>
    <xf numFmtId="0" fontId="105" fillId="4" borderId="0" xfId="0" applyFont="1" applyFill="1" applyAlignment="1" applyProtection="1">
      <protection hidden="1"/>
    </xf>
    <xf numFmtId="0" fontId="105" fillId="4" borderId="0" xfId="0" applyFont="1" applyFill="1" applyAlignment="1">
      <alignment horizontal="left" vertical="center"/>
    </xf>
    <xf numFmtId="0" fontId="41" fillId="4" borderId="0" xfId="0" applyFont="1" applyFill="1" applyAlignment="1">
      <alignment horizontal="left" vertical="center"/>
    </xf>
    <xf numFmtId="0" fontId="105" fillId="4" borderId="0" xfId="0" applyFont="1" applyFill="1" applyAlignment="1">
      <alignment horizontal="right" vertical="top"/>
    </xf>
    <xf numFmtId="0" fontId="105" fillId="4" borderId="0" xfId="0" applyFont="1" applyFill="1" applyAlignment="1">
      <alignment horizontal="left" vertical="top"/>
    </xf>
    <xf numFmtId="37" fontId="105" fillId="4" borderId="0" xfId="0" applyNumberFormat="1" applyFont="1" applyFill="1">
      <alignment horizontal="center" vertical="center"/>
    </xf>
    <xf numFmtId="0" fontId="109" fillId="4" borderId="0" xfId="0" applyFont="1" applyFill="1" applyAlignment="1">
      <alignment horizontal="left" vertical="center"/>
    </xf>
    <xf numFmtId="0" fontId="105" fillId="4" borderId="0" xfId="0" applyFont="1" applyFill="1" applyAlignment="1"/>
    <xf numFmtId="0" fontId="110" fillId="4" borderId="0" xfId="0" applyFont="1" applyFill="1" applyAlignment="1">
      <alignment horizontal="left" vertical="center"/>
    </xf>
    <xf numFmtId="43" fontId="105" fillId="4" borderId="0" xfId="60" applyFont="1" applyFill="1" applyAlignment="1">
      <alignment horizontal="center" vertical="center"/>
    </xf>
    <xf numFmtId="16" fontId="105" fillId="4" borderId="0" xfId="0" applyNumberFormat="1" applyFont="1" applyFill="1">
      <alignment horizontal="center" vertical="center"/>
    </xf>
    <xf numFmtId="0" fontId="41" fillId="4" borderId="0" xfId="0" applyFont="1" applyFill="1" applyAlignment="1" applyProtection="1">
      <protection hidden="1"/>
    </xf>
    <xf numFmtId="0" fontId="105" fillId="4" borderId="0" xfId="0" applyFont="1" applyFill="1" applyAlignment="1">
      <alignment horizontal="right" vertical="center"/>
    </xf>
    <xf numFmtId="0" fontId="106" fillId="4" borderId="0" xfId="0" applyFont="1" applyFill="1" applyAlignment="1">
      <alignment horizontal="right" vertical="center"/>
    </xf>
    <xf numFmtId="0" fontId="105" fillId="4" borderId="0" xfId="0" applyFont="1" applyFill="1" applyProtection="1">
      <alignment horizontal="center" vertical="center"/>
      <protection hidden="1"/>
    </xf>
    <xf numFmtId="0" fontId="105" fillId="0" borderId="0" xfId="0" applyFont="1" applyProtection="1">
      <alignment horizontal="center" vertical="center"/>
      <protection hidden="1"/>
    </xf>
    <xf numFmtId="0" fontId="8" fillId="4" borderId="0" xfId="0" applyFont="1" applyFill="1" applyProtection="1">
      <alignment horizontal="center" vertical="center"/>
      <protection hidden="1"/>
    </xf>
    <xf numFmtId="0" fontId="53" fillId="0" borderId="0" xfId="0" applyFont="1" applyAlignment="1">
      <alignment horizontal="left" vertical="center"/>
    </xf>
    <xf numFmtId="0" fontId="105" fillId="4" borderId="0" xfId="0" applyFont="1" applyFill="1" applyAlignment="1">
      <alignment horizontal="left" vertical="center" wrapText="1"/>
    </xf>
    <xf numFmtId="0" fontId="105" fillId="4" borderId="0" xfId="0" applyFont="1" applyFill="1" applyAlignment="1">
      <alignment horizontal="left" vertical="top" wrapText="1"/>
    </xf>
    <xf numFmtId="0" fontId="105" fillId="4" borderId="6" xfId="8" applyFont="1" applyFill="1" applyBorder="1" applyAlignment="1" applyProtection="1">
      <alignment horizontal="center" vertical="center"/>
      <protection locked="0" hidden="1"/>
    </xf>
    <xf numFmtId="0" fontId="52" fillId="0" borderId="0" xfId="8" applyFont="1" applyAlignment="1" applyProtection="1">
      <alignment horizontal="left" vertical="top" wrapText="1"/>
      <protection hidden="1"/>
    </xf>
    <xf numFmtId="0" fontId="77" fillId="7" borderId="0" xfId="8" applyFont="1" applyFill="1" applyAlignment="1" applyProtection="1">
      <alignment horizontal="center" vertical="center" wrapText="1"/>
      <protection hidden="1"/>
    </xf>
    <xf numFmtId="49" fontId="11" fillId="0" borderId="0" xfId="1" applyFont="1" applyAlignment="1" applyProtection="1">
      <alignment horizontal="center" vertical="center" wrapText="1"/>
      <protection hidden="1"/>
    </xf>
    <xf numFmtId="0" fontId="11" fillId="0" borderId="0" xfId="8" applyFont="1" applyAlignment="1" applyProtection="1">
      <alignment horizontal="center" vertical="center" wrapText="1"/>
      <protection hidden="1"/>
    </xf>
    <xf numFmtId="0" fontId="74" fillId="0" borderId="0" xfId="8" applyFont="1" applyAlignment="1" applyProtection="1">
      <alignment horizontal="center" vertical="center" wrapText="1"/>
      <protection hidden="1"/>
    </xf>
    <xf numFmtId="0" fontId="99" fillId="5" borderId="6" xfId="57" applyFont="1" applyFill="1" applyBorder="1" applyAlignment="1" applyProtection="1">
      <alignment horizontal="left"/>
      <protection hidden="1"/>
    </xf>
    <xf numFmtId="0" fontId="13" fillId="5" borderId="6" xfId="57" applyFont="1" applyFill="1" applyBorder="1" applyAlignment="1" applyProtection="1">
      <alignment horizontal="left"/>
      <protection hidden="1"/>
    </xf>
    <xf numFmtId="0" fontId="50" fillId="0" borderId="6" xfId="28" applyFont="1" applyBorder="1" applyAlignment="1" applyProtection="1">
      <alignment wrapText="1"/>
      <protection locked="0"/>
    </xf>
    <xf numFmtId="0" fontId="8" fillId="0" borderId="0" xfId="28" applyAlignment="1" applyProtection="1">
      <alignment horizontal="left" vertical="top" wrapText="1"/>
      <protection hidden="1"/>
    </xf>
    <xf numFmtId="0" fontId="50" fillId="0" borderId="13" xfId="28" applyFont="1" applyBorder="1" applyAlignment="1" applyProtection="1">
      <alignment horizontal="left" vertical="center" wrapText="1"/>
      <protection locked="0"/>
    </xf>
    <xf numFmtId="0" fontId="50" fillId="0" borderId="4" xfId="28" applyFont="1" applyBorder="1" applyAlignment="1" applyProtection="1">
      <alignment horizontal="left" vertical="center" wrapText="1"/>
      <protection locked="0"/>
    </xf>
    <xf numFmtId="0" fontId="50" fillId="0" borderId="9" xfId="28" applyFont="1" applyBorder="1" applyAlignment="1" applyProtection="1">
      <alignment horizontal="left" vertical="center" wrapText="1"/>
      <protection locked="0"/>
    </xf>
    <xf numFmtId="0" fontId="50" fillId="0" borderId="13" xfId="28" applyFont="1" applyBorder="1" applyAlignment="1" applyProtection="1">
      <alignment horizontal="center" vertical="center" wrapText="1"/>
      <protection locked="0"/>
    </xf>
    <xf numFmtId="0" fontId="50" fillId="0" borderId="4" xfId="28" applyFont="1" applyBorder="1" applyAlignment="1" applyProtection="1">
      <alignment horizontal="center" vertical="center" wrapText="1"/>
      <protection locked="0"/>
    </xf>
    <xf numFmtId="0" fontId="50" fillId="0" borderId="9" xfId="28" applyFont="1" applyBorder="1" applyAlignment="1" applyProtection="1">
      <alignment horizontal="center" vertical="center" wrapText="1"/>
      <protection locked="0"/>
    </xf>
    <xf numFmtId="0" fontId="8" fillId="0" borderId="0" xfId="28" applyAlignment="1">
      <alignment horizontal="left" vertical="top" wrapText="1"/>
    </xf>
    <xf numFmtId="0" fontId="48" fillId="0" borderId="0" xfId="28" applyFont="1" applyAlignment="1">
      <alignment horizontal="left" vertical="top" wrapText="1"/>
    </xf>
    <xf numFmtId="0" fontId="8" fillId="0" borderId="0" xfId="8" applyAlignment="1">
      <alignment horizontal="left" vertical="top" wrapText="1"/>
    </xf>
    <xf numFmtId="0" fontId="48" fillId="0" borderId="0" xfId="28" applyFont="1" applyAlignment="1">
      <alignment vertical="center" wrapText="1"/>
    </xf>
    <xf numFmtId="0" fontId="13" fillId="4" borderId="27" xfId="8" applyFont="1" applyFill="1" applyBorder="1" applyAlignment="1">
      <alignment horizontal="center" vertical="center" wrapText="1"/>
    </xf>
    <xf numFmtId="0" fontId="13" fillId="4" borderId="23" xfId="8" applyFont="1" applyFill="1" applyBorder="1" applyAlignment="1">
      <alignment horizontal="center" vertical="center"/>
    </xf>
    <xf numFmtId="0" fontId="13" fillId="4" borderId="28" xfId="8" applyFont="1" applyFill="1" applyBorder="1" applyAlignment="1">
      <alignment horizontal="center" vertical="center"/>
    </xf>
    <xf numFmtId="0" fontId="31" fillId="0" borderId="0" xfId="8" applyFont="1" applyAlignment="1">
      <alignment horizontal="left" vertical="top" wrapText="1"/>
    </xf>
    <xf numFmtId="0" fontId="48" fillId="0" borderId="0" xfId="28" applyFont="1" applyAlignment="1">
      <alignment horizontal="right" vertical="center" wrapText="1"/>
    </xf>
    <xf numFmtId="0" fontId="8" fillId="0" borderId="0" xfId="28" applyAlignment="1">
      <alignment horizontal="left" vertical="center"/>
    </xf>
    <xf numFmtId="0" fontId="48" fillId="0" borderId="0" xfId="28" applyFont="1" applyAlignment="1">
      <alignment horizontal="left" vertical="center" wrapText="1"/>
    </xf>
    <xf numFmtId="0" fontId="31" fillId="0" borderId="0" xfId="8" applyFont="1" applyAlignment="1">
      <alignment horizontal="left" wrapText="1"/>
    </xf>
    <xf numFmtId="0" fontId="31" fillId="0" borderId="0" xfId="8" applyFont="1" applyAlignment="1">
      <alignment horizontal="left"/>
    </xf>
    <xf numFmtId="0" fontId="13" fillId="0" borderId="0" xfId="8" applyFont="1" applyAlignment="1">
      <alignment horizontal="center" vertical="center" wrapText="1"/>
    </xf>
    <xf numFmtId="0" fontId="13" fillId="0" borderId="0" xfId="8" applyFont="1" applyAlignment="1">
      <alignment horizontal="left" vertical="top" wrapText="1"/>
    </xf>
    <xf numFmtId="0" fontId="13" fillId="0" borderId="0" xfId="7" applyFont="1" applyAlignment="1">
      <alignment horizontal="right" vertical="top" wrapText="1"/>
    </xf>
    <xf numFmtId="0" fontId="86" fillId="0" borderId="0" xfId="28" applyFont="1" applyAlignment="1">
      <alignment vertical="center" wrapText="1"/>
    </xf>
    <xf numFmtId="0" fontId="13" fillId="5" borderId="0" xfId="26" applyFont="1" applyFill="1" applyAlignment="1">
      <alignment horizontal="left" vertical="top" wrapText="1"/>
    </xf>
    <xf numFmtId="0" fontId="31" fillId="6" borderId="6" xfId="8" applyFont="1" applyFill="1" applyBorder="1" applyAlignment="1" applyProtection="1">
      <alignment horizontal="left" vertical="center"/>
      <protection locked="0"/>
    </xf>
    <xf numFmtId="0" fontId="30" fillId="6" borderId="6" xfId="8" applyFont="1" applyFill="1" applyBorder="1" applyAlignment="1" applyProtection="1">
      <alignment horizontal="left"/>
      <protection locked="0"/>
    </xf>
    <xf numFmtId="0" fontId="8" fillId="0" borderId="0" xfId="28" applyAlignment="1">
      <alignment vertical="center" wrapText="1"/>
    </xf>
    <xf numFmtId="0" fontId="8" fillId="6" borderId="6" xfId="8" applyFill="1" applyBorder="1" applyAlignment="1" applyProtection="1">
      <alignment horizontal="left" wrapText="1"/>
      <protection locked="0"/>
    </xf>
    <xf numFmtId="0" fontId="9" fillId="6" borderId="6" xfId="8" applyFont="1" applyFill="1" applyBorder="1" applyAlignment="1" applyProtection="1">
      <alignment horizontal="left"/>
      <protection locked="0"/>
    </xf>
    <xf numFmtId="0" fontId="18" fillId="0" borderId="0" xfId="0" applyFont="1" applyAlignment="1">
      <alignment horizontal="left" vertical="top" wrapText="1"/>
    </xf>
    <xf numFmtId="0" fontId="31" fillId="0" borderId="29" xfId="8" applyFont="1" applyBorder="1" applyAlignment="1">
      <alignment horizontal="center" vertical="center" wrapText="1"/>
    </xf>
    <xf numFmtId="0" fontId="31" fillId="0" borderId="30" xfId="8" applyFont="1" applyBorder="1" applyAlignment="1">
      <alignment horizontal="center" vertical="center" wrapText="1"/>
    </xf>
    <xf numFmtId="0" fontId="31" fillId="0" borderId="31" xfId="8" applyFont="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xf>
    <xf numFmtId="0" fontId="8" fillId="0" borderId="0" xfId="0" applyFont="1" applyAlignment="1">
      <alignment horizontal="left"/>
    </xf>
    <xf numFmtId="0" fontId="37" fillId="4" borderId="0" xfId="0" applyFont="1" applyFill="1" applyAlignment="1">
      <alignment horizontal="left" vertical="top" wrapText="1"/>
    </xf>
    <xf numFmtId="0" fontId="36" fillId="0" borderId="0" xfId="0" applyFont="1" applyAlignment="1">
      <alignment horizontal="left" vertical="center" wrapText="1"/>
    </xf>
    <xf numFmtId="0" fontId="9" fillId="6" borderId="6" xfId="8" applyFont="1" applyFill="1" applyBorder="1" applyAlignment="1" applyProtection="1">
      <alignment horizontal="left" wrapText="1"/>
      <protection locked="0"/>
    </xf>
    <xf numFmtId="0" fontId="37" fillId="0" borderId="0" xfId="0" applyFont="1" applyAlignment="1">
      <alignment horizontal="left" vertical="top" wrapText="1"/>
    </xf>
    <xf numFmtId="0" fontId="77" fillId="7" borderId="0" xfId="28" applyFont="1" applyFill="1" applyAlignment="1">
      <alignment horizontal="center"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44" fillId="0" borderId="0" xfId="0" applyFont="1">
      <alignment horizontal="center" vertical="center"/>
    </xf>
    <xf numFmtId="0" fontId="8" fillId="0" borderId="0" xfId="0" applyFont="1" applyAlignment="1">
      <alignment horizontal="left" vertical="center" wrapText="1"/>
    </xf>
    <xf numFmtId="0" fontId="105" fillId="4" borderId="0" xfId="0" applyFont="1" applyFill="1" applyAlignment="1">
      <alignment horizontal="left" vertical="top" wrapText="1"/>
    </xf>
    <xf numFmtId="0" fontId="8" fillId="0" borderId="13" xfId="59" applyBorder="1" applyAlignment="1" applyProtection="1">
      <alignment horizontal="left" vertical="center" wrapText="1"/>
      <protection locked="0"/>
    </xf>
    <xf numFmtId="0" fontId="8" fillId="0" borderId="9" xfId="59" applyBorder="1" applyAlignment="1" applyProtection="1">
      <alignment horizontal="left" vertical="center" wrapText="1"/>
      <protection locked="0"/>
    </xf>
    <xf numFmtId="0" fontId="67" fillId="7" borderId="0" xfId="59" applyFont="1" applyFill="1">
      <alignment horizontal="center" vertical="center"/>
    </xf>
    <xf numFmtId="0" fontId="10" fillId="0" borderId="13" xfId="59" applyFont="1" applyBorder="1" applyAlignment="1">
      <alignment horizontal="left" vertical="center" wrapText="1"/>
    </xf>
    <xf numFmtId="0" fontId="10" fillId="0" borderId="9" xfId="59" applyFont="1" applyBorder="1" applyAlignment="1">
      <alignment horizontal="left" vertical="center" wrapText="1"/>
    </xf>
    <xf numFmtId="0" fontId="31" fillId="3" borderId="6" xfId="8" applyFont="1" applyFill="1" applyBorder="1" applyAlignment="1" applyProtection="1">
      <alignment horizontal="left" vertical="center"/>
      <protection hidden="1"/>
    </xf>
    <xf numFmtId="0" fontId="9" fillId="0" borderId="13" xfId="20" applyFont="1" applyBorder="1" applyAlignment="1" applyProtection="1">
      <alignment horizontal="left" vertical="top" wrapText="1"/>
      <protection locked="0"/>
    </xf>
    <xf numFmtId="0" fontId="9" fillId="0" borderId="4" xfId="20" applyFont="1" applyBorder="1" applyAlignment="1" applyProtection="1">
      <alignment horizontal="left" vertical="top" wrapText="1"/>
      <protection locked="0"/>
    </xf>
    <xf numFmtId="0" fontId="9" fillId="0" borderId="9" xfId="20" applyFont="1" applyBorder="1" applyAlignment="1" applyProtection="1">
      <alignment horizontal="left" vertical="top" wrapText="1"/>
      <protection locked="0"/>
    </xf>
    <xf numFmtId="0" fontId="18" fillId="0" borderId="0" xfId="20" applyFont="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18" fillId="10" borderId="6" xfId="0" applyFont="1" applyFill="1" applyBorder="1" applyAlignment="1">
      <alignment horizontal="left" vertical="center"/>
    </xf>
    <xf numFmtId="0" fontId="31" fillId="5" borderId="6" xfId="8" applyFont="1" applyFill="1" applyBorder="1" applyAlignment="1" applyProtection="1">
      <alignment horizontal="left" vertical="top"/>
      <protection hidden="1"/>
    </xf>
    <xf numFmtId="0" fontId="108" fillId="0" borderId="16" xfId="0" applyFont="1" applyBorder="1" applyAlignment="1">
      <alignment horizontal="left" vertical="center"/>
    </xf>
    <xf numFmtId="0" fontId="0" fillId="6" borderId="6" xfId="0" applyFill="1" applyBorder="1" applyAlignment="1" applyProtection="1">
      <alignment horizontal="left"/>
      <protection locked="0"/>
    </xf>
    <xf numFmtId="0" fontId="8" fillId="6" borderId="6" xfId="0" applyFont="1" applyFill="1" applyBorder="1" applyAlignment="1" applyProtection="1">
      <alignment horizontal="left"/>
      <protection locked="0"/>
    </xf>
    <xf numFmtId="0" fontId="8" fillId="4" borderId="0" xfId="0" applyFont="1" applyFill="1" applyAlignment="1">
      <alignment horizontal="left" vertical="top" wrapText="1"/>
    </xf>
    <xf numFmtId="0" fontId="0" fillId="6" borderId="6" xfId="0" applyFill="1" applyBorder="1" applyAlignment="1" applyProtection="1">
      <alignment horizontal="left" vertical="top"/>
      <protection locked="0"/>
    </xf>
    <xf numFmtId="0" fontId="8" fillId="5" borderId="0" xfId="0" applyFont="1" applyFill="1" applyAlignment="1" applyProtection="1">
      <alignment horizontal="left"/>
      <protection hidden="1"/>
    </xf>
    <xf numFmtId="0" fontId="77" fillId="7" borderId="0" xfId="8" applyFont="1" applyFill="1" applyAlignment="1">
      <alignment horizontal="center" vertical="center" wrapText="1"/>
    </xf>
    <xf numFmtId="0" fontId="8" fillId="5" borderId="15" xfId="0" applyFont="1" applyFill="1" applyBorder="1" applyAlignment="1" applyProtection="1">
      <alignment horizontal="left"/>
      <protection hidden="1"/>
    </xf>
    <xf numFmtId="0" fontId="77" fillId="7" borderId="0" xfId="0" applyFont="1" applyFill="1" applyAlignment="1">
      <alignment horizontal="center" vertical="center" wrapText="1"/>
    </xf>
    <xf numFmtId="0" fontId="8" fillId="0" borderId="1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6" fillId="0" borderId="0" xfId="0" applyFont="1" applyAlignment="1">
      <alignment horizontal="left" vertical="center" wrapText="1"/>
    </xf>
    <xf numFmtId="0" fontId="53" fillId="5" borderId="32" xfId="0" applyFont="1" applyFill="1" applyBorder="1" applyAlignment="1">
      <alignment horizontal="left" vertical="center"/>
    </xf>
    <xf numFmtId="0" fontId="53" fillId="5" borderId="25" xfId="0" applyFont="1" applyFill="1" applyBorder="1" applyAlignment="1">
      <alignment horizontal="left" vertical="center"/>
    </xf>
    <xf numFmtId="0" fontId="53" fillId="5" borderId="22" xfId="0" applyFont="1" applyFill="1" applyBorder="1" applyAlignment="1">
      <alignment horizontal="left" vertical="center"/>
    </xf>
    <xf numFmtId="0" fontId="53" fillId="5" borderId="18" xfId="0" applyFont="1" applyFill="1" applyBorder="1" applyAlignment="1">
      <alignment horizontal="left" vertical="center"/>
    </xf>
    <xf numFmtId="0" fontId="53" fillId="5" borderId="13" xfId="0" applyFont="1" applyFill="1" applyBorder="1" applyAlignment="1">
      <alignment horizontal="left" vertical="center"/>
    </xf>
    <xf numFmtId="0" fontId="53" fillId="5" borderId="4" xfId="0" applyFont="1" applyFill="1" applyBorder="1" applyAlignment="1">
      <alignment horizontal="left" vertical="center"/>
    </xf>
    <xf numFmtId="0" fontId="53" fillId="5" borderId="9" xfId="0" applyFont="1" applyFill="1" applyBorder="1" applyAlignment="1">
      <alignment horizontal="left" vertical="center"/>
    </xf>
    <xf numFmtId="0" fontId="53" fillId="0" borderId="13" xfId="0" applyFont="1" applyBorder="1" applyAlignment="1">
      <alignment horizontal="left" vertical="center"/>
    </xf>
    <xf numFmtId="0" fontId="53" fillId="0" borderId="4" xfId="0" applyFont="1" applyBorder="1" applyAlignment="1">
      <alignment horizontal="left" vertical="center"/>
    </xf>
    <xf numFmtId="0" fontId="73" fillId="0" borderId="0" xfId="0" applyFont="1" applyAlignment="1">
      <alignment horizontal="left" vertical="center" wrapText="1"/>
    </xf>
    <xf numFmtId="0" fontId="48" fillId="4" borderId="12" xfId="0" applyFont="1" applyFill="1" applyBorder="1" applyAlignment="1" applyProtection="1">
      <alignment horizontal="left" vertical="top" wrapText="1"/>
      <protection locked="0"/>
    </xf>
    <xf numFmtId="0" fontId="48" fillId="4" borderId="6" xfId="0" applyFont="1" applyFill="1" applyBorder="1" applyAlignment="1" applyProtection="1">
      <alignment horizontal="left" vertical="top" wrapText="1"/>
      <protection locked="0"/>
    </xf>
    <xf numFmtId="0" fontId="48" fillId="4" borderId="11" xfId="0" applyFont="1" applyFill="1" applyBorder="1" applyAlignment="1" applyProtection="1">
      <alignment horizontal="left" vertical="top" wrapText="1"/>
      <protection locked="0"/>
    </xf>
    <xf numFmtId="0" fontId="53" fillId="5" borderId="16" xfId="0" applyFont="1" applyFill="1" applyBorder="1" applyAlignment="1">
      <alignment horizontal="left" vertical="center"/>
    </xf>
    <xf numFmtId="0" fontId="18" fillId="0" borderId="0" xfId="28" applyFont="1" applyAlignment="1">
      <alignment horizontal="left" vertical="top" wrapText="1"/>
    </xf>
    <xf numFmtId="0" fontId="19" fillId="5" borderId="22" xfId="0" applyFont="1" applyFill="1" applyBorder="1" applyAlignment="1" applyProtection="1">
      <alignment horizontal="center" vertical="center" wrapText="1"/>
      <protection hidden="1"/>
    </xf>
    <xf numFmtId="0" fontId="19" fillId="5" borderId="16" xfId="0" applyFont="1" applyFill="1" applyBorder="1" applyAlignment="1" applyProtection="1">
      <alignment horizontal="center" vertical="center" wrapText="1"/>
      <protection hidden="1"/>
    </xf>
    <xf numFmtId="0" fontId="19" fillId="5" borderId="18" xfId="0" applyFont="1" applyFill="1" applyBorder="1" applyAlignment="1" applyProtection="1">
      <alignment horizontal="center" vertical="center" wrapText="1"/>
      <protection hidden="1"/>
    </xf>
    <xf numFmtId="0" fontId="19" fillId="5" borderId="12" xfId="0" applyFont="1" applyFill="1" applyBorder="1" applyAlignment="1" applyProtection="1">
      <alignment horizontal="center" vertical="center" wrapText="1"/>
      <protection hidden="1"/>
    </xf>
    <xf numFmtId="0" fontId="19" fillId="5" borderId="6" xfId="0" applyFont="1" applyFill="1" applyBorder="1" applyAlignment="1" applyProtection="1">
      <alignment horizontal="center" vertical="center" wrapText="1"/>
      <protection hidden="1"/>
    </xf>
    <xf numFmtId="0" fontId="19" fillId="5" borderId="11" xfId="0" applyFont="1" applyFill="1" applyBorder="1" applyAlignment="1" applyProtection="1">
      <alignment horizontal="center" vertical="center" wrapText="1"/>
      <protection hidden="1"/>
    </xf>
    <xf numFmtId="0" fontId="84" fillId="4" borderId="0" xfId="20" applyFont="1" applyFill="1" applyAlignment="1" applyProtection="1">
      <alignment horizontal="right" vertical="center" wrapText="1" indent="1"/>
      <protection hidden="1"/>
    </xf>
    <xf numFmtId="0" fontId="100" fillId="0" borderId="0" xfId="57" applyFont="1" applyFill="1" applyAlignment="1" applyProtection="1">
      <alignment horizontal="left" vertical="center"/>
    </xf>
    <xf numFmtId="0" fontId="89" fillId="4" borderId="0" xfId="20" applyFont="1" applyFill="1" applyAlignment="1" applyProtection="1">
      <alignment horizontal="right" vertical="top" wrapText="1" indent="1"/>
      <protection hidden="1"/>
    </xf>
    <xf numFmtId="0" fontId="84" fillId="4" borderId="0" xfId="20" applyFont="1" applyFill="1" applyAlignment="1" applyProtection="1">
      <alignment horizontal="right" vertical="top" wrapText="1" indent="1"/>
      <protection hidden="1"/>
    </xf>
    <xf numFmtId="49" fontId="14" fillId="0" borderId="0" xfId="24" applyFont="1" applyAlignment="1">
      <alignment horizontal="left" wrapText="1"/>
    </xf>
    <xf numFmtId="37" fontId="18" fillId="0" borderId="0" xfId="20" applyNumberFormat="1" applyFont="1" applyAlignment="1">
      <alignment horizontal="left" vertical="top" wrapText="1"/>
    </xf>
    <xf numFmtId="0" fontId="9" fillId="0" borderId="0" xfId="11" applyNumberFormat="1" applyAlignment="1">
      <alignment horizontal="left" wrapText="1"/>
    </xf>
    <xf numFmtId="0" fontId="14" fillId="0" borderId="0" xfId="11" applyNumberFormat="1" applyFont="1" applyAlignment="1">
      <alignment horizontal="left"/>
    </xf>
    <xf numFmtId="0" fontId="9" fillId="0" borderId="2" xfId="11" quotePrefix="1" applyNumberFormat="1" applyBorder="1" applyAlignment="1" applyProtection="1">
      <alignment horizontal="left"/>
      <protection locked="0"/>
    </xf>
    <xf numFmtId="0" fontId="94" fillId="5" borderId="13" xfId="20" applyFont="1" applyFill="1" applyBorder="1" applyAlignment="1">
      <alignment horizontal="center" vertical="center" wrapText="1"/>
    </xf>
    <xf numFmtId="0" fontId="94" fillId="5" borderId="4" xfId="20" applyFont="1" applyFill="1" applyBorder="1" applyAlignment="1">
      <alignment horizontal="center" vertical="center" wrapText="1"/>
    </xf>
    <xf numFmtId="0" fontId="94" fillId="5" borderId="9" xfId="20" applyFont="1" applyFill="1" applyBorder="1" applyAlignment="1">
      <alignment horizontal="center" vertical="center" wrapText="1"/>
    </xf>
    <xf numFmtId="0" fontId="92" fillId="5" borderId="13" xfId="20" applyFont="1" applyFill="1" applyBorder="1" applyAlignment="1">
      <alignment horizontal="center" vertical="center" wrapText="1"/>
    </xf>
    <xf numFmtId="0" fontId="92" fillId="5" borderId="4" xfId="20" applyFont="1" applyFill="1" applyBorder="1" applyAlignment="1">
      <alignment horizontal="center" vertical="center" wrapText="1"/>
    </xf>
    <xf numFmtId="0" fontId="92" fillId="5" borderId="9" xfId="20" applyFont="1" applyFill="1" applyBorder="1" applyAlignment="1">
      <alignment horizontal="center" vertical="center" wrapText="1"/>
    </xf>
    <xf numFmtId="0" fontId="14" fillId="6" borderId="22" xfId="20" applyFont="1" applyFill="1" applyBorder="1" applyAlignment="1" applyProtection="1">
      <alignment horizontal="center"/>
      <protection locked="0"/>
    </xf>
    <xf numFmtId="0" fontId="14" fillId="6" borderId="16" xfId="20" applyFont="1" applyFill="1" applyBorder="1" applyAlignment="1" applyProtection="1">
      <alignment horizontal="center"/>
      <protection locked="0"/>
    </xf>
    <xf numFmtId="0" fontId="14" fillId="6" borderId="18" xfId="20" applyFont="1" applyFill="1" applyBorder="1" applyAlignment="1" applyProtection="1">
      <alignment horizontal="center"/>
      <protection locked="0"/>
    </xf>
    <xf numFmtId="0" fontId="9" fillId="0" borderId="14" xfId="20" applyFont="1" applyBorder="1">
      <alignment horizontal="center" vertical="center"/>
    </xf>
    <xf numFmtId="0" fontId="9" fillId="0" borderId="0" xfId="20" applyFont="1">
      <alignment horizontal="center" vertical="center"/>
    </xf>
    <xf numFmtId="0" fontId="9" fillId="0" borderId="15" xfId="20" applyFont="1" applyBorder="1">
      <alignment horizontal="center" vertical="center"/>
    </xf>
    <xf numFmtId="0" fontId="8" fillId="0" borderId="14" xfId="20" applyBorder="1">
      <alignment horizontal="center" vertical="center"/>
    </xf>
    <xf numFmtId="0" fontId="8" fillId="0" borderId="0" xfId="20">
      <alignment horizontal="center" vertical="center"/>
    </xf>
    <xf numFmtId="0" fontId="8" fillId="0" borderId="15" xfId="20" applyBorder="1">
      <alignment horizontal="center" vertical="center"/>
    </xf>
    <xf numFmtId="0" fontId="77" fillId="7" borderId="0" xfId="0" applyFont="1" applyFill="1">
      <alignment horizontal="center" vertical="center"/>
    </xf>
    <xf numFmtId="0" fontId="0" fillId="0" borderId="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8" fillId="0" borderId="13" xfId="0" applyFont="1" applyBorder="1" applyAlignment="1" applyProtection="1">
      <alignment vertical="top" wrapText="1"/>
      <protection locked="0"/>
    </xf>
    <xf numFmtId="0" fontId="0" fillId="0" borderId="9" xfId="0" applyBorder="1" applyAlignment="1" applyProtection="1">
      <alignment vertical="top" wrapText="1"/>
      <protection locked="0"/>
    </xf>
    <xf numFmtId="0" fontId="96" fillId="5" borderId="4" xfId="0" applyFont="1" applyFill="1" applyBorder="1" applyAlignment="1">
      <alignment horizontal="left" vertical="center" wrapText="1"/>
    </xf>
    <xf numFmtId="0" fontId="96" fillId="5" borderId="4" xfId="0" applyFont="1" applyFill="1" applyBorder="1" applyAlignment="1">
      <alignment horizontal="center" vertical="center" wrapText="1"/>
    </xf>
    <xf numFmtId="0" fontId="96" fillId="5" borderId="9" xfId="0" applyFont="1" applyFill="1" applyBorder="1" applyAlignment="1">
      <alignment horizontal="center" vertical="center" wrapText="1"/>
    </xf>
    <xf numFmtId="0" fontId="31" fillId="5" borderId="0" xfId="8" applyFont="1" applyFill="1" applyAlignment="1" applyProtection="1">
      <alignment horizontal="left" vertical="center"/>
      <protection hidden="1"/>
    </xf>
    <xf numFmtId="0" fontId="8" fillId="0" borderId="12"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8" fillId="4" borderId="0" xfId="50" applyFont="1" applyFill="1" applyAlignment="1">
      <alignment horizontal="left" vertical="top" wrapText="1"/>
    </xf>
    <xf numFmtId="0" fontId="2" fillId="4" borderId="0" xfId="50" applyFont="1" applyFill="1" applyAlignment="1">
      <alignment horizontal="center"/>
    </xf>
    <xf numFmtId="0" fontId="53" fillId="0" borderId="0" xfId="50" applyFont="1" applyAlignment="1">
      <alignment horizontal="left" vertical="top" wrapText="1"/>
    </xf>
    <xf numFmtId="0" fontId="48" fillId="0" borderId="0" xfId="50" applyFont="1" applyAlignment="1">
      <alignment wrapText="1"/>
    </xf>
    <xf numFmtId="0" fontId="48" fillId="0" borderId="0" xfId="50" applyFont="1" applyAlignment="1">
      <alignment horizontal="left" vertical="top" wrapText="1"/>
    </xf>
    <xf numFmtId="0" fontId="48" fillId="0" borderId="0" xfId="50" applyFont="1" applyAlignment="1">
      <alignment horizontal="left" wrapText="1"/>
    </xf>
    <xf numFmtId="0" fontId="48" fillId="0" borderId="0" xfId="50" applyFont="1" applyAlignment="1">
      <alignment vertical="top" wrapText="1"/>
    </xf>
    <xf numFmtId="0" fontId="56" fillId="4" borderId="0" xfId="57" applyFill="1" applyAlignment="1">
      <alignment horizontal="left" vertical="top" wrapText="1"/>
    </xf>
    <xf numFmtId="0" fontId="3" fillId="4" borderId="0" xfId="50" applyFont="1" applyFill="1" applyAlignment="1">
      <alignment horizontal="left" vertical="top" wrapText="1"/>
    </xf>
    <xf numFmtId="0" fontId="53" fillId="0" borderId="0" xfId="0" applyFont="1" applyAlignment="1">
      <alignment vertical="center"/>
    </xf>
  </cellXfs>
  <cellStyles count="77">
    <cellStyle name="Grand-titre" xfId="1" xr:uid="{00000000-0005-0000-0000-000000000000}"/>
    <cellStyle name="Grand-titre 2" xfId="2" xr:uid="{00000000-0005-0000-0000-000001000000}"/>
    <cellStyle name="Grand-titre 2 2" xfId="25" xr:uid="{00000000-0005-0000-0000-000002000000}"/>
    <cellStyle name="Lien hypertexte" xfId="57" builtinId="8"/>
    <cellStyle name="Milliers" xfId="60" builtinId="3"/>
    <cellStyle name="Milliers [0] 2" xfId="30" xr:uid="{00000000-0005-0000-0000-000004000000}"/>
    <cellStyle name="Milliers 2" xfId="75" xr:uid="{09F6FC1F-B4C9-4778-812B-F0BF6A3D4A78}"/>
    <cellStyle name="Monétaire" xfId="3" builtinId="4"/>
    <cellStyle name="Monétaire [0] 2" xfId="31" xr:uid="{00000000-0005-0000-0000-000009000000}"/>
    <cellStyle name="Monétaire [0] 2 2" xfId="32" xr:uid="{00000000-0005-0000-0000-00000A000000}"/>
    <cellStyle name="Monétaire [0] 2 3" xfId="49" xr:uid="{822BC876-B1C5-40C4-8334-002B6A25E02E}"/>
    <cellStyle name="Monétaire [0] 2 3 2" xfId="71" xr:uid="{FB26FFF7-2912-4885-9632-DC7C15200E5E}"/>
    <cellStyle name="Monétaire [0] 2 4" xfId="45" xr:uid="{F07138ED-638C-4A61-8694-EA9BFF2B4FE2}"/>
    <cellStyle name="Monétaire [0] 2 4 2" xfId="69" xr:uid="{13840641-FC35-4C68-8B5A-6C7F871E1476}"/>
    <cellStyle name="Monétaire [0] 2 5" xfId="65" xr:uid="{F62E0558-B1AB-41F7-8B84-7F37E69207E0}"/>
    <cellStyle name="Monétaire [0] 3" xfId="63" xr:uid="{BC8364F3-0D98-4E5C-84AC-FEA867169F4A}"/>
    <cellStyle name="Monétaire [0]_Comparaisons formulaires de demande" xfId="4" xr:uid="{00000000-0005-0000-0000-00000C000000}"/>
    <cellStyle name="Monétaire 2" xfId="29" xr:uid="{00000000-0005-0000-0000-00000F000000}"/>
    <cellStyle name="Monétaire 2 2" xfId="48" xr:uid="{16052596-9304-43BF-B50E-F894735D5C66}"/>
    <cellStyle name="Monétaire 2 2 2" xfId="70" xr:uid="{C25EC607-5B03-4792-A3C1-B85950F3F834}"/>
    <cellStyle name="Monétaire 2 3" xfId="64" xr:uid="{D0051123-BDEB-40B0-9F05-F3284E233DA7}"/>
    <cellStyle name="Monétaire 3" xfId="33" xr:uid="{00000000-0005-0000-0000-000010000000}"/>
    <cellStyle name="Monétaire 3 2" xfId="52" xr:uid="{7E500650-2F03-46B9-94B6-2CE1D983C51A}"/>
    <cellStyle name="Monétaire 3 2 2" xfId="73" xr:uid="{74ABFFF0-FAE6-4031-816F-AFD3A1C0E11E}"/>
    <cellStyle name="Monétaire 3 3" xfId="66" xr:uid="{8A8EC8BB-C795-4328-A4EE-E4D9DF44DF7C}"/>
    <cellStyle name="Monétaire 4" xfId="58" xr:uid="{C7C8178B-1A5A-4465-A759-A8012BD24D75}"/>
    <cellStyle name="Monétaire 4 2" xfId="74" xr:uid="{D949B36B-6A7A-49F7-A736-2D72CFD7AA43}"/>
    <cellStyle name="Monétaire 5" xfId="62" xr:uid="{EA19E0AD-7FF1-4E54-B0EB-94D9433874C6}"/>
    <cellStyle name="Normal" xfId="0" builtinId="0"/>
    <cellStyle name="Normal 10" xfId="61" xr:uid="{932F69CA-262D-4AC4-81AA-13FD79AC7AA9}"/>
    <cellStyle name="Normal 10 2" xfId="76" xr:uid="{B18FF1CF-968B-4EDE-BB42-20FDF8B8BFCE}"/>
    <cellStyle name="Normal 2" xfId="5" xr:uid="{00000000-0005-0000-0000-000014000000}"/>
    <cellStyle name="Normal 2 2" xfId="26" xr:uid="{00000000-0005-0000-0000-000015000000}"/>
    <cellStyle name="Normal 2 2 2" xfId="41" xr:uid="{00000000-0005-0000-0000-000016000000}"/>
    <cellStyle name="Normal 2 2 2 2" xfId="53" xr:uid="{CDAFDB9B-211F-43B7-81A5-603CE6E0CC2E}"/>
    <cellStyle name="Normal 2 2 3" xfId="51" xr:uid="{A72EDD51-9C64-46E3-A6AC-59A81B4ACB69}"/>
    <cellStyle name="Normal 3" xfId="20" xr:uid="{00000000-0005-0000-0000-000017000000}"/>
    <cellStyle name="Normal 3 2" xfId="34" xr:uid="{00000000-0005-0000-0000-000018000000}"/>
    <cellStyle name="Normal 4" xfId="35" xr:uid="{00000000-0005-0000-0000-000019000000}"/>
    <cellStyle name="Normal 4 2" xfId="50" xr:uid="{3A25B6A3-940D-435B-8758-3B36E315D301}"/>
    <cellStyle name="Normal 4 2 2" xfId="72" xr:uid="{F1964837-AC35-4BBF-AC1E-2C3DFEF22447}"/>
    <cellStyle name="Normal 4 3" xfId="67" xr:uid="{E8883176-1A6F-45DE-A680-60D79CC5414B}"/>
    <cellStyle name="Normal 5" xfId="28" xr:uid="{00000000-0005-0000-0000-00001A000000}"/>
    <cellStyle name="Normal 6" xfId="40" xr:uid="{00000000-0005-0000-0000-00001B000000}"/>
    <cellStyle name="Normal 6 2" xfId="43" xr:uid="{00000000-0005-0000-0000-00001C000000}"/>
    <cellStyle name="Normal 6 2 2" xfId="55" xr:uid="{98B1B546-C552-475D-B51C-BBCF6112B54D}"/>
    <cellStyle name="Normal 6 3" xfId="54" xr:uid="{FF383D66-14CF-4F8B-9FC2-C8AA876C569F}"/>
    <cellStyle name="Normal 7" xfId="42" xr:uid="{00000000-0005-0000-0000-00001D000000}"/>
    <cellStyle name="Normal 7 2" xfId="56" xr:uid="{26C9DD06-2037-4F8C-AADA-CB9C8DC4C908}"/>
    <cellStyle name="Normal 8" xfId="46" xr:uid="{40D8B8CB-74D6-4263-87CA-1E30AFDD9F04}"/>
    <cellStyle name="Normal 9" xfId="44" xr:uid="{95B605EE-C700-41F1-A840-CC5A22C4CB54}"/>
    <cellStyle name="Normal 9 2" xfId="68" xr:uid="{9B66BE19-202E-4F6D-B755-FB9932A26F44}"/>
    <cellStyle name="Normal_2a danse fonctionnement 2003 électronique" xfId="6" xr:uid="{00000000-0005-0000-0000-00001E000000}"/>
    <cellStyle name="Normal_Classeur2_1" xfId="7" xr:uid="{00000000-0005-0000-0000-000022000000}"/>
    <cellStyle name="Normal_fonctionnement201011 2" xfId="59" xr:uid="{F19D4AF7-1811-420C-92E3-D4CC4464EF11}"/>
    <cellStyle name="Normal_rapportfinal200708fonc" xfId="8" xr:uid="{00000000-0005-0000-0000-000025000000}"/>
    <cellStyle name="poste" xfId="9" xr:uid="{00000000-0005-0000-0000-000026000000}"/>
    <cellStyle name="poste 2" xfId="10" xr:uid="{00000000-0005-0000-0000-000027000000}"/>
    <cellStyle name="poste 2 2" xfId="27" xr:uid="{00000000-0005-0000-0000-000028000000}"/>
    <cellStyle name="poste_Comparaisons formulaires de demande" xfId="11" xr:uid="{00000000-0005-0000-0000-000029000000}"/>
    <cellStyle name="poste_Comparaisons formulaires de demande 2" xfId="12" xr:uid="{00000000-0005-0000-0000-00002A000000}"/>
    <cellStyle name="poste_Sommaire des revenus et dépenses" xfId="13" xr:uid="{00000000-0005-0000-0000-00002B000000}"/>
    <cellStyle name="Pourcentage" xfId="14" builtinId="5"/>
    <cellStyle name="Pourcentage 2" xfId="36" xr:uid="{00000000-0005-0000-0000-00002F000000}"/>
    <cellStyle name="Pourcentage 3" xfId="37" xr:uid="{00000000-0005-0000-0000-000030000000}"/>
    <cellStyle name="Sous-Titre" xfId="15" xr:uid="{00000000-0005-0000-0000-000031000000}"/>
    <cellStyle name="Sous-Titre 2" xfId="21" xr:uid="{00000000-0005-0000-0000-000032000000}"/>
    <cellStyle name="Sous-Titre_3a périodiques volets 1 et 2 - pluri 2003 électronique" xfId="16" xr:uid="{00000000-0005-0000-0000-000033000000}"/>
    <cellStyle name="Sous-Titre_Comparaisons formulaires de demande 2" xfId="23" xr:uid="{00000000-0005-0000-0000-000036000000}"/>
    <cellStyle name="Sous-Titre_Sommaire des revenus et dépenses 3" xfId="24" xr:uid="{00000000-0005-0000-0000-00003C000000}"/>
    <cellStyle name="Titre" xfId="17" builtinId="15" customBuiltin="1"/>
    <cellStyle name="Titre 2" xfId="22" xr:uid="{00000000-0005-0000-0000-000040000000}"/>
    <cellStyle name="Titre 2 2" xfId="38" xr:uid="{00000000-0005-0000-0000-000041000000}"/>
    <cellStyle name="Titre 3" xfId="39" xr:uid="{00000000-0005-0000-0000-000042000000}"/>
    <cellStyle name="Titre 4" xfId="47" xr:uid="{F32B5CF1-04D4-4FD3-A31C-8285DA2C8AC1}"/>
    <cellStyle name="Titre_Comparaisons formulaires de demande" xfId="18" xr:uid="{00000000-0005-0000-0000-000044000000}"/>
    <cellStyle name="TitrePoste" xfId="19" xr:uid="{00000000-0005-0000-0000-000048000000}"/>
  </cellStyles>
  <dxfs count="56">
    <dxf>
      <font>
        <color theme="0" tint="-0.14996795556505021"/>
      </font>
      <fill>
        <patternFill>
          <bgColor theme="0"/>
        </patternFill>
      </fill>
      <border>
        <left/>
        <right/>
        <top/>
        <bottom/>
        <vertical/>
        <horizontal/>
      </border>
    </dxf>
    <dxf>
      <fill>
        <patternFill>
          <bgColor theme="1"/>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ont>
        <color theme="0"/>
      </font>
      <fill>
        <patternFill>
          <bgColor theme="0"/>
        </patternFill>
      </fill>
      <border>
        <left/>
        <right/>
        <top/>
        <bottom/>
        <vertical/>
        <horizontal/>
      </border>
    </dxf>
    <dxf>
      <font>
        <color theme="0" tint="-0.14996795556505021"/>
      </font>
      <border>
        <left style="thin">
          <color theme="0" tint="-0.14993743705557422"/>
        </left>
        <right style="thin">
          <color theme="0" tint="-0.14993743705557422"/>
        </right>
        <top style="thin">
          <color theme="0" tint="-0.14993743705557422"/>
        </top>
        <bottom style="thin">
          <color theme="0" tint="-0.14993743705557422"/>
        </bottom>
        <vertical/>
        <horizontal/>
      </border>
    </dxf>
    <dxf>
      <font>
        <color theme="0" tint="-0.14996795556505021"/>
      </font>
    </dxf>
    <dxf>
      <font>
        <color theme="0" tint="-0.14996795556505021"/>
      </font>
      <fill>
        <patternFill>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strike val="0"/>
        <color theme="0" tint="-0.14996795556505021"/>
      </font>
      <border>
        <bottom style="thin">
          <color theme="0" tint="-0.14996795556505021"/>
        </bottom>
        <vertical/>
        <horizontal/>
      </border>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ont>
        <color theme="0"/>
      </font>
      <fill>
        <patternFill>
          <bgColor theme="6" tint="-0.499984740745262"/>
        </patternFill>
      </fill>
    </dxf>
    <dxf>
      <font>
        <color theme="0"/>
      </font>
      <fill>
        <patternFill>
          <bgColor theme="6" tint="-0.499984740745262"/>
        </patternFill>
      </fill>
    </dxf>
    <dxf>
      <font>
        <color theme="0"/>
      </font>
      <fill>
        <patternFill>
          <bgColor theme="6" tint="-0.499984740745262"/>
        </patternFill>
      </fill>
    </dxf>
    <dxf>
      <font>
        <color theme="0"/>
      </font>
      <fill>
        <patternFill>
          <bgColor theme="6" tint="-0.499984740745262"/>
        </patternFill>
      </fill>
    </dxf>
    <dxf>
      <fill>
        <patternFill>
          <bgColor rgb="FFFF0000"/>
        </patternFill>
      </fill>
    </dxf>
    <dxf>
      <border>
        <left style="thin">
          <color theme="0" tint="-0.14996795556505021"/>
        </left>
        <right style="thin">
          <color theme="0" tint="-0.14996795556505021"/>
        </right>
        <top style="thin">
          <color theme="0" tint="-0.14996795556505021"/>
        </top>
        <bottom style="thin">
          <color theme="0" tint="-0.14996795556505021"/>
        </bottom>
      </border>
    </dxf>
    <dxf>
      <font>
        <strike val="0"/>
        <color theme="0" tint="-0.14996795556505021"/>
      </font>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lor theme="0" tint="-0.14993743705557422"/>
      </font>
      <fill>
        <patternFill>
          <bgColor theme="0"/>
        </patternFill>
      </fill>
    </dxf>
    <dxf>
      <font>
        <color theme="0"/>
      </font>
      <fill>
        <patternFill>
          <bgColor theme="0"/>
        </patternFill>
      </fill>
    </dxf>
    <dxf>
      <font>
        <strike val="0"/>
        <color theme="0" tint="-0.14996795556505021"/>
      </font>
    </dxf>
    <dxf>
      <font>
        <b val="0"/>
        <i val="0"/>
        <strike val="0"/>
        <color theme="0" tint="-0.14996795556505021"/>
      </font>
    </dxf>
    <dxf>
      <font>
        <b val="0"/>
        <i val="0"/>
        <strike val="0"/>
        <color theme="0" tint="-0.14993743705557422"/>
      </font>
      <fill>
        <patternFill>
          <bgColor theme="0"/>
        </patternFill>
      </fill>
    </dxf>
    <dxf>
      <font>
        <color rgb="FFFF0000"/>
      </font>
    </dxf>
  </dxfs>
  <tableStyles count="1" defaultTableStyle="TableStyleMedium2" defaultPivotStyle="PivotStyleLight16">
    <tableStyle name="Invisible" pivot="0" table="0" count="0" xr9:uid="{4D6BEE7C-FDDA-4743-86B4-EEB8917760A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1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14.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7.png"/><Relationship Id="rId7"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hyperlink" Target="#'&#201;tat de la demande'!A1"/><Relationship Id="rId5" Type="http://schemas.openxmlformats.org/officeDocument/2006/relationships/image" Target="../media/image9.png"/><Relationship Id="rId4"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201;tat de la demande'!A1"/><Relationship Id="rId1" Type="http://schemas.openxmlformats.org/officeDocument/2006/relationships/image" Target="../media/image3.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201;tat de la demande'!A1"/><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1;tat de la demande'!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101600</xdr:rowOff>
        </xdr:to>
        <xdr:sp macro="" textlink="">
          <xdr:nvSpPr>
            <xdr:cNvPr id="453633" name="Check Box 1" hidden="1">
              <a:extLst>
                <a:ext uri="{63B3BB69-23CF-44E3-9099-C40C66FF867C}">
                  <a14:compatExt spid="_x0000_s453633"/>
                </a:ext>
                <a:ext uri="{FF2B5EF4-FFF2-40B4-BE49-F238E27FC236}">
                  <a16:creationId xmlns:a16="http://schemas.microsoft.com/office/drawing/2014/main" id="{00000000-0008-0000-0000-000001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101600</xdr:rowOff>
        </xdr:to>
        <xdr:sp macro="" textlink="">
          <xdr:nvSpPr>
            <xdr:cNvPr id="453634" name="Check Box 2" hidden="1">
              <a:extLst>
                <a:ext uri="{63B3BB69-23CF-44E3-9099-C40C66FF867C}">
                  <a14:compatExt spid="_x0000_s453634"/>
                </a:ext>
                <a:ext uri="{FF2B5EF4-FFF2-40B4-BE49-F238E27FC236}">
                  <a16:creationId xmlns:a16="http://schemas.microsoft.com/office/drawing/2014/main" id="{00000000-0008-0000-0000-000002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19050</xdr:rowOff>
        </xdr:to>
        <xdr:sp macro="" textlink="">
          <xdr:nvSpPr>
            <xdr:cNvPr id="453635" name="Check Box 3" hidden="1">
              <a:extLst>
                <a:ext uri="{63B3BB69-23CF-44E3-9099-C40C66FF867C}">
                  <a14:compatExt spid="_x0000_s453635"/>
                </a:ext>
                <a:ext uri="{FF2B5EF4-FFF2-40B4-BE49-F238E27FC236}">
                  <a16:creationId xmlns:a16="http://schemas.microsoft.com/office/drawing/2014/main" id="{00000000-0008-0000-0000-000003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82550</xdr:rowOff>
        </xdr:to>
        <xdr:sp macro="" textlink="">
          <xdr:nvSpPr>
            <xdr:cNvPr id="453636" name="Check Box 4" hidden="1">
              <a:extLst>
                <a:ext uri="{63B3BB69-23CF-44E3-9099-C40C66FF867C}">
                  <a14:compatExt spid="_x0000_s453636"/>
                </a:ext>
                <a:ext uri="{FF2B5EF4-FFF2-40B4-BE49-F238E27FC236}">
                  <a16:creationId xmlns:a16="http://schemas.microsoft.com/office/drawing/2014/main" id="{00000000-0008-0000-0000-000004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69850</xdr:rowOff>
        </xdr:to>
        <xdr:sp macro="" textlink="">
          <xdr:nvSpPr>
            <xdr:cNvPr id="453637" name="Check Box 5" hidden="1">
              <a:extLst>
                <a:ext uri="{63B3BB69-23CF-44E3-9099-C40C66FF867C}">
                  <a14:compatExt spid="_x0000_s453637"/>
                </a:ext>
                <a:ext uri="{FF2B5EF4-FFF2-40B4-BE49-F238E27FC236}">
                  <a16:creationId xmlns:a16="http://schemas.microsoft.com/office/drawing/2014/main" id="{00000000-0008-0000-0000-000005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158750</xdr:rowOff>
        </xdr:to>
        <xdr:sp macro="" textlink="">
          <xdr:nvSpPr>
            <xdr:cNvPr id="453638" name="Check Box 6" hidden="1">
              <a:extLst>
                <a:ext uri="{63B3BB69-23CF-44E3-9099-C40C66FF867C}">
                  <a14:compatExt spid="_x0000_s453638"/>
                </a:ext>
                <a:ext uri="{FF2B5EF4-FFF2-40B4-BE49-F238E27FC236}">
                  <a16:creationId xmlns:a16="http://schemas.microsoft.com/office/drawing/2014/main" id="{00000000-0008-0000-0000-000006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63500</xdr:rowOff>
        </xdr:to>
        <xdr:sp macro="" textlink="">
          <xdr:nvSpPr>
            <xdr:cNvPr id="453639" name="Check Box 7" hidden="1">
              <a:extLst>
                <a:ext uri="{63B3BB69-23CF-44E3-9099-C40C66FF867C}">
                  <a14:compatExt spid="_x0000_s453639"/>
                </a:ext>
                <a:ext uri="{FF2B5EF4-FFF2-40B4-BE49-F238E27FC236}">
                  <a16:creationId xmlns:a16="http://schemas.microsoft.com/office/drawing/2014/main" id="{00000000-0008-0000-0000-000007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63500</xdr:rowOff>
        </xdr:to>
        <xdr:sp macro="" textlink="">
          <xdr:nvSpPr>
            <xdr:cNvPr id="453640" name="Check Box 8" hidden="1">
              <a:extLst>
                <a:ext uri="{63B3BB69-23CF-44E3-9099-C40C66FF867C}">
                  <a14:compatExt spid="_x0000_s453640"/>
                </a:ext>
                <a:ext uri="{FF2B5EF4-FFF2-40B4-BE49-F238E27FC236}">
                  <a16:creationId xmlns:a16="http://schemas.microsoft.com/office/drawing/2014/main" id="{00000000-0008-0000-0000-000008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63500</xdr:rowOff>
        </xdr:to>
        <xdr:sp macro="" textlink="">
          <xdr:nvSpPr>
            <xdr:cNvPr id="453641" name="Check Box 9" hidden="1">
              <a:extLst>
                <a:ext uri="{63B3BB69-23CF-44E3-9099-C40C66FF867C}">
                  <a14:compatExt spid="_x0000_s453641"/>
                </a:ext>
                <a:ext uri="{FF2B5EF4-FFF2-40B4-BE49-F238E27FC236}">
                  <a16:creationId xmlns:a16="http://schemas.microsoft.com/office/drawing/2014/main" id="{00000000-0008-0000-0000-000009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69850</xdr:rowOff>
        </xdr:to>
        <xdr:sp macro="" textlink="">
          <xdr:nvSpPr>
            <xdr:cNvPr id="453642" name="Check Box 10" hidden="1">
              <a:extLst>
                <a:ext uri="{63B3BB69-23CF-44E3-9099-C40C66FF867C}">
                  <a14:compatExt spid="_x0000_s453642"/>
                </a:ext>
                <a:ext uri="{FF2B5EF4-FFF2-40B4-BE49-F238E27FC236}">
                  <a16:creationId xmlns:a16="http://schemas.microsoft.com/office/drawing/2014/main" id="{00000000-0008-0000-0000-00000A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63500</xdr:rowOff>
        </xdr:to>
        <xdr:sp macro="" textlink="">
          <xdr:nvSpPr>
            <xdr:cNvPr id="453643" name="Check Box 11" hidden="1">
              <a:extLst>
                <a:ext uri="{63B3BB69-23CF-44E3-9099-C40C66FF867C}">
                  <a14:compatExt spid="_x0000_s453643"/>
                </a:ext>
                <a:ext uri="{FF2B5EF4-FFF2-40B4-BE49-F238E27FC236}">
                  <a16:creationId xmlns:a16="http://schemas.microsoft.com/office/drawing/2014/main" id="{00000000-0008-0000-0000-00000B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3</xdr:col>
          <xdr:colOff>0</xdr:colOff>
          <xdr:row>9</xdr:row>
          <xdr:rowOff>76200</xdr:rowOff>
        </xdr:to>
        <xdr:sp macro="" textlink="">
          <xdr:nvSpPr>
            <xdr:cNvPr id="453644" name="Check Box 12" hidden="1">
              <a:extLst>
                <a:ext uri="{63B3BB69-23CF-44E3-9099-C40C66FF867C}">
                  <a14:compatExt spid="_x0000_s453644"/>
                </a:ext>
                <a:ext uri="{FF2B5EF4-FFF2-40B4-BE49-F238E27FC236}">
                  <a16:creationId xmlns:a16="http://schemas.microsoft.com/office/drawing/2014/main" id="{00000000-0008-0000-0000-00000C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69850</xdr:rowOff>
        </xdr:to>
        <xdr:sp macro="" textlink="">
          <xdr:nvSpPr>
            <xdr:cNvPr id="453645" name="Check Box 13" hidden="1">
              <a:extLst>
                <a:ext uri="{63B3BB69-23CF-44E3-9099-C40C66FF867C}">
                  <a14:compatExt spid="_x0000_s453645"/>
                </a:ext>
                <a:ext uri="{FF2B5EF4-FFF2-40B4-BE49-F238E27FC236}">
                  <a16:creationId xmlns:a16="http://schemas.microsoft.com/office/drawing/2014/main" id="{00000000-0008-0000-0000-00000D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63500</xdr:rowOff>
        </xdr:to>
        <xdr:sp macro="" textlink="">
          <xdr:nvSpPr>
            <xdr:cNvPr id="453646" name="Check Box 14" hidden="1">
              <a:extLst>
                <a:ext uri="{63B3BB69-23CF-44E3-9099-C40C66FF867C}">
                  <a14:compatExt spid="_x0000_s453646"/>
                </a:ext>
                <a:ext uri="{FF2B5EF4-FFF2-40B4-BE49-F238E27FC236}">
                  <a16:creationId xmlns:a16="http://schemas.microsoft.com/office/drawing/2014/main" id="{00000000-0008-0000-0000-00000E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63500</xdr:rowOff>
        </xdr:to>
        <xdr:sp macro="" textlink="">
          <xdr:nvSpPr>
            <xdr:cNvPr id="453647" name="Check Box 15" hidden="1">
              <a:extLst>
                <a:ext uri="{63B3BB69-23CF-44E3-9099-C40C66FF867C}">
                  <a14:compatExt spid="_x0000_s453647"/>
                </a:ext>
                <a:ext uri="{FF2B5EF4-FFF2-40B4-BE49-F238E27FC236}">
                  <a16:creationId xmlns:a16="http://schemas.microsoft.com/office/drawing/2014/main" id="{00000000-0008-0000-0000-00000F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63500</xdr:rowOff>
        </xdr:to>
        <xdr:sp macro="" textlink="">
          <xdr:nvSpPr>
            <xdr:cNvPr id="453648" name="Check Box 16" hidden="1">
              <a:extLst>
                <a:ext uri="{63B3BB69-23CF-44E3-9099-C40C66FF867C}">
                  <a14:compatExt spid="_x0000_s453648"/>
                </a:ext>
                <a:ext uri="{FF2B5EF4-FFF2-40B4-BE49-F238E27FC236}">
                  <a16:creationId xmlns:a16="http://schemas.microsoft.com/office/drawing/2014/main" id="{00000000-0008-0000-0000-000010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82550</xdr:rowOff>
        </xdr:to>
        <xdr:sp macro="" textlink="">
          <xdr:nvSpPr>
            <xdr:cNvPr id="453649" name="Check Box 17" hidden="1">
              <a:extLst>
                <a:ext uri="{63B3BB69-23CF-44E3-9099-C40C66FF867C}">
                  <a14:compatExt spid="_x0000_s453649"/>
                </a:ext>
                <a:ext uri="{FF2B5EF4-FFF2-40B4-BE49-F238E27FC236}">
                  <a16:creationId xmlns:a16="http://schemas.microsoft.com/office/drawing/2014/main" id="{00000000-0008-0000-0000-000011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69850</xdr:rowOff>
        </xdr:to>
        <xdr:sp macro="" textlink="">
          <xdr:nvSpPr>
            <xdr:cNvPr id="453650" name="Check Box 18" hidden="1">
              <a:extLst>
                <a:ext uri="{63B3BB69-23CF-44E3-9099-C40C66FF867C}">
                  <a14:compatExt spid="_x0000_s453650"/>
                </a:ext>
                <a:ext uri="{FF2B5EF4-FFF2-40B4-BE49-F238E27FC236}">
                  <a16:creationId xmlns:a16="http://schemas.microsoft.com/office/drawing/2014/main" id="{00000000-0008-0000-0000-000012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158750</xdr:rowOff>
        </xdr:to>
        <xdr:sp macro="" textlink="">
          <xdr:nvSpPr>
            <xdr:cNvPr id="453651" name="Check Box 19" hidden="1">
              <a:extLst>
                <a:ext uri="{63B3BB69-23CF-44E3-9099-C40C66FF867C}">
                  <a14:compatExt spid="_x0000_s453651"/>
                </a:ext>
                <a:ext uri="{FF2B5EF4-FFF2-40B4-BE49-F238E27FC236}">
                  <a16:creationId xmlns:a16="http://schemas.microsoft.com/office/drawing/2014/main" id="{00000000-0008-0000-0000-000013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76200</xdr:rowOff>
        </xdr:to>
        <xdr:sp macro="" textlink="">
          <xdr:nvSpPr>
            <xdr:cNvPr id="453652" name="Check Box 20" hidden="1">
              <a:extLst>
                <a:ext uri="{63B3BB69-23CF-44E3-9099-C40C66FF867C}">
                  <a14:compatExt spid="_x0000_s453652"/>
                </a:ext>
                <a:ext uri="{FF2B5EF4-FFF2-40B4-BE49-F238E27FC236}">
                  <a16:creationId xmlns:a16="http://schemas.microsoft.com/office/drawing/2014/main" id="{00000000-0008-0000-0000-000014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101600</xdr:rowOff>
        </xdr:to>
        <xdr:sp macro="" textlink="">
          <xdr:nvSpPr>
            <xdr:cNvPr id="453653" name="Check Box 21" hidden="1">
              <a:extLst>
                <a:ext uri="{63B3BB69-23CF-44E3-9099-C40C66FF867C}">
                  <a14:compatExt spid="_x0000_s453653"/>
                </a:ext>
                <a:ext uri="{FF2B5EF4-FFF2-40B4-BE49-F238E27FC236}">
                  <a16:creationId xmlns:a16="http://schemas.microsoft.com/office/drawing/2014/main" id="{00000000-0008-0000-0000-000015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9</xdr:row>
          <xdr:rowOff>114300</xdr:rowOff>
        </xdr:to>
        <xdr:sp macro="" textlink="">
          <xdr:nvSpPr>
            <xdr:cNvPr id="453654" name="Check Box 22" hidden="1">
              <a:extLst>
                <a:ext uri="{63B3BB69-23CF-44E3-9099-C40C66FF867C}">
                  <a14:compatExt spid="_x0000_s453654"/>
                </a:ext>
                <a:ext uri="{FF2B5EF4-FFF2-40B4-BE49-F238E27FC236}">
                  <a16:creationId xmlns:a16="http://schemas.microsoft.com/office/drawing/2014/main" id="{00000000-0008-0000-0000-000016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10</xdr:row>
          <xdr:rowOff>6350</xdr:rowOff>
        </xdr:to>
        <xdr:sp macro="" textlink="">
          <xdr:nvSpPr>
            <xdr:cNvPr id="453655" name="Check Box 23" hidden="1">
              <a:extLst>
                <a:ext uri="{63B3BB69-23CF-44E3-9099-C40C66FF867C}">
                  <a14:compatExt spid="_x0000_s453655"/>
                </a:ext>
                <a:ext uri="{FF2B5EF4-FFF2-40B4-BE49-F238E27FC236}">
                  <a16:creationId xmlns:a16="http://schemas.microsoft.com/office/drawing/2014/main" id="{00000000-0008-0000-0000-000017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10</xdr:row>
          <xdr:rowOff>6350</xdr:rowOff>
        </xdr:to>
        <xdr:sp macro="" textlink="">
          <xdr:nvSpPr>
            <xdr:cNvPr id="453656" name="Check Box 24" hidden="1">
              <a:extLst>
                <a:ext uri="{63B3BB69-23CF-44E3-9099-C40C66FF867C}">
                  <a14:compatExt spid="_x0000_s453656"/>
                </a:ext>
                <a:ext uri="{FF2B5EF4-FFF2-40B4-BE49-F238E27FC236}">
                  <a16:creationId xmlns:a16="http://schemas.microsoft.com/office/drawing/2014/main" id="{00000000-0008-0000-0000-000018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0</xdr:colOff>
          <xdr:row>10</xdr:row>
          <xdr:rowOff>19050</xdr:rowOff>
        </xdr:to>
        <xdr:sp macro="" textlink="">
          <xdr:nvSpPr>
            <xdr:cNvPr id="453657" name="Check Box 25" hidden="1">
              <a:extLst>
                <a:ext uri="{63B3BB69-23CF-44E3-9099-C40C66FF867C}">
                  <a14:compatExt spid="_x0000_s453657"/>
                </a:ext>
                <a:ext uri="{FF2B5EF4-FFF2-40B4-BE49-F238E27FC236}">
                  <a16:creationId xmlns:a16="http://schemas.microsoft.com/office/drawing/2014/main" id="{00000000-0008-0000-0000-000019E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18</xdr:col>
      <xdr:colOff>50800</xdr:colOff>
      <xdr:row>0</xdr:row>
      <xdr:rowOff>25400</xdr:rowOff>
    </xdr:from>
    <xdr:to>
      <xdr:col>18</xdr:col>
      <xdr:colOff>407803</xdr:colOff>
      <xdr:row>1</xdr:row>
      <xdr:rowOff>150502</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430500" y="25400"/>
          <a:ext cx="357003" cy="3537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357003</xdr:colOff>
      <xdr:row>1</xdr:row>
      <xdr:rowOff>26045</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10964" y="0"/>
          <a:ext cx="357003" cy="3571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12700</xdr:colOff>
      <xdr:row>0</xdr:row>
      <xdr:rowOff>6350</xdr:rowOff>
    </xdr:from>
    <xdr:to>
      <xdr:col>5</xdr:col>
      <xdr:colOff>368300</xdr:colOff>
      <xdr:row>0</xdr:row>
      <xdr:rowOff>359833</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271750" y="6350"/>
          <a:ext cx="355600" cy="353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42335</xdr:colOff>
      <xdr:row>0</xdr:row>
      <xdr:rowOff>0</xdr:rowOff>
    </xdr:from>
    <xdr:to>
      <xdr:col>8</xdr:col>
      <xdr:colOff>397935</xdr:colOff>
      <xdr:row>0</xdr:row>
      <xdr:rowOff>353483</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279057" y="0"/>
          <a:ext cx="355600" cy="3534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153457</xdr:rowOff>
    </xdr:from>
    <xdr:to>
      <xdr:col>2</xdr:col>
      <xdr:colOff>2748534</xdr:colOff>
      <xdr:row>4</xdr:row>
      <xdr:rowOff>1746617</xdr:rowOff>
    </xdr:to>
    <xdr:pic>
      <xdr:nvPicPr>
        <xdr:cNvPr id="10" name="Image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1"/>
        <a:stretch>
          <a:fillRect/>
        </a:stretch>
      </xdr:blipFill>
      <xdr:spPr>
        <a:xfrm>
          <a:off x="0" y="1613957"/>
          <a:ext cx="5129784" cy="1593160"/>
        </a:xfrm>
        <a:prstGeom prst="rect">
          <a:avLst/>
        </a:prstGeom>
      </xdr:spPr>
    </xdr:pic>
    <xdr:clientData/>
  </xdr:twoCellAnchor>
  <xdr:twoCellAnchor editAs="oneCell">
    <xdr:from>
      <xdr:col>0</xdr:col>
      <xdr:colOff>1</xdr:colOff>
      <xdr:row>6</xdr:row>
      <xdr:rowOff>74083</xdr:rowOff>
    </xdr:from>
    <xdr:to>
      <xdr:col>2</xdr:col>
      <xdr:colOff>2746375</xdr:colOff>
      <xdr:row>8</xdr:row>
      <xdr:rowOff>276645</xdr:rowOff>
    </xdr:to>
    <xdr:pic>
      <xdr:nvPicPr>
        <xdr:cNvPr id="11" name="Imag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2"/>
        <a:stretch>
          <a:fillRect/>
        </a:stretch>
      </xdr:blipFill>
      <xdr:spPr>
        <a:xfrm>
          <a:off x="1" y="3894666"/>
          <a:ext cx="5127624" cy="2779604"/>
        </a:xfrm>
        <a:prstGeom prst="rect">
          <a:avLst/>
        </a:prstGeom>
      </xdr:spPr>
    </xdr:pic>
    <xdr:clientData/>
  </xdr:twoCellAnchor>
  <xdr:twoCellAnchor editAs="oneCell">
    <xdr:from>
      <xdr:col>0</xdr:col>
      <xdr:colOff>0</xdr:colOff>
      <xdr:row>14</xdr:row>
      <xdr:rowOff>173183</xdr:rowOff>
    </xdr:from>
    <xdr:to>
      <xdr:col>2</xdr:col>
      <xdr:colOff>2931087</xdr:colOff>
      <xdr:row>14</xdr:row>
      <xdr:rowOff>2383097</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3"/>
        <a:stretch>
          <a:fillRect/>
        </a:stretch>
      </xdr:blipFill>
      <xdr:spPr>
        <a:xfrm>
          <a:off x="0" y="10194638"/>
          <a:ext cx="5315223" cy="2209914"/>
        </a:xfrm>
        <a:prstGeom prst="rect">
          <a:avLst/>
        </a:prstGeom>
      </xdr:spPr>
    </xdr:pic>
    <xdr:clientData/>
  </xdr:twoCellAnchor>
  <xdr:twoCellAnchor editAs="oneCell">
    <xdr:from>
      <xdr:col>0</xdr:col>
      <xdr:colOff>57728</xdr:colOff>
      <xdr:row>16</xdr:row>
      <xdr:rowOff>61768</xdr:rowOff>
    </xdr:from>
    <xdr:to>
      <xdr:col>2</xdr:col>
      <xdr:colOff>2833206</xdr:colOff>
      <xdr:row>19</xdr:row>
      <xdr:rowOff>1014269</xdr:rowOff>
    </xdr:to>
    <xdr:pic>
      <xdr:nvPicPr>
        <xdr:cNvPr id="4" name="Imag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57728" y="13500677"/>
          <a:ext cx="5159614" cy="4150591"/>
        </a:xfrm>
        <a:prstGeom prst="rect">
          <a:avLst/>
        </a:prstGeom>
      </xdr:spPr>
    </xdr:pic>
    <xdr:clientData/>
  </xdr:twoCellAnchor>
  <xdr:twoCellAnchor editAs="oneCell">
    <xdr:from>
      <xdr:col>0</xdr:col>
      <xdr:colOff>0</xdr:colOff>
      <xdr:row>10</xdr:row>
      <xdr:rowOff>98135</xdr:rowOff>
    </xdr:from>
    <xdr:to>
      <xdr:col>2</xdr:col>
      <xdr:colOff>2851728</xdr:colOff>
      <xdr:row>13</xdr:row>
      <xdr:rowOff>512960</xdr:rowOff>
    </xdr:to>
    <xdr:pic>
      <xdr:nvPicPr>
        <xdr:cNvPr id="8" name="Imag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5"/>
        <a:stretch>
          <a:fillRect/>
        </a:stretch>
      </xdr:blipFill>
      <xdr:spPr>
        <a:xfrm>
          <a:off x="0" y="6754090"/>
          <a:ext cx="5235864" cy="4201734"/>
        </a:xfrm>
        <a:prstGeom prst="rect">
          <a:avLst/>
        </a:prstGeom>
      </xdr:spPr>
    </xdr:pic>
    <xdr:clientData/>
  </xdr:twoCellAnchor>
  <xdr:twoCellAnchor>
    <xdr:from>
      <xdr:col>1</xdr:col>
      <xdr:colOff>1166091</xdr:colOff>
      <xdr:row>10</xdr:row>
      <xdr:rowOff>1448954</xdr:rowOff>
    </xdr:from>
    <xdr:to>
      <xdr:col>3</xdr:col>
      <xdr:colOff>11546</xdr:colOff>
      <xdr:row>12</xdr:row>
      <xdr:rowOff>248228</xdr:rowOff>
    </xdr:to>
    <xdr:cxnSp macro="">
      <xdr:nvCxnSpPr>
        <xdr:cNvPr id="12" name="Connecteur droit avec flèche 11">
          <a:extLst>
            <a:ext uri="{FF2B5EF4-FFF2-40B4-BE49-F238E27FC236}">
              <a16:creationId xmlns:a16="http://schemas.microsoft.com/office/drawing/2014/main" id="{00000000-0008-0000-0F00-00000C000000}"/>
            </a:ext>
          </a:extLst>
        </xdr:cNvPr>
        <xdr:cNvCxnSpPr/>
      </xdr:nvCxnSpPr>
      <xdr:spPr bwMode="auto">
        <a:xfrm flipH="1">
          <a:off x="1466273" y="8104909"/>
          <a:ext cx="4214091" cy="129886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23090</xdr:colOff>
      <xdr:row>0</xdr:row>
      <xdr:rowOff>5771</xdr:rowOff>
    </xdr:from>
    <xdr:to>
      <xdr:col>8</xdr:col>
      <xdr:colOff>378690</xdr:colOff>
      <xdr:row>1</xdr:row>
      <xdr:rowOff>41754</xdr:rowOff>
    </xdr:to>
    <xdr:pic>
      <xdr:nvPicPr>
        <xdr:cNvPr id="3" name="Graphique 2" descr="Logement avec un remplissage uni">
          <a:hlinkClick xmlns:r="http://schemas.openxmlformats.org/officeDocument/2006/relationships" r:id="rId6"/>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1129817" y="5771"/>
          <a:ext cx="355600" cy="353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38100</xdr:rowOff>
        </xdr:to>
        <xdr:sp macro="" textlink="">
          <xdr:nvSpPr>
            <xdr:cNvPr id="301057" name="Check Box 1" hidden="1">
              <a:extLst>
                <a:ext uri="{63B3BB69-23CF-44E3-9099-C40C66FF867C}">
                  <a14:compatExt spid="_x0000_s301057"/>
                </a:ext>
                <a:ext uri="{FF2B5EF4-FFF2-40B4-BE49-F238E27FC236}">
                  <a16:creationId xmlns:a16="http://schemas.microsoft.com/office/drawing/2014/main" id="{00000000-0008-0000-0100-00000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38100</xdr:rowOff>
        </xdr:to>
        <xdr:sp macro="" textlink="">
          <xdr:nvSpPr>
            <xdr:cNvPr id="301058" name="Check Box 2" hidden="1">
              <a:extLst>
                <a:ext uri="{63B3BB69-23CF-44E3-9099-C40C66FF867C}">
                  <a14:compatExt spid="_x0000_s301058"/>
                </a:ext>
                <a:ext uri="{FF2B5EF4-FFF2-40B4-BE49-F238E27FC236}">
                  <a16:creationId xmlns:a16="http://schemas.microsoft.com/office/drawing/2014/main" id="{00000000-0008-0000-0100-00000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38100</xdr:rowOff>
        </xdr:to>
        <xdr:sp macro="" textlink="">
          <xdr:nvSpPr>
            <xdr:cNvPr id="301059" name="Check Box 3" hidden="1">
              <a:extLst>
                <a:ext uri="{63B3BB69-23CF-44E3-9099-C40C66FF867C}">
                  <a14:compatExt spid="_x0000_s301059"/>
                </a:ext>
                <a:ext uri="{FF2B5EF4-FFF2-40B4-BE49-F238E27FC236}">
                  <a16:creationId xmlns:a16="http://schemas.microsoft.com/office/drawing/2014/main" id="{00000000-0008-0000-0100-00000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73</xdr:row>
          <xdr:rowOff>114300</xdr:rowOff>
        </xdr:to>
        <xdr:sp macro="" textlink="">
          <xdr:nvSpPr>
            <xdr:cNvPr id="301060" name="Check Box 4" hidden="1">
              <a:extLst>
                <a:ext uri="{63B3BB69-23CF-44E3-9099-C40C66FF867C}">
                  <a14:compatExt spid="_x0000_s301060"/>
                </a:ext>
                <a:ext uri="{FF2B5EF4-FFF2-40B4-BE49-F238E27FC236}">
                  <a16:creationId xmlns:a16="http://schemas.microsoft.com/office/drawing/2014/main" id="{00000000-0008-0000-0100-00000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1" name="Check Box 5" hidden="1">
              <a:extLst>
                <a:ext uri="{63B3BB69-23CF-44E3-9099-C40C66FF867C}">
                  <a14:compatExt spid="_x0000_s301061"/>
                </a:ext>
                <a:ext uri="{FF2B5EF4-FFF2-40B4-BE49-F238E27FC236}">
                  <a16:creationId xmlns:a16="http://schemas.microsoft.com/office/drawing/2014/main" id="{00000000-0008-0000-0100-00000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2" name="Check Box 6" hidden="1">
              <a:extLst>
                <a:ext uri="{63B3BB69-23CF-44E3-9099-C40C66FF867C}">
                  <a14:compatExt spid="_x0000_s301062"/>
                </a:ext>
                <a:ext uri="{FF2B5EF4-FFF2-40B4-BE49-F238E27FC236}">
                  <a16:creationId xmlns:a16="http://schemas.microsoft.com/office/drawing/2014/main" id="{00000000-0008-0000-0100-00000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3" name="Check Box 7" hidden="1">
              <a:extLst>
                <a:ext uri="{63B3BB69-23CF-44E3-9099-C40C66FF867C}">
                  <a14:compatExt spid="_x0000_s301063"/>
                </a:ext>
                <a:ext uri="{FF2B5EF4-FFF2-40B4-BE49-F238E27FC236}">
                  <a16:creationId xmlns:a16="http://schemas.microsoft.com/office/drawing/2014/main" id="{00000000-0008-0000-0100-00000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4" name="Check Box 8" hidden="1">
              <a:extLst>
                <a:ext uri="{63B3BB69-23CF-44E3-9099-C40C66FF867C}">
                  <a14:compatExt spid="_x0000_s301064"/>
                </a:ext>
                <a:ext uri="{FF2B5EF4-FFF2-40B4-BE49-F238E27FC236}">
                  <a16:creationId xmlns:a16="http://schemas.microsoft.com/office/drawing/2014/main" id="{00000000-0008-0000-0100-00000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5" name="Check Box 9" hidden="1">
              <a:extLst>
                <a:ext uri="{63B3BB69-23CF-44E3-9099-C40C66FF867C}">
                  <a14:compatExt spid="_x0000_s301065"/>
                </a:ext>
                <a:ext uri="{FF2B5EF4-FFF2-40B4-BE49-F238E27FC236}">
                  <a16:creationId xmlns:a16="http://schemas.microsoft.com/office/drawing/2014/main" id="{00000000-0008-0000-0100-00000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6" name="Check Box 10" hidden="1">
              <a:extLst>
                <a:ext uri="{63B3BB69-23CF-44E3-9099-C40C66FF867C}">
                  <a14:compatExt spid="_x0000_s301066"/>
                </a:ext>
                <a:ext uri="{FF2B5EF4-FFF2-40B4-BE49-F238E27FC236}">
                  <a16:creationId xmlns:a16="http://schemas.microsoft.com/office/drawing/2014/main" id="{00000000-0008-0000-0100-00000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67" name="Check Box 11" hidden="1">
              <a:extLst>
                <a:ext uri="{63B3BB69-23CF-44E3-9099-C40C66FF867C}">
                  <a14:compatExt spid="_x0000_s301067"/>
                </a:ext>
                <a:ext uri="{FF2B5EF4-FFF2-40B4-BE49-F238E27FC236}">
                  <a16:creationId xmlns:a16="http://schemas.microsoft.com/office/drawing/2014/main" id="{00000000-0008-0000-0100-00000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8" name="Check Box 12" hidden="1">
              <a:extLst>
                <a:ext uri="{63B3BB69-23CF-44E3-9099-C40C66FF867C}">
                  <a14:compatExt spid="_x0000_s301068"/>
                </a:ext>
                <a:ext uri="{FF2B5EF4-FFF2-40B4-BE49-F238E27FC236}">
                  <a16:creationId xmlns:a16="http://schemas.microsoft.com/office/drawing/2014/main" id="{00000000-0008-0000-0100-00000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69" name="Check Box 13" hidden="1">
              <a:extLst>
                <a:ext uri="{63B3BB69-23CF-44E3-9099-C40C66FF867C}">
                  <a14:compatExt spid="_x0000_s301069"/>
                </a:ext>
                <a:ext uri="{FF2B5EF4-FFF2-40B4-BE49-F238E27FC236}">
                  <a16:creationId xmlns:a16="http://schemas.microsoft.com/office/drawing/2014/main" id="{00000000-0008-0000-0100-00000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70" name="Check Box 14" hidden="1">
              <a:extLst>
                <a:ext uri="{63B3BB69-23CF-44E3-9099-C40C66FF867C}">
                  <a14:compatExt spid="_x0000_s301070"/>
                </a:ext>
                <a:ext uri="{FF2B5EF4-FFF2-40B4-BE49-F238E27FC236}">
                  <a16:creationId xmlns:a16="http://schemas.microsoft.com/office/drawing/2014/main" id="{00000000-0008-0000-0100-00000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71" name="Check Box 15" hidden="1">
              <a:extLst>
                <a:ext uri="{63B3BB69-23CF-44E3-9099-C40C66FF867C}">
                  <a14:compatExt spid="_x0000_s301071"/>
                </a:ext>
                <a:ext uri="{FF2B5EF4-FFF2-40B4-BE49-F238E27FC236}">
                  <a16:creationId xmlns:a16="http://schemas.microsoft.com/office/drawing/2014/main" id="{00000000-0008-0000-0100-00000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72" name="Check Box 16" hidden="1">
              <a:extLst>
                <a:ext uri="{63B3BB69-23CF-44E3-9099-C40C66FF867C}">
                  <a14:compatExt spid="_x0000_s301072"/>
                </a:ext>
                <a:ext uri="{FF2B5EF4-FFF2-40B4-BE49-F238E27FC236}">
                  <a16:creationId xmlns:a16="http://schemas.microsoft.com/office/drawing/2014/main" id="{00000000-0008-0000-0100-00001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73" name="Check Box 17" hidden="1">
              <a:extLst>
                <a:ext uri="{63B3BB69-23CF-44E3-9099-C40C66FF867C}">
                  <a14:compatExt spid="_x0000_s301073"/>
                </a:ext>
                <a:ext uri="{FF2B5EF4-FFF2-40B4-BE49-F238E27FC236}">
                  <a16:creationId xmlns:a16="http://schemas.microsoft.com/office/drawing/2014/main" id="{00000000-0008-0000-0100-00001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74" name="Check Box 18" hidden="1">
              <a:extLst>
                <a:ext uri="{63B3BB69-23CF-44E3-9099-C40C66FF867C}">
                  <a14:compatExt spid="_x0000_s301074"/>
                </a:ext>
                <a:ext uri="{FF2B5EF4-FFF2-40B4-BE49-F238E27FC236}">
                  <a16:creationId xmlns:a16="http://schemas.microsoft.com/office/drawing/2014/main" id="{00000000-0008-0000-0100-00001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75" name="Check Box 19" hidden="1">
              <a:extLst>
                <a:ext uri="{63B3BB69-23CF-44E3-9099-C40C66FF867C}">
                  <a14:compatExt spid="_x0000_s301075"/>
                </a:ext>
                <a:ext uri="{FF2B5EF4-FFF2-40B4-BE49-F238E27FC236}">
                  <a16:creationId xmlns:a16="http://schemas.microsoft.com/office/drawing/2014/main" id="{00000000-0008-0000-0100-00001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76" name="Check Box 20" hidden="1">
              <a:extLst>
                <a:ext uri="{63B3BB69-23CF-44E3-9099-C40C66FF867C}">
                  <a14:compatExt spid="_x0000_s301076"/>
                </a:ext>
                <a:ext uri="{FF2B5EF4-FFF2-40B4-BE49-F238E27FC236}">
                  <a16:creationId xmlns:a16="http://schemas.microsoft.com/office/drawing/2014/main" id="{00000000-0008-0000-0100-00001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38100</xdr:rowOff>
        </xdr:to>
        <xdr:sp macro="" textlink="">
          <xdr:nvSpPr>
            <xdr:cNvPr id="301077" name="Check Box 21" hidden="1">
              <a:extLst>
                <a:ext uri="{63B3BB69-23CF-44E3-9099-C40C66FF867C}">
                  <a14:compatExt spid="_x0000_s301077"/>
                </a:ext>
                <a:ext uri="{FF2B5EF4-FFF2-40B4-BE49-F238E27FC236}">
                  <a16:creationId xmlns:a16="http://schemas.microsoft.com/office/drawing/2014/main" id="{00000000-0008-0000-0100-00001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38100</xdr:rowOff>
        </xdr:to>
        <xdr:sp macro="" textlink="">
          <xdr:nvSpPr>
            <xdr:cNvPr id="301078" name="Check Box 22" hidden="1">
              <a:extLst>
                <a:ext uri="{63B3BB69-23CF-44E3-9099-C40C66FF867C}">
                  <a14:compatExt spid="_x0000_s301078"/>
                </a:ext>
                <a:ext uri="{FF2B5EF4-FFF2-40B4-BE49-F238E27FC236}">
                  <a16:creationId xmlns:a16="http://schemas.microsoft.com/office/drawing/2014/main" id="{00000000-0008-0000-0100-00001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38100</xdr:rowOff>
        </xdr:to>
        <xdr:sp macro="" textlink="">
          <xdr:nvSpPr>
            <xdr:cNvPr id="301079" name="Check Box 23" hidden="1">
              <a:extLst>
                <a:ext uri="{63B3BB69-23CF-44E3-9099-C40C66FF867C}">
                  <a14:compatExt spid="_x0000_s301079"/>
                </a:ext>
                <a:ext uri="{FF2B5EF4-FFF2-40B4-BE49-F238E27FC236}">
                  <a16:creationId xmlns:a16="http://schemas.microsoft.com/office/drawing/2014/main" id="{00000000-0008-0000-0100-00001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73</xdr:row>
          <xdr:rowOff>114300</xdr:rowOff>
        </xdr:to>
        <xdr:sp macro="" textlink="">
          <xdr:nvSpPr>
            <xdr:cNvPr id="301080" name="Check Box 24" hidden="1">
              <a:extLst>
                <a:ext uri="{63B3BB69-23CF-44E3-9099-C40C66FF867C}">
                  <a14:compatExt spid="_x0000_s301080"/>
                </a:ext>
                <a:ext uri="{FF2B5EF4-FFF2-40B4-BE49-F238E27FC236}">
                  <a16:creationId xmlns:a16="http://schemas.microsoft.com/office/drawing/2014/main" id="{00000000-0008-0000-0100-00001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1" name="Check Box 25" hidden="1">
              <a:extLst>
                <a:ext uri="{63B3BB69-23CF-44E3-9099-C40C66FF867C}">
                  <a14:compatExt spid="_x0000_s301081"/>
                </a:ext>
                <a:ext uri="{FF2B5EF4-FFF2-40B4-BE49-F238E27FC236}">
                  <a16:creationId xmlns:a16="http://schemas.microsoft.com/office/drawing/2014/main" id="{00000000-0008-0000-0100-00001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2" name="Check Box 26" hidden="1">
              <a:extLst>
                <a:ext uri="{63B3BB69-23CF-44E3-9099-C40C66FF867C}">
                  <a14:compatExt spid="_x0000_s301082"/>
                </a:ext>
                <a:ext uri="{FF2B5EF4-FFF2-40B4-BE49-F238E27FC236}">
                  <a16:creationId xmlns:a16="http://schemas.microsoft.com/office/drawing/2014/main" id="{00000000-0008-0000-0100-00001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3" name="Check Box 27" hidden="1">
              <a:extLst>
                <a:ext uri="{63B3BB69-23CF-44E3-9099-C40C66FF867C}">
                  <a14:compatExt spid="_x0000_s301083"/>
                </a:ext>
                <a:ext uri="{FF2B5EF4-FFF2-40B4-BE49-F238E27FC236}">
                  <a16:creationId xmlns:a16="http://schemas.microsoft.com/office/drawing/2014/main" id="{00000000-0008-0000-0100-00001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4" name="Check Box 28" hidden="1">
              <a:extLst>
                <a:ext uri="{63B3BB69-23CF-44E3-9099-C40C66FF867C}">
                  <a14:compatExt spid="_x0000_s301084"/>
                </a:ext>
                <a:ext uri="{FF2B5EF4-FFF2-40B4-BE49-F238E27FC236}">
                  <a16:creationId xmlns:a16="http://schemas.microsoft.com/office/drawing/2014/main" id="{00000000-0008-0000-0100-00001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5" name="Check Box 29" hidden="1">
              <a:extLst>
                <a:ext uri="{63B3BB69-23CF-44E3-9099-C40C66FF867C}">
                  <a14:compatExt spid="_x0000_s301085"/>
                </a:ext>
                <a:ext uri="{FF2B5EF4-FFF2-40B4-BE49-F238E27FC236}">
                  <a16:creationId xmlns:a16="http://schemas.microsoft.com/office/drawing/2014/main" id="{00000000-0008-0000-0100-00001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6" name="Check Box 30" hidden="1">
              <a:extLst>
                <a:ext uri="{63B3BB69-23CF-44E3-9099-C40C66FF867C}">
                  <a14:compatExt spid="_x0000_s301086"/>
                </a:ext>
                <a:ext uri="{FF2B5EF4-FFF2-40B4-BE49-F238E27FC236}">
                  <a16:creationId xmlns:a16="http://schemas.microsoft.com/office/drawing/2014/main" id="{00000000-0008-0000-0100-00001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87" name="Check Box 31" hidden="1">
              <a:extLst>
                <a:ext uri="{63B3BB69-23CF-44E3-9099-C40C66FF867C}">
                  <a14:compatExt spid="_x0000_s301087"/>
                </a:ext>
                <a:ext uri="{FF2B5EF4-FFF2-40B4-BE49-F238E27FC236}">
                  <a16:creationId xmlns:a16="http://schemas.microsoft.com/office/drawing/2014/main" id="{00000000-0008-0000-0100-00001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8" name="Check Box 32" hidden="1">
              <a:extLst>
                <a:ext uri="{63B3BB69-23CF-44E3-9099-C40C66FF867C}">
                  <a14:compatExt spid="_x0000_s301088"/>
                </a:ext>
                <a:ext uri="{FF2B5EF4-FFF2-40B4-BE49-F238E27FC236}">
                  <a16:creationId xmlns:a16="http://schemas.microsoft.com/office/drawing/2014/main" id="{00000000-0008-0000-0100-00002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89" name="Check Box 33" hidden="1">
              <a:extLst>
                <a:ext uri="{63B3BB69-23CF-44E3-9099-C40C66FF867C}">
                  <a14:compatExt spid="_x0000_s301089"/>
                </a:ext>
                <a:ext uri="{FF2B5EF4-FFF2-40B4-BE49-F238E27FC236}">
                  <a16:creationId xmlns:a16="http://schemas.microsoft.com/office/drawing/2014/main" id="{00000000-0008-0000-0100-00002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90" name="Check Box 34" hidden="1">
              <a:extLst>
                <a:ext uri="{63B3BB69-23CF-44E3-9099-C40C66FF867C}">
                  <a14:compatExt spid="_x0000_s301090"/>
                </a:ext>
                <a:ext uri="{FF2B5EF4-FFF2-40B4-BE49-F238E27FC236}">
                  <a16:creationId xmlns:a16="http://schemas.microsoft.com/office/drawing/2014/main" id="{00000000-0008-0000-0100-00002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91" name="Check Box 35" hidden="1">
              <a:extLst>
                <a:ext uri="{63B3BB69-23CF-44E3-9099-C40C66FF867C}">
                  <a14:compatExt spid="_x0000_s301091"/>
                </a:ext>
                <a:ext uri="{FF2B5EF4-FFF2-40B4-BE49-F238E27FC236}">
                  <a16:creationId xmlns:a16="http://schemas.microsoft.com/office/drawing/2014/main" id="{00000000-0008-0000-0100-00002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92" name="Check Box 36" hidden="1">
              <a:extLst>
                <a:ext uri="{63B3BB69-23CF-44E3-9099-C40C66FF867C}">
                  <a14:compatExt spid="_x0000_s301092"/>
                </a:ext>
                <a:ext uri="{FF2B5EF4-FFF2-40B4-BE49-F238E27FC236}">
                  <a16:creationId xmlns:a16="http://schemas.microsoft.com/office/drawing/2014/main" id="{00000000-0008-0000-0100-00002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93" name="Check Box 37" hidden="1">
              <a:extLst>
                <a:ext uri="{63B3BB69-23CF-44E3-9099-C40C66FF867C}">
                  <a14:compatExt spid="_x0000_s301093"/>
                </a:ext>
                <a:ext uri="{FF2B5EF4-FFF2-40B4-BE49-F238E27FC236}">
                  <a16:creationId xmlns:a16="http://schemas.microsoft.com/office/drawing/2014/main" id="{00000000-0008-0000-0100-00002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94" name="Check Box 38" hidden="1">
              <a:extLst>
                <a:ext uri="{63B3BB69-23CF-44E3-9099-C40C66FF867C}">
                  <a14:compatExt spid="_x0000_s301094"/>
                </a:ext>
                <a:ext uri="{FF2B5EF4-FFF2-40B4-BE49-F238E27FC236}">
                  <a16:creationId xmlns:a16="http://schemas.microsoft.com/office/drawing/2014/main" id="{00000000-0008-0000-0100-00002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6350</xdr:rowOff>
        </xdr:to>
        <xdr:sp macro="" textlink="">
          <xdr:nvSpPr>
            <xdr:cNvPr id="301095" name="Check Box 39" hidden="1">
              <a:extLst>
                <a:ext uri="{63B3BB69-23CF-44E3-9099-C40C66FF867C}">
                  <a14:compatExt spid="_x0000_s301095"/>
                </a:ext>
                <a:ext uri="{FF2B5EF4-FFF2-40B4-BE49-F238E27FC236}">
                  <a16:creationId xmlns:a16="http://schemas.microsoft.com/office/drawing/2014/main" id="{00000000-0008-0000-0100-00002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0</xdr:colOff>
          <xdr:row>74</xdr:row>
          <xdr:rowOff>12700</xdr:rowOff>
        </xdr:to>
        <xdr:sp macro="" textlink="">
          <xdr:nvSpPr>
            <xdr:cNvPr id="301096" name="Check Box 40" hidden="1">
              <a:extLst>
                <a:ext uri="{63B3BB69-23CF-44E3-9099-C40C66FF867C}">
                  <a14:compatExt spid="_x0000_s301096"/>
                </a:ext>
                <a:ext uri="{FF2B5EF4-FFF2-40B4-BE49-F238E27FC236}">
                  <a16:creationId xmlns:a16="http://schemas.microsoft.com/office/drawing/2014/main" id="{00000000-0008-0000-0100-00002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097" name="Check Box 41" hidden="1">
              <a:extLst>
                <a:ext uri="{63B3BB69-23CF-44E3-9099-C40C66FF867C}">
                  <a14:compatExt spid="_x0000_s301097"/>
                </a:ext>
                <a:ext uri="{FF2B5EF4-FFF2-40B4-BE49-F238E27FC236}">
                  <a16:creationId xmlns:a16="http://schemas.microsoft.com/office/drawing/2014/main" id="{00000000-0008-0000-0100-00002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098" name="Check Box 42" hidden="1">
              <a:extLst>
                <a:ext uri="{63B3BB69-23CF-44E3-9099-C40C66FF867C}">
                  <a14:compatExt spid="_x0000_s301098"/>
                </a:ext>
                <a:ext uri="{FF2B5EF4-FFF2-40B4-BE49-F238E27FC236}">
                  <a16:creationId xmlns:a16="http://schemas.microsoft.com/office/drawing/2014/main" id="{00000000-0008-0000-0100-00002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099" name="Check Box 43" hidden="1">
              <a:extLst>
                <a:ext uri="{63B3BB69-23CF-44E3-9099-C40C66FF867C}">
                  <a14:compatExt spid="_x0000_s301099"/>
                </a:ext>
                <a:ext uri="{FF2B5EF4-FFF2-40B4-BE49-F238E27FC236}">
                  <a16:creationId xmlns:a16="http://schemas.microsoft.com/office/drawing/2014/main" id="{00000000-0008-0000-0100-00002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114300</xdr:rowOff>
        </xdr:to>
        <xdr:sp macro="" textlink="">
          <xdr:nvSpPr>
            <xdr:cNvPr id="301100" name="Check Box 44" hidden="1">
              <a:extLst>
                <a:ext uri="{63B3BB69-23CF-44E3-9099-C40C66FF867C}">
                  <a14:compatExt spid="_x0000_s301100"/>
                </a:ext>
                <a:ext uri="{FF2B5EF4-FFF2-40B4-BE49-F238E27FC236}">
                  <a16:creationId xmlns:a16="http://schemas.microsoft.com/office/drawing/2014/main" id="{00000000-0008-0000-0100-00002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1" name="Check Box 45" hidden="1">
              <a:extLst>
                <a:ext uri="{63B3BB69-23CF-44E3-9099-C40C66FF867C}">
                  <a14:compatExt spid="_x0000_s301101"/>
                </a:ext>
                <a:ext uri="{FF2B5EF4-FFF2-40B4-BE49-F238E27FC236}">
                  <a16:creationId xmlns:a16="http://schemas.microsoft.com/office/drawing/2014/main" id="{00000000-0008-0000-0100-00002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2" name="Check Box 46" hidden="1">
              <a:extLst>
                <a:ext uri="{63B3BB69-23CF-44E3-9099-C40C66FF867C}">
                  <a14:compatExt spid="_x0000_s301102"/>
                </a:ext>
                <a:ext uri="{FF2B5EF4-FFF2-40B4-BE49-F238E27FC236}">
                  <a16:creationId xmlns:a16="http://schemas.microsoft.com/office/drawing/2014/main" id="{00000000-0008-0000-0100-00002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3" name="Check Box 47" hidden="1">
              <a:extLst>
                <a:ext uri="{63B3BB69-23CF-44E3-9099-C40C66FF867C}">
                  <a14:compatExt spid="_x0000_s301103"/>
                </a:ext>
                <a:ext uri="{FF2B5EF4-FFF2-40B4-BE49-F238E27FC236}">
                  <a16:creationId xmlns:a16="http://schemas.microsoft.com/office/drawing/2014/main" id="{00000000-0008-0000-0100-00002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4" name="Check Box 48" hidden="1">
              <a:extLst>
                <a:ext uri="{63B3BB69-23CF-44E3-9099-C40C66FF867C}">
                  <a14:compatExt spid="_x0000_s301104"/>
                </a:ext>
                <a:ext uri="{FF2B5EF4-FFF2-40B4-BE49-F238E27FC236}">
                  <a16:creationId xmlns:a16="http://schemas.microsoft.com/office/drawing/2014/main" id="{00000000-0008-0000-0100-00003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5" name="Check Box 49" hidden="1">
              <a:extLst>
                <a:ext uri="{63B3BB69-23CF-44E3-9099-C40C66FF867C}">
                  <a14:compatExt spid="_x0000_s301105"/>
                </a:ext>
                <a:ext uri="{FF2B5EF4-FFF2-40B4-BE49-F238E27FC236}">
                  <a16:creationId xmlns:a16="http://schemas.microsoft.com/office/drawing/2014/main" id="{00000000-0008-0000-0100-00003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6" name="Check Box 50" hidden="1">
              <a:extLst>
                <a:ext uri="{63B3BB69-23CF-44E3-9099-C40C66FF867C}">
                  <a14:compatExt spid="_x0000_s301106"/>
                </a:ext>
                <a:ext uri="{FF2B5EF4-FFF2-40B4-BE49-F238E27FC236}">
                  <a16:creationId xmlns:a16="http://schemas.microsoft.com/office/drawing/2014/main" id="{00000000-0008-0000-0100-00003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7" name="Check Box 51" hidden="1">
              <a:extLst>
                <a:ext uri="{63B3BB69-23CF-44E3-9099-C40C66FF867C}">
                  <a14:compatExt spid="_x0000_s301107"/>
                </a:ext>
                <a:ext uri="{FF2B5EF4-FFF2-40B4-BE49-F238E27FC236}">
                  <a16:creationId xmlns:a16="http://schemas.microsoft.com/office/drawing/2014/main" id="{00000000-0008-0000-0100-00003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8" name="Check Box 52" hidden="1">
              <a:extLst>
                <a:ext uri="{63B3BB69-23CF-44E3-9099-C40C66FF867C}">
                  <a14:compatExt spid="_x0000_s301108"/>
                </a:ext>
                <a:ext uri="{FF2B5EF4-FFF2-40B4-BE49-F238E27FC236}">
                  <a16:creationId xmlns:a16="http://schemas.microsoft.com/office/drawing/2014/main" id="{00000000-0008-0000-0100-00003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09" name="Check Box 53" hidden="1">
              <a:extLst>
                <a:ext uri="{63B3BB69-23CF-44E3-9099-C40C66FF867C}">
                  <a14:compatExt spid="_x0000_s301109"/>
                </a:ext>
                <a:ext uri="{FF2B5EF4-FFF2-40B4-BE49-F238E27FC236}">
                  <a16:creationId xmlns:a16="http://schemas.microsoft.com/office/drawing/2014/main" id="{00000000-0008-0000-0100-00003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0" name="Check Box 54" hidden="1">
              <a:extLst>
                <a:ext uri="{63B3BB69-23CF-44E3-9099-C40C66FF867C}">
                  <a14:compatExt spid="_x0000_s301110"/>
                </a:ext>
                <a:ext uri="{FF2B5EF4-FFF2-40B4-BE49-F238E27FC236}">
                  <a16:creationId xmlns:a16="http://schemas.microsoft.com/office/drawing/2014/main" id="{00000000-0008-0000-0100-00003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1" name="Check Box 55" hidden="1">
              <a:extLst>
                <a:ext uri="{63B3BB69-23CF-44E3-9099-C40C66FF867C}">
                  <a14:compatExt spid="_x0000_s301111"/>
                </a:ext>
                <a:ext uri="{FF2B5EF4-FFF2-40B4-BE49-F238E27FC236}">
                  <a16:creationId xmlns:a16="http://schemas.microsoft.com/office/drawing/2014/main" id="{00000000-0008-0000-0100-00003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2" name="Check Box 56" hidden="1">
              <a:extLst>
                <a:ext uri="{63B3BB69-23CF-44E3-9099-C40C66FF867C}">
                  <a14:compatExt spid="_x0000_s301112"/>
                </a:ext>
                <a:ext uri="{FF2B5EF4-FFF2-40B4-BE49-F238E27FC236}">
                  <a16:creationId xmlns:a16="http://schemas.microsoft.com/office/drawing/2014/main" id="{00000000-0008-0000-0100-00003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3" name="Check Box 57" hidden="1">
              <a:extLst>
                <a:ext uri="{63B3BB69-23CF-44E3-9099-C40C66FF867C}">
                  <a14:compatExt spid="_x0000_s301113"/>
                </a:ext>
                <a:ext uri="{FF2B5EF4-FFF2-40B4-BE49-F238E27FC236}">
                  <a16:creationId xmlns:a16="http://schemas.microsoft.com/office/drawing/2014/main" id="{00000000-0008-0000-0100-00003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4" name="Check Box 58" hidden="1">
              <a:extLst>
                <a:ext uri="{63B3BB69-23CF-44E3-9099-C40C66FF867C}">
                  <a14:compatExt spid="_x0000_s301114"/>
                </a:ext>
                <a:ext uri="{FF2B5EF4-FFF2-40B4-BE49-F238E27FC236}">
                  <a16:creationId xmlns:a16="http://schemas.microsoft.com/office/drawing/2014/main" id="{00000000-0008-0000-0100-00003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5" name="Check Box 59" hidden="1">
              <a:extLst>
                <a:ext uri="{63B3BB69-23CF-44E3-9099-C40C66FF867C}">
                  <a14:compatExt spid="_x0000_s301115"/>
                </a:ext>
                <a:ext uri="{FF2B5EF4-FFF2-40B4-BE49-F238E27FC236}">
                  <a16:creationId xmlns:a16="http://schemas.microsoft.com/office/drawing/2014/main" id="{00000000-0008-0000-0100-00003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16" name="Check Box 60" hidden="1">
              <a:extLst>
                <a:ext uri="{63B3BB69-23CF-44E3-9099-C40C66FF867C}">
                  <a14:compatExt spid="_x0000_s301116"/>
                </a:ext>
                <a:ext uri="{FF2B5EF4-FFF2-40B4-BE49-F238E27FC236}">
                  <a16:creationId xmlns:a16="http://schemas.microsoft.com/office/drawing/2014/main" id="{00000000-0008-0000-0100-00003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17" name="Check Box 61" hidden="1">
              <a:extLst>
                <a:ext uri="{63B3BB69-23CF-44E3-9099-C40C66FF867C}">
                  <a14:compatExt spid="_x0000_s301117"/>
                </a:ext>
                <a:ext uri="{FF2B5EF4-FFF2-40B4-BE49-F238E27FC236}">
                  <a16:creationId xmlns:a16="http://schemas.microsoft.com/office/drawing/2014/main" id="{00000000-0008-0000-0100-00003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18" name="Check Box 62" hidden="1">
              <a:extLst>
                <a:ext uri="{63B3BB69-23CF-44E3-9099-C40C66FF867C}">
                  <a14:compatExt spid="_x0000_s301118"/>
                </a:ext>
                <a:ext uri="{FF2B5EF4-FFF2-40B4-BE49-F238E27FC236}">
                  <a16:creationId xmlns:a16="http://schemas.microsoft.com/office/drawing/2014/main" id="{00000000-0008-0000-0100-00003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19" name="Check Box 63" hidden="1">
              <a:extLst>
                <a:ext uri="{63B3BB69-23CF-44E3-9099-C40C66FF867C}">
                  <a14:compatExt spid="_x0000_s301119"/>
                </a:ext>
                <a:ext uri="{FF2B5EF4-FFF2-40B4-BE49-F238E27FC236}">
                  <a16:creationId xmlns:a16="http://schemas.microsoft.com/office/drawing/2014/main" id="{00000000-0008-0000-0100-00003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114300</xdr:rowOff>
        </xdr:to>
        <xdr:sp macro="" textlink="">
          <xdr:nvSpPr>
            <xdr:cNvPr id="301120" name="Check Box 64" hidden="1">
              <a:extLst>
                <a:ext uri="{63B3BB69-23CF-44E3-9099-C40C66FF867C}">
                  <a14:compatExt spid="_x0000_s301120"/>
                </a:ext>
                <a:ext uri="{FF2B5EF4-FFF2-40B4-BE49-F238E27FC236}">
                  <a16:creationId xmlns:a16="http://schemas.microsoft.com/office/drawing/2014/main" id="{00000000-0008-0000-0100-00004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1" name="Check Box 65" hidden="1">
              <a:extLst>
                <a:ext uri="{63B3BB69-23CF-44E3-9099-C40C66FF867C}">
                  <a14:compatExt spid="_x0000_s301121"/>
                </a:ext>
                <a:ext uri="{FF2B5EF4-FFF2-40B4-BE49-F238E27FC236}">
                  <a16:creationId xmlns:a16="http://schemas.microsoft.com/office/drawing/2014/main" id="{00000000-0008-0000-0100-00004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2" name="Check Box 66" hidden="1">
              <a:extLst>
                <a:ext uri="{63B3BB69-23CF-44E3-9099-C40C66FF867C}">
                  <a14:compatExt spid="_x0000_s301122"/>
                </a:ext>
                <a:ext uri="{FF2B5EF4-FFF2-40B4-BE49-F238E27FC236}">
                  <a16:creationId xmlns:a16="http://schemas.microsoft.com/office/drawing/2014/main" id="{00000000-0008-0000-0100-00004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3" name="Check Box 67" hidden="1">
              <a:extLst>
                <a:ext uri="{63B3BB69-23CF-44E3-9099-C40C66FF867C}">
                  <a14:compatExt spid="_x0000_s301123"/>
                </a:ext>
                <a:ext uri="{FF2B5EF4-FFF2-40B4-BE49-F238E27FC236}">
                  <a16:creationId xmlns:a16="http://schemas.microsoft.com/office/drawing/2014/main" id="{00000000-0008-0000-0100-00004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4" name="Check Box 68" hidden="1">
              <a:extLst>
                <a:ext uri="{63B3BB69-23CF-44E3-9099-C40C66FF867C}">
                  <a14:compatExt spid="_x0000_s301124"/>
                </a:ext>
                <a:ext uri="{FF2B5EF4-FFF2-40B4-BE49-F238E27FC236}">
                  <a16:creationId xmlns:a16="http://schemas.microsoft.com/office/drawing/2014/main" id="{00000000-0008-0000-0100-00004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5" name="Check Box 69" hidden="1">
              <a:extLst>
                <a:ext uri="{63B3BB69-23CF-44E3-9099-C40C66FF867C}">
                  <a14:compatExt spid="_x0000_s301125"/>
                </a:ext>
                <a:ext uri="{FF2B5EF4-FFF2-40B4-BE49-F238E27FC236}">
                  <a16:creationId xmlns:a16="http://schemas.microsoft.com/office/drawing/2014/main" id="{00000000-0008-0000-0100-00004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6" name="Check Box 70" hidden="1">
              <a:extLst>
                <a:ext uri="{63B3BB69-23CF-44E3-9099-C40C66FF867C}">
                  <a14:compatExt spid="_x0000_s301126"/>
                </a:ext>
                <a:ext uri="{FF2B5EF4-FFF2-40B4-BE49-F238E27FC236}">
                  <a16:creationId xmlns:a16="http://schemas.microsoft.com/office/drawing/2014/main" id="{00000000-0008-0000-0100-00004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27" name="Check Box 71" hidden="1">
              <a:extLst>
                <a:ext uri="{63B3BB69-23CF-44E3-9099-C40C66FF867C}">
                  <a14:compatExt spid="_x0000_s301127"/>
                </a:ext>
                <a:ext uri="{FF2B5EF4-FFF2-40B4-BE49-F238E27FC236}">
                  <a16:creationId xmlns:a16="http://schemas.microsoft.com/office/drawing/2014/main" id="{00000000-0008-0000-0100-00004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8" name="Check Box 72" hidden="1">
              <a:extLst>
                <a:ext uri="{63B3BB69-23CF-44E3-9099-C40C66FF867C}">
                  <a14:compatExt spid="_x0000_s301128"/>
                </a:ext>
                <a:ext uri="{FF2B5EF4-FFF2-40B4-BE49-F238E27FC236}">
                  <a16:creationId xmlns:a16="http://schemas.microsoft.com/office/drawing/2014/main" id="{00000000-0008-0000-0100-00004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29" name="Check Box 73" hidden="1">
              <a:extLst>
                <a:ext uri="{63B3BB69-23CF-44E3-9099-C40C66FF867C}">
                  <a14:compatExt spid="_x0000_s301129"/>
                </a:ext>
                <a:ext uri="{FF2B5EF4-FFF2-40B4-BE49-F238E27FC236}">
                  <a16:creationId xmlns:a16="http://schemas.microsoft.com/office/drawing/2014/main" id="{00000000-0008-0000-0100-00004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30" name="Check Box 74" hidden="1">
              <a:extLst>
                <a:ext uri="{63B3BB69-23CF-44E3-9099-C40C66FF867C}">
                  <a14:compatExt spid="_x0000_s301130"/>
                </a:ext>
                <a:ext uri="{FF2B5EF4-FFF2-40B4-BE49-F238E27FC236}">
                  <a16:creationId xmlns:a16="http://schemas.microsoft.com/office/drawing/2014/main" id="{00000000-0008-0000-0100-00004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31" name="Check Box 75" hidden="1">
              <a:extLst>
                <a:ext uri="{63B3BB69-23CF-44E3-9099-C40C66FF867C}">
                  <a14:compatExt spid="_x0000_s301131"/>
                </a:ext>
                <a:ext uri="{FF2B5EF4-FFF2-40B4-BE49-F238E27FC236}">
                  <a16:creationId xmlns:a16="http://schemas.microsoft.com/office/drawing/2014/main" id="{00000000-0008-0000-0100-00004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32" name="Check Box 76" hidden="1">
              <a:extLst>
                <a:ext uri="{63B3BB69-23CF-44E3-9099-C40C66FF867C}">
                  <a14:compatExt spid="_x0000_s301132"/>
                </a:ext>
                <a:ext uri="{FF2B5EF4-FFF2-40B4-BE49-F238E27FC236}">
                  <a16:creationId xmlns:a16="http://schemas.microsoft.com/office/drawing/2014/main" id="{00000000-0008-0000-0100-00004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33" name="Check Box 77" hidden="1">
              <a:extLst>
                <a:ext uri="{63B3BB69-23CF-44E3-9099-C40C66FF867C}">
                  <a14:compatExt spid="_x0000_s301133"/>
                </a:ext>
                <a:ext uri="{FF2B5EF4-FFF2-40B4-BE49-F238E27FC236}">
                  <a16:creationId xmlns:a16="http://schemas.microsoft.com/office/drawing/2014/main" id="{00000000-0008-0000-0100-00004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34" name="Check Box 78" hidden="1">
              <a:extLst>
                <a:ext uri="{63B3BB69-23CF-44E3-9099-C40C66FF867C}">
                  <a14:compatExt spid="_x0000_s301134"/>
                </a:ext>
                <a:ext uri="{FF2B5EF4-FFF2-40B4-BE49-F238E27FC236}">
                  <a16:creationId xmlns:a16="http://schemas.microsoft.com/office/drawing/2014/main" id="{00000000-0008-0000-0100-00004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35" name="Check Box 79" hidden="1">
              <a:extLst>
                <a:ext uri="{63B3BB69-23CF-44E3-9099-C40C66FF867C}">
                  <a14:compatExt spid="_x0000_s301135"/>
                </a:ext>
                <a:ext uri="{FF2B5EF4-FFF2-40B4-BE49-F238E27FC236}">
                  <a16:creationId xmlns:a16="http://schemas.microsoft.com/office/drawing/2014/main" id="{00000000-0008-0000-0100-00004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36" name="Check Box 80" hidden="1">
              <a:extLst>
                <a:ext uri="{63B3BB69-23CF-44E3-9099-C40C66FF867C}">
                  <a14:compatExt spid="_x0000_s301136"/>
                </a:ext>
                <a:ext uri="{FF2B5EF4-FFF2-40B4-BE49-F238E27FC236}">
                  <a16:creationId xmlns:a16="http://schemas.microsoft.com/office/drawing/2014/main" id="{00000000-0008-0000-0100-00005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37" name="Check Box 81" hidden="1">
              <a:extLst>
                <a:ext uri="{63B3BB69-23CF-44E3-9099-C40C66FF867C}">
                  <a14:compatExt spid="_x0000_s301137"/>
                </a:ext>
                <a:ext uri="{FF2B5EF4-FFF2-40B4-BE49-F238E27FC236}">
                  <a16:creationId xmlns:a16="http://schemas.microsoft.com/office/drawing/2014/main" id="{00000000-0008-0000-0100-00005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38" name="Check Box 82" hidden="1">
              <a:extLst>
                <a:ext uri="{63B3BB69-23CF-44E3-9099-C40C66FF867C}">
                  <a14:compatExt spid="_x0000_s301138"/>
                </a:ext>
                <a:ext uri="{FF2B5EF4-FFF2-40B4-BE49-F238E27FC236}">
                  <a16:creationId xmlns:a16="http://schemas.microsoft.com/office/drawing/2014/main" id="{00000000-0008-0000-0100-00005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39" name="Check Box 83" hidden="1">
              <a:extLst>
                <a:ext uri="{63B3BB69-23CF-44E3-9099-C40C66FF867C}">
                  <a14:compatExt spid="_x0000_s301139"/>
                </a:ext>
                <a:ext uri="{FF2B5EF4-FFF2-40B4-BE49-F238E27FC236}">
                  <a16:creationId xmlns:a16="http://schemas.microsoft.com/office/drawing/2014/main" id="{00000000-0008-0000-0100-00005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114300</xdr:rowOff>
        </xdr:to>
        <xdr:sp macro="" textlink="">
          <xdr:nvSpPr>
            <xdr:cNvPr id="301140" name="Check Box 84" hidden="1">
              <a:extLst>
                <a:ext uri="{63B3BB69-23CF-44E3-9099-C40C66FF867C}">
                  <a14:compatExt spid="_x0000_s301140"/>
                </a:ext>
                <a:ext uri="{FF2B5EF4-FFF2-40B4-BE49-F238E27FC236}">
                  <a16:creationId xmlns:a16="http://schemas.microsoft.com/office/drawing/2014/main" id="{00000000-0008-0000-0100-00005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1" name="Check Box 85" hidden="1">
              <a:extLst>
                <a:ext uri="{63B3BB69-23CF-44E3-9099-C40C66FF867C}">
                  <a14:compatExt spid="_x0000_s301141"/>
                </a:ext>
                <a:ext uri="{FF2B5EF4-FFF2-40B4-BE49-F238E27FC236}">
                  <a16:creationId xmlns:a16="http://schemas.microsoft.com/office/drawing/2014/main" id="{00000000-0008-0000-0100-00005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2" name="Check Box 86" hidden="1">
              <a:extLst>
                <a:ext uri="{63B3BB69-23CF-44E3-9099-C40C66FF867C}">
                  <a14:compatExt spid="_x0000_s301142"/>
                </a:ext>
                <a:ext uri="{FF2B5EF4-FFF2-40B4-BE49-F238E27FC236}">
                  <a16:creationId xmlns:a16="http://schemas.microsoft.com/office/drawing/2014/main" id="{00000000-0008-0000-0100-00005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3" name="Check Box 87" hidden="1">
              <a:extLst>
                <a:ext uri="{63B3BB69-23CF-44E3-9099-C40C66FF867C}">
                  <a14:compatExt spid="_x0000_s301143"/>
                </a:ext>
                <a:ext uri="{FF2B5EF4-FFF2-40B4-BE49-F238E27FC236}">
                  <a16:creationId xmlns:a16="http://schemas.microsoft.com/office/drawing/2014/main" id="{00000000-0008-0000-0100-00005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4" name="Check Box 88" hidden="1">
              <a:extLst>
                <a:ext uri="{63B3BB69-23CF-44E3-9099-C40C66FF867C}">
                  <a14:compatExt spid="_x0000_s301144"/>
                </a:ext>
                <a:ext uri="{FF2B5EF4-FFF2-40B4-BE49-F238E27FC236}">
                  <a16:creationId xmlns:a16="http://schemas.microsoft.com/office/drawing/2014/main" id="{00000000-0008-0000-0100-00005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5" name="Check Box 89" hidden="1">
              <a:extLst>
                <a:ext uri="{63B3BB69-23CF-44E3-9099-C40C66FF867C}">
                  <a14:compatExt spid="_x0000_s301145"/>
                </a:ext>
                <a:ext uri="{FF2B5EF4-FFF2-40B4-BE49-F238E27FC236}">
                  <a16:creationId xmlns:a16="http://schemas.microsoft.com/office/drawing/2014/main" id="{00000000-0008-0000-0100-00005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6" name="Check Box 90" hidden="1">
              <a:extLst>
                <a:ext uri="{63B3BB69-23CF-44E3-9099-C40C66FF867C}">
                  <a14:compatExt spid="_x0000_s301146"/>
                </a:ext>
                <a:ext uri="{FF2B5EF4-FFF2-40B4-BE49-F238E27FC236}">
                  <a16:creationId xmlns:a16="http://schemas.microsoft.com/office/drawing/2014/main" id="{00000000-0008-0000-0100-00005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7" name="Check Box 91" hidden="1">
              <a:extLst>
                <a:ext uri="{63B3BB69-23CF-44E3-9099-C40C66FF867C}">
                  <a14:compatExt spid="_x0000_s301147"/>
                </a:ext>
                <a:ext uri="{FF2B5EF4-FFF2-40B4-BE49-F238E27FC236}">
                  <a16:creationId xmlns:a16="http://schemas.microsoft.com/office/drawing/2014/main" id="{00000000-0008-0000-0100-00005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8" name="Check Box 92" hidden="1">
              <a:extLst>
                <a:ext uri="{63B3BB69-23CF-44E3-9099-C40C66FF867C}">
                  <a14:compatExt spid="_x0000_s301148"/>
                </a:ext>
                <a:ext uri="{FF2B5EF4-FFF2-40B4-BE49-F238E27FC236}">
                  <a16:creationId xmlns:a16="http://schemas.microsoft.com/office/drawing/2014/main" id="{00000000-0008-0000-0100-00005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49" name="Check Box 93" hidden="1">
              <a:extLst>
                <a:ext uri="{63B3BB69-23CF-44E3-9099-C40C66FF867C}">
                  <a14:compatExt spid="_x0000_s301149"/>
                </a:ext>
                <a:ext uri="{FF2B5EF4-FFF2-40B4-BE49-F238E27FC236}">
                  <a16:creationId xmlns:a16="http://schemas.microsoft.com/office/drawing/2014/main" id="{00000000-0008-0000-0100-00005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0" name="Check Box 94" hidden="1">
              <a:extLst>
                <a:ext uri="{63B3BB69-23CF-44E3-9099-C40C66FF867C}">
                  <a14:compatExt spid="_x0000_s301150"/>
                </a:ext>
                <a:ext uri="{FF2B5EF4-FFF2-40B4-BE49-F238E27FC236}">
                  <a16:creationId xmlns:a16="http://schemas.microsoft.com/office/drawing/2014/main" id="{00000000-0008-0000-0100-00005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1" name="Check Box 95" hidden="1">
              <a:extLst>
                <a:ext uri="{63B3BB69-23CF-44E3-9099-C40C66FF867C}">
                  <a14:compatExt spid="_x0000_s301151"/>
                </a:ext>
                <a:ext uri="{FF2B5EF4-FFF2-40B4-BE49-F238E27FC236}">
                  <a16:creationId xmlns:a16="http://schemas.microsoft.com/office/drawing/2014/main" id="{00000000-0008-0000-0100-00005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2" name="Check Box 96" hidden="1">
              <a:extLst>
                <a:ext uri="{63B3BB69-23CF-44E3-9099-C40C66FF867C}">
                  <a14:compatExt spid="_x0000_s301152"/>
                </a:ext>
                <a:ext uri="{FF2B5EF4-FFF2-40B4-BE49-F238E27FC236}">
                  <a16:creationId xmlns:a16="http://schemas.microsoft.com/office/drawing/2014/main" id="{00000000-0008-0000-0100-00006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3" name="Check Box 97" hidden="1">
              <a:extLst>
                <a:ext uri="{63B3BB69-23CF-44E3-9099-C40C66FF867C}">
                  <a14:compatExt spid="_x0000_s301153"/>
                </a:ext>
                <a:ext uri="{FF2B5EF4-FFF2-40B4-BE49-F238E27FC236}">
                  <a16:creationId xmlns:a16="http://schemas.microsoft.com/office/drawing/2014/main" id="{00000000-0008-0000-0100-00006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4" name="Check Box 98" hidden="1">
              <a:extLst>
                <a:ext uri="{63B3BB69-23CF-44E3-9099-C40C66FF867C}">
                  <a14:compatExt spid="_x0000_s301154"/>
                </a:ext>
                <a:ext uri="{FF2B5EF4-FFF2-40B4-BE49-F238E27FC236}">
                  <a16:creationId xmlns:a16="http://schemas.microsoft.com/office/drawing/2014/main" id="{00000000-0008-0000-0100-00006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5" name="Check Box 99" hidden="1">
              <a:extLst>
                <a:ext uri="{63B3BB69-23CF-44E3-9099-C40C66FF867C}">
                  <a14:compatExt spid="_x0000_s301155"/>
                </a:ext>
                <a:ext uri="{FF2B5EF4-FFF2-40B4-BE49-F238E27FC236}">
                  <a16:creationId xmlns:a16="http://schemas.microsoft.com/office/drawing/2014/main" id="{00000000-0008-0000-0100-00006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56" name="Check Box 100" hidden="1">
              <a:extLst>
                <a:ext uri="{63B3BB69-23CF-44E3-9099-C40C66FF867C}">
                  <a14:compatExt spid="_x0000_s301156"/>
                </a:ext>
                <a:ext uri="{FF2B5EF4-FFF2-40B4-BE49-F238E27FC236}">
                  <a16:creationId xmlns:a16="http://schemas.microsoft.com/office/drawing/2014/main" id="{00000000-0008-0000-0100-00006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57" name="Check Box 101" hidden="1">
              <a:extLst>
                <a:ext uri="{63B3BB69-23CF-44E3-9099-C40C66FF867C}">
                  <a14:compatExt spid="_x0000_s301157"/>
                </a:ext>
                <a:ext uri="{FF2B5EF4-FFF2-40B4-BE49-F238E27FC236}">
                  <a16:creationId xmlns:a16="http://schemas.microsoft.com/office/drawing/2014/main" id="{00000000-0008-0000-0100-00006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58" name="Check Box 102" hidden="1">
              <a:extLst>
                <a:ext uri="{63B3BB69-23CF-44E3-9099-C40C66FF867C}">
                  <a14:compatExt spid="_x0000_s301158"/>
                </a:ext>
                <a:ext uri="{FF2B5EF4-FFF2-40B4-BE49-F238E27FC236}">
                  <a16:creationId xmlns:a16="http://schemas.microsoft.com/office/drawing/2014/main" id="{00000000-0008-0000-0100-00006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59" name="Check Box 103" hidden="1">
              <a:extLst>
                <a:ext uri="{63B3BB69-23CF-44E3-9099-C40C66FF867C}">
                  <a14:compatExt spid="_x0000_s301159"/>
                </a:ext>
                <a:ext uri="{FF2B5EF4-FFF2-40B4-BE49-F238E27FC236}">
                  <a16:creationId xmlns:a16="http://schemas.microsoft.com/office/drawing/2014/main" id="{00000000-0008-0000-0100-00006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38100</xdr:rowOff>
        </xdr:to>
        <xdr:sp macro="" textlink="">
          <xdr:nvSpPr>
            <xdr:cNvPr id="301160" name="Check Box 104" hidden="1">
              <a:extLst>
                <a:ext uri="{63B3BB69-23CF-44E3-9099-C40C66FF867C}">
                  <a14:compatExt spid="_x0000_s301160"/>
                </a:ext>
                <a:ext uri="{FF2B5EF4-FFF2-40B4-BE49-F238E27FC236}">
                  <a16:creationId xmlns:a16="http://schemas.microsoft.com/office/drawing/2014/main" id="{00000000-0008-0000-0100-00006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107950</xdr:rowOff>
        </xdr:to>
        <xdr:sp macro="" textlink="">
          <xdr:nvSpPr>
            <xdr:cNvPr id="301161" name="Check Box 105" hidden="1">
              <a:extLst>
                <a:ext uri="{63B3BB69-23CF-44E3-9099-C40C66FF867C}">
                  <a14:compatExt spid="_x0000_s301161"/>
                </a:ext>
                <a:ext uri="{FF2B5EF4-FFF2-40B4-BE49-F238E27FC236}">
                  <a16:creationId xmlns:a16="http://schemas.microsoft.com/office/drawing/2014/main" id="{00000000-0008-0000-0100-00006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2" name="Check Box 106" hidden="1">
              <a:extLst>
                <a:ext uri="{63B3BB69-23CF-44E3-9099-C40C66FF867C}">
                  <a14:compatExt spid="_x0000_s301162"/>
                </a:ext>
                <a:ext uri="{FF2B5EF4-FFF2-40B4-BE49-F238E27FC236}">
                  <a16:creationId xmlns:a16="http://schemas.microsoft.com/office/drawing/2014/main" id="{00000000-0008-0000-0100-00006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3" name="Check Box 107" hidden="1">
              <a:extLst>
                <a:ext uri="{63B3BB69-23CF-44E3-9099-C40C66FF867C}">
                  <a14:compatExt spid="_x0000_s301163"/>
                </a:ext>
                <a:ext uri="{FF2B5EF4-FFF2-40B4-BE49-F238E27FC236}">
                  <a16:creationId xmlns:a16="http://schemas.microsoft.com/office/drawing/2014/main" id="{00000000-0008-0000-0100-00006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4" name="Check Box 108" hidden="1">
              <a:extLst>
                <a:ext uri="{63B3BB69-23CF-44E3-9099-C40C66FF867C}">
                  <a14:compatExt spid="_x0000_s301164"/>
                </a:ext>
                <a:ext uri="{FF2B5EF4-FFF2-40B4-BE49-F238E27FC236}">
                  <a16:creationId xmlns:a16="http://schemas.microsoft.com/office/drawing/2014/main" id="{00000000-0008-0000-0100-00006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5" name="Check Box 109" hidden="1">
              <a:extLst>
                <a:ext uri="{63B3BB69-23CF-44E3-9099-C40C66FF867C}">
                  <a14:compatExt spid="_x0000_s301165"/>
                </a:ext>
                <a:ext uri="{FF2B5EF4-FFF2-40B4-BE49-F238E27FC236}">
                  <a16:creationId xmlns:a16="http://schemas.microsoft.com/office/drawing/2014/main" id="{00000000-0008-0000-0100-00006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6" name="Check Box 110" hidden="1">
              <a:extLst>
                <a:ext uri="{63B3BB69-23CF-44E3-9099-C40C66FF867C}">
                  <a14:compatExt spid="_x0000_s301166"/>
                </a:ext>
                <a:ext uri="{FF2B5EF4-FFF2-40B4-BE49-F238E27FC236}">
                  <a16:creationId xmlns:a16="http://schemas.microsoft.com/office/drawing/2014/main" id="{00000000-0008-0000-0100-00006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7" name="Check Box 111" hidden="1">
              <a:extLst>
                <a:ext uri="{63B3BB69-23CF-44E3-9099-C40C66FF867C}">
                  <a14:compatExt spid="_x0000_s301167"/>
                </a:ext>
                <a:ext uri="{FF2B5EF4-FFF2-40B4-BE49-F238E27FC236}">
                  <a16:creationId xmlns:a16="http://schemas.microsoft.com/office/drawing/2014/main" id="{00000000-0008-0000-0100-00006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68" name="Check Box 112" hidden="1">
              <a:extLst>
                <a:ext uri="{63B3BB69-23CF-44E3-9099-C40C66FF867C}">
                  <a14:compatExt spid="_x0000_s301168"/>
                </a:ext>
                <a:ext uri="{FF2B5EF4-FFF2-40B4-BE49-F238E27FC236}">
                  <a16:creationId xmlns:a16="http://schemas.microsoft.com/office/drawing/2014/main" id="{00000000-0008-0000-0100-00007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69" name="Check Box 113" hidden="1">
              <a:extLst>
                <a:ext uri="{63B3BB69-23CF-44E3-9099-C40C66FF867C}">
                  <a14:compatExt spid="_x0000_s301169"/>
                </a:ext>
                <a:ext uri="{FF2B5EF4-FFF2-40B4-BE49-F238E27FC236}">
                  <a16:creationId xmlns:a16="http://schemas.microsoft.com/office/drawing/2014/main" id="{00000000-0008-0000-0100-00007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70" name="Check Box 114" hidden="1">
              <a:extLst>
                <a:ext uri="{63B3BB69-23CF-44E3-9099-C40C66FF867C}">
                  <a14:compatExt spid="_x0000_s301170"/>
                </a:ext>
                <a:ext uri="{FF2B5EF4-FFF2-40B4-BE49-F238E27FC236}">
                  <a16:creationId xmlns:a16="http://schemas.microsoft.com/office/drawing/2014/main" id="{00000000-0008-0000-0100-00007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71" name="Check Box 115" hidden="1">
              <a:extLst>
                <a:ext uri="{63B3BB69-23CF-44E3-9099-C40C66FF867C}">
                  <a14:compatExt spid="_x0000_s301171"/>
                </a:ext>
                <a:ext uri="{FF2B5EF4-FFF2-40B4-BE49-F238E27FC236}">
                  <a16:creationId xmlns:a16="http://schemas.microsoft.com/office/drawing/2014/main" id="{00000000-0008-0000-0100-00007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72" name="Check Box 116" hidden="1">
              <a:extLst>
                <a:ext uri="{63B3BB69-23CF-44E3-9099-C40C66FF867C}">
                  <a14:compatExt spid="_x0000_s301172"/>
                </a:ext>
                <a:ext uri="{FF2B5EF4-FFF2-40B4-BE49-F238E27FC236}">
                  <a16:creationId xmlns:a16="http://schemas.microsoft.com/office/drawing/2014/main" id="{00000000-0008-0000-0100-00007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73" name="Check Box 117" hidden="1">
              <a:extLst>
                <a:ext uri="{63B3BB69-23CF-44E3-9099-C40C66FF867C}">
                  <a14:compatExt spid="_x0000_s301173"/>
                </a:ext>
                <a:ext uri="{FF2B5EF4-FFF2-40B4-BE49-F238E27FC236}">
                  <a16:creationId xmlns:a16="http://schemas.microsoft.com/office/drawing/2014/main" id="{00000000-0008-0000-0100-00007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74" name="Check Box 118" hidden="1">
              <a:extLst>
                <a:ext uri="{63B3BB69-23CF-44E3-9099-C40C66FF867C}">
                  <a14:compatExt spid="_x0000_s301174"/>
                </a:ext>
                <a:ext uri="{FF2B5EF4-FFF2-40B4-BE49-F238E27FC236}">
                  <a16:creationId xmlns:a16="http://schemas.microsoft.com/office/drawing/2014/main" id="{00000000-0008-0000-0100-00007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75" name="Check Box 119" hidden="1">
              <a:extLst>
                <a:ext uri="{63B3BB69-23CF-44E3-9099-C40C66FF867C}">
                  <a14:compatExt spid="_x0000_s301175"/>
                </a:ext>
                <a:ext uri="{FF2B5EF4-FFF2-40B4-BE49-F238E27FC236}">
                  <a16:creationId xmlns:a16="http://schemas.microsoft.com/office/drawing/2014/main" id="{00000000-0008-0000-0100-00007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152400</xdr:rowOff>
        </xdr:to>
        <xdr:sp macro="" textlink="">
          <xdr:nvSpPr>
            <xdr:cNvPr id="301176" name="Check Box 120" hidden="1">
              <a:extLst>
                <a:ext uri="{63B3BB69-23CF-44E3-9099-C40C66FF867C}">
                  <a14:compatExt spid="_x0000_s301176"/>
                </a:ext>
                <a:ext uri="{FF2B5EF4-FFF2-40B4-BE49-F238E27FC236}">
                  <a16:creationId xmlns:a16="http://schemas.microsoft.com/office/drawing/2014/main" id="{00000000-0008-0000-0100-00007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77" name="Check Box 121" hidden="1">
              <a:extLst>
                <a:ext uri="{63B3BB69-23CF-44E3-9099-C40C66FF867C}">
                  <a14:compatExt spid="_x0000_s301177"/>
                </a:ext>
                <a:ext uri="{FF2B5EF4-FFF2-40B4-BE49-F238E27FC236}">
                  <a16:creationId xmlns:a16="http://schemas.microsoft.com/office/drawing/2014/main" id="{00000000-0008-0000-0100-00007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114300</xdr:rowOff>
        </xdr:to>
        <xdr:sp macro="" textlink="">
          <xdr:nvSpPr>
            <xdr:cNvPr id="301178" name="Check Box 122" hidden="1">
              <a:extLst>
                <a:ext uri="{63B3BB69-23CF-44E3-9099-C40C66FF867C}">
                  <a14:compatExt spid="_x0000_s301178"/>
                </a:ext>
                <a:ext uri="{FF2B5EF4-FFF2-40B4-BE49-F238E27FC236}">
                  <a16:creationId xmlns:a16="http://schemas.microsoft.com/office/drawing/2014/main" id="{00000000-0008-0000-0100-00007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79" name="Check Box 123" hidden="1">
              <a:extLst>
                <a:ext uri="{63B3BB69-23CF-44E3-9099-C40C66FF867C}">
                  <a14:compatExt spid="_x0000_s301179"/>
                </a:ext>
                <a:ext uri="{FF2B5EF4-FFF2-40B4-BE49-F238E27FC236}">
                  <a16:creationId xmlns:a16="http://schemas.microsoft.com/office/drawing/2014/main" id="{00000000-0008-0000-0100-00007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0" name="Check Box 124" hidden="1">
              <a:extLst>
                <a:ext uri="{63B3BB69-23CF-44E3-9099-C40C66FF867C}">
                  <a14:compatExt spid="_x0000_s301180"/>
                </a:ext>
                <a:ext uri="{FF2B5EF4-FFF2-40B4-BE49-F238E27FC236}">
                  <a16:creationId xmlns:a16="http://schemas.microsoft.com/office/drawing/2014/main" id="{00000000-0008-0000-0100-00007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1" name="Check Box 125" hidden="1">
              <a:extLst>
                <a:ext uri="{63B3BB69-23CF-44E3-9099-C40C66FF867C}">
                  <a14:compatExt spid="_x0000_s301181"/>
                </a:ext>
                <a:ext uri="{FF2B5EF4-FFF2-40B4-BE49-F238E27FC236}">
                  <a16:creationId xmlns:a16="http://schemas.microsoft.com/office/drawing/2014/main" id="{00000000-0008-0000-0100-00007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2" name="Check Box 126" hidden="1">
              <a:extLst>
                <a:ext uri="{63B3BB69-23CF-44E3-9099-C40C66FF867C}">
                  <a14:compatExt spid="_x0000_s301182"/>
                </a:ext>
                <a:ext uri="{FF2B5EF4-FFF2-40B4-BE49-F238E27FC236}">
                  <a16:creationId xmlns:a16="http://schemas.microsoft.com/office/drawing/2014/main" id="{00000000-0008-0000-0100-00007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3" name="Check Box 127" hidden="1">
              <a:extLst>
                <a:ext uri="{63B3BB69-23CF-44E3-9099-C40C66FF867C}">
                  <a14:compatExt spid="_x0000_s301183"/>
                </a:ext>
                <a:ext uri="{FF2B5EF4-FFF2-40B4-BE49-F238E27FC236}">
                  <a16:creationId xmlns:a16="http://schemas.microsoft.com/office/drawing/2014/main" id="{00000000-0008-0000-0100-00007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4" name="Check Box 128" hidden="1">
              <a:extLst>
                <a:ext uri="{63B3BB69-23CF-44E3-9099-C40C66FF867C}">
                  <a14:compatExt spid="_x0000_s301184"/>
                </a:ext>
                <a:ext uri="{FF2B5EF4-FFF2-40B4-BE49-F238E27FC236}">
                  <a16:creationId xmlns:a16="http://schemas.microsoft.com/office/drawing/2014/main" id="{00000000-0008-0000-0100-00008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5" name="Check Box 129" hidden="1">
              <a:extLst>
                <a:ext uri="{63B3BB69-23CF-44E3-9099-C40C66FF867C}">
                  <a14:compatExt spid="_x0000_s301185"/>
                </a:ext>
                <a:ext uri="{FF2B5EF4-FFF2-40B4-BE49-F238E27FC236}">
                  <a16:creationId xmlns:a16="http://schemas.microsoft.com/office/drawing/2014/main" id="{00000000-0008-0000-0100-00008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6" name="Check Box 130" hidden="1">
              <a:extLst>
                <a:ext uri="{63B3BB69-23CF-44E3-9099-C40C66FF867C}">
                  <a14:compatExt spid="_x0000_s301186"/>
                </a:ext>
                <a:ext uri="{FF2B5EF4-FFF2-40B4-BE49-F238E27FC236}">
                  <a16:creationId xmlns:a16="http://schemas.microsoft.com/office/drawing/2014/main" id="{00000000-0008-0000-0100-00008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7" name="Check Box 131" hidden="1">
              <a:extLst>
                <a:ext uri="{63B3BB69-23CF-44E3-9099-C40C66FF867C}">
                  <a14:compatExt spid="_x0000_s301187"/>
                </a:ext>
                <a:ext uri="{FF2B5EF4-FFF2-40B4-BE49-F238E27FC236}">
                  <a16:creationId xmlns:a16="http://schemas.microsoft.com/office/drawing/2014/main" id="{00000000-0008-0000-0100-00008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8" name="Check Box 132" hidden="1">
              <a:extLst>
                <a:ext uri="{63B3BB69-23CF-44E3-9099-C40C66FF867C}">
                  <a14:compatExt spid="_x0000_s301188"/>
                </a:ext>
                <a:ext uri="{FF2B5EF4-FFF2-40B4-BE49-F238E27FC236}">
                  <a16:creationId xmlns:a16="http://schemas.microsoft.com/office/drawing/2014/main" id="{00000000-0008-0000-0100-00008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89" name="Check Box 133" hidden="1">
              <a:extLst>
                <a:ext uri="{63B3BB69-23CF-44E3-9099-C40C66FF867C}">
                  <a14:compatExt spid="_x0000_s301189"/>
                </a:ext>
                <a:ext uri="{FF2B5EF4-FFF2-40B4-BE49-F238E27FC236}">
                  <a16:creationId xmlns:a16="http://schemas.microsoft.com/office/drawing/2014/main" id="{00000000-0008-0000-0100-00008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90" name="Check Box 134" hidden="1">
              <a:extLst>
                <a:ext uri="{63B3BB69-23CF-44E3-9099-C40C66FF867C}">
                  <a14:compatExt spid="_x0000_s301190"/>
                </a:ext>
                <a:ext uri="{FF2B5EF4-FFF2-40B4-BE49-F238E27FC236}">
                  <a16:creationId xmlns:a16="http://schemas.microsoft.com/office/drawing/2014/main" id="{00000000-0008-0000-0100-00008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91" name="Check Box 135" hidden="1">
              <a:extLst>
                <a:ext uri="{63B3BB69-23CF-44E3-9099-C40C66FF867C}">
                  <a14:compatExt spid="_x0000_s301191"/>
                </a:ext>
                <a:ext uri="{FF2B5EF4-FFF2-40B4-BE49-F238E27FC236}">
                  <a16:creationId xmlns:a16="http://schemas.microsoft.com/office/drawing/2014/main" id="{00000000-0008-0000-0100-00008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92" name="Check Box 136" hidden="1">
              <a:extLst>
                <a:ext uri="{63B3BB69-23CF-44E3-9099-C40C66FF867C}">
                  <a14:compatExt spid="_x0000_s301192"/>
                </a:ext>
                <a:ext uri="{FF2B5EF4-FFF2-40B4-BE49-F238E27FC236}">
                  <a16:creationId xmlns:a16="http://schemas.microsoft.com/office/drawing/2014/main" id="{00000000-0008-0000-0100-00008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93" name="Check Box 137" hidden="1">
              <a:extLst>
                <a:ext uri="{63B3BB69-23CF-44E3-9099-C40C66FF867C}">
                  <a14:compatExt spid="_x0000_s301193"/>
                </a:ext>
                <a:ext uri="{FF2B5EF4-FFF2-40B4-BE49-F238E27FC236}">
                  <a16:creationId xmlns:a16="http://schemas.microsoft.com/office/drawing/2014/main" id="{00000000-0008-0000-0100-00008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94" name="Check Box 138" hidden="1">
              <a:extLst>
                <a:ext uri="{63B3BB69-23CF-44E3-9099-C40C66FF867C}">
                  <a14:compatExt spid="_x0000_s301194"/>
                </a:ext>
                <a:ext uri="{FF2B5EF4-FFF2-40B4-BE49-F238E27FC236}">
                  <a16:creationId xmlns:a16="http://schemas.microsoft.com/office/drawing/2014/main" id="{00000000-0008-0000-0100-00008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95" name="Check Box 139" hidden="1">
              <a:extLst>
                <a:ext uri="{63B3BB69-23CF-44E3-9099-C40C66FF867C}">
                  <a14:compatExt spid="_x0000_s301195"/>
                </a:ext>
                <a:ext uri="{FF2B5EF4-FFF2-40B4-BE49-F238E27FC236}">
                  <a16:creationId xmlns:a16="http://schemas.microsoft.com/office/drawing/2014/main" id="{00000000-0008-0000-0100-00008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96" name="Check Box 140" hidden="1">
              <a:extLst>
                <a:ext uri="{63B3BB69-23CF-44E3-9099-C40C66FF867C}">
                  <a14:compatExt spid="_x0000_s301196"/>
                </a:ext>
                <a:ext uri="{FF2B5EF4-FFF2-40B4-BE49-F238E27FC236}">
                  <a16:creationId xmlns:a16="http://schemas.microsoft.com/office/drawing/2014/main" id="{00000000-0008-0000-0100-00008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31750</xdr:rowOff>
        </xdr:to>
        <xdr:sp macro="" textlink="">
          <xdr:nvSpPr>
            <xdr:cNvPr id="301197" name="Check Box 141" hidden="1">
              <a:extLst>
                <a:ext uri="{63B3BB69-23CF-44E3-9099-C40C66FF867C}">
                  <a14:compatExt spid="_x0000_s301197"/>
                </a:ext>
                <a:ext uri="{FF2B5EF4-FFF2-40B4-BE49-F238E27FC236}">
                  <a16:creationId xmlns:a16="http://schemas.microsoft.com/office/drawing/2014/main" id="{00000000-0008-0000-0100-00008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114300</xdr:rowOff>
        </xdr:to>
        <xdr:sp macro="" textlink="">
          <xdr:nvSpPr>
            <xdr:cNvPr id="301198" name="Check Box 142" hidden="1">
              <a:extLst>
                <a:ext uri="{63B3BB69-23CF-44E3-9099-C40C66FF867C}">
                  <a14:compatExt spid="_x0000_s301198"/>
                </a:ext>
                <a:ext uri="{FF2B5EF4-FFF2-40B4-BE49-F238E27FC236}">
                  <a16:creationId xmlns:a16="http://schemas.microsoft.com/office/drawing/2014/main" id="{00000000-0008-0000-0100-00008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199" name="Check Box 143" hidden="1">
              <a:extLst>
                <a:ext uri="{63B3BB69-23CF-44E3-9099-C40C66FF867C}">
                  <a14:compatExt spid="_x0000_s301199"/>
                </a:ext>
                <a:ext uri="{FF2B5EF4-FFF2-40B4-BE49-F238E27FC236}">
                  <a16:creationId xmlns:a16="http://schemas.microsoft.com/office/drawing/2014/main" id="{00000000-0008-0000-0100-00008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0" name="Check Box 144" hidden="1">
              <a:extLst>
                <a:ext uri="{63B3BB69-23CF-44E3-9099-C40C66FF867C}">
                  <a14:compatExt spid="_x0000_s301200"/>
                </a:ext>
                <a:ext uri="{FF2B5EF4-FFF2-40B4-BE49-F238E27FC236}">
                  <a16:creationId xmlns:a16="http://schemas.microsoft.com/office/drawing/2014/main" id="{00000000-0008-0000-0100-00009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1" name="Check Box 145" hidden="1">
              <a:extLst>
                <a:ext uri="{63B3BB69-23CF-44E3-9099-C40C66FF867C}">
                  <a14:compatExt spid="_x0000_s301201"/>
                </a:ext>
                <a:ext uri="{FF2B5EF4-FFF2-40B4-BE49-F238E27FC236}">
                  <a16:creationId xmlns:a16="http://schemas.microsoft.com/office/drawing/2014/main" id="{00000000-0008-0000-0100-00009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2" name="Check Box 146" hidden="1">
              <a:extLst>
                <a:ext uri="{63B3BB69-23CF-44E3-9099-C40C66FF867C}">
                  <a14:compatExt spid="_x0000_s301202"/>
                </a:ext>
                <a:ext uri="{FF2B5EF4-FFF2-40B4-BE49-F238E27FC236}">
                  <a16:creationId xmlns:a16="http://schemas.microsoft.com/office/drawing/2014/main" id="{00000000-0008-0000-0100-00009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3" name="Check Box 147" hidden="1">
              <a:extLst>
                <a:ext uri="{63B3BB69-23CF-44E3-9099-C40C66FF867C}">
                  <a14:compatExt spid="_x0000_s301203"/>
                </a:ext>
                <a:ext uri="{FF2B5EF4-FFF2-40B4-BE49-F238E27FC236}">
                  <a16:creationId xmlns:a16="http://schemas.microsoft.com/office/drawing/2014/main" id="{00000000-0008-0000-0100-00009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4" name="Check Box 148" hidden="1">
              <a:extLst>
                <a:ext uri="{63B3BB69-23CF-44E3-9099-C40C66FF867C}">
                  <a14:compatExt spid="_x0000_s301204"/>
                </a:ext>
                <a:ext uri="{FF2B5EF4-FFF2-40B4-BE49-F238E27FC236}">
                  <a16:creationId xmlns:a16="http://schemas.microsoft.com/office/drawing/2014/main" id="{00000000-0008-0000-0100-00009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5" name="Check Box 149" hidden="1">
              <a:extLst>
                <a:ext uri="{63B3BB69-23CF-44E3-9099-C40C66FF867C}">
                  <a14:compatExt spid="_x0000_s301205"/>
                </a:ext>
                <a:ext uri="{FF2B5EF4-FFF2-40B4-BE49-F238E27FC236}">
                  <a16:creationId xmlns:a16="http://schemas.microsoft.com/office/drawing/2014/main" id="{00000000-0008-0000-0100-00009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6" name="Check Box 150" hidden="1">
              <a:extLst>
                <a:ext uri="{63B3BB69-23CF-44E3-9099-C40C66FF867C}">
                  <a14:compatExt spid="_x0000_s301206"/>
                </a:ext>
                <a:ext uri="{FF2B5EF4-FFF2-40B4-BE49-F238E27FC236}">
                  <a16:creationId xmlns:a16="http://schemas.microsoft.com/office/drawing/2014/main" id="{00000000-0008-0000-0100-00009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7" name="Check Box 151" hidden="1">
              <a:extLst>
                <a:ext uri="{63B3BB69-23CF-44E3-9099-C40C66FF867C}">
                  <a14:compatExt spid="_x0000_s301207"/>
                </a:ext>
                <a:ext uri="{FF2B5EF4-FFF2-40B4-BE49-F238E27FC236}">
                  <a16:creationId xmlns:a16="http://schemas.microsoft.com/office/drawing/2014/main" id="{00000000-0008-0000-0100-00009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8" name="Check Box 152" hidden="1">
              <a:extLst>
                <a:ext uri="{63B3BB69-23CF-44E3-9099-C40C66FF867C}">
                  <a14:compatExt spid="_x0000_s301208"/>
                </a:ext>
                <a:ext uri="{FF2B5EF4-FFF2-40B4-BE49-F238E27FC236}">
                  <a16:creationId xmlns:a16="http://schemas.microsoft.com/office/drawing/2014/main" id="{00000000-0008-0000-0100-00009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09" name="Check Box 153" hidden="1">
              <a:extLst>
                <a:ext uri="{63B3BB69-23CF-44E3-9099-C40C66FF867C}">
                  <a14:compatExt spid="_x0000_s301209"/>
                </a:ext>
                <a:ext uri="{FF2B5EF4-FFF2-40B4-BE49-F238E27FC236}">
                  <a16:creationId xmlns:a16="http://schemas.microsoft.com/office/drawing/2014/main" id="{00000000-0008-0000-0100-00009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0" name="Check Box 154" hidden="1">
              <a:extLst>
                <a:ext uri="{63B3BB69-23CF-44E3-9099-C40C66FF867C}">
                  <a14:compatExt spid="_x0000_s301210"/>
                </a:ext>
                <a:ext uri="{FF2B5EF4-FFF2-40B4-BE49-F238E27FC236}">
                  <a16:creationId xmlns:a16="http://schemas.microsoft.com/office/drawing/2014/main" id="{00000000-0008-0000-0100-00009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1" name="Check Box 155" hidden="1">
              <a:extLst>
                <a:ext uri="{63B3BB69-23CF-44E3-9099-C40C66FF867C}">
                  <a14:compatExt spid="_x0000_s301211"/>
                </a:ext>
                <a:ext uri="{FF2B5EF4-FFF2-40B4-BE49-F238E27FC236}">
                  <a16:creationId xmlns:a16="http://schemas.microsoft.com/office/drawing/2014/main" id="{00000000-0008-0000-0100-00009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2" name="Check Box 156" hidden="1">
              <a:extLst>
                <a:ext uri="{63B3BB69-23CF-44E3-9099-C40C66FF867C}">
                  <a14:compatExt spid="_x0000_s301212"/>
                </a:ext>
                <a:ext uri="{FF2B5EF4-FFF2-40B4-BE49-F238E27FC236}">
                  <a16:creationId xmlns:a16="http://schemas.microsoft.com/office/drawing/2014/main" id="{00000000-0008-0000-0100-00009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3" name="Check Box 157" hidden="1">
              <a:extLst>
                <a:ext uri="{63B3BB69-23CF-44E3-9099-C40C66FF867C}">
                  <a14:compatExt spid="_x0000_s301213"/>
                </a:ext>
                <a:ext uri="{FF2B5EF4-FFF2-40B4-BE49-F238E27FC236}">
                  <a16:creationId xmlns:a16="http://schemas.microsoft.com/office/drawing/2014/main" id="{00000000-0008-0000-0100-00009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4" name="Check Box 158" hidden="1">
              <a:extLst>
                <a:ext uri="{63B3BB69-23CF-44E3-9099-C40C66FF867C}">
                  <a14:compatExt spid="_x0000_s301214"/>
                </a:ext>
                <a:ext uri="{FF2B5EF4-FFF2-40B4-BE49-F238E27FC236}">
                  <a16:creationId xmlns:a16="http://schemas.microsoft.com/office/drawing/2014/main" id="{00000000-0008-0000-0100-00009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73</xdr:row>
          <xdr:rowOff>114300</xdr:rowOff>
        </xdr:to>
        <xdr:sp macro="" textlink="">
          <xdr:nvSpPr>
            <xdr:cNvPr id="301215" name="Check Box 159" hidden="1">
              <a:extLst>
                <a:ext uri="{63B3BB69-23CF-44E3-9099-C40C66FF867C}">
                  <a14:compatExt spid="_x0000_s301215"/>
                </a:ext>
                <a:ext uri="{FF2B5EF4-FFF2-40B4-BE49-F238E27FC236}">
                  <a16:creationId xmlns:a16="http://schemas.microsoft.com/office/drawing/2014/main" id="{00000000-0008-0000-0100-00009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6" name="Check Box 160" hidden="1">
              <a:extLst>
                <a:ext uri="{63B3BB69-23CF-44E3-9099-C40C66FF867C}">
                  <a14:compatExt spid="_x0000_s301216"/>
                </a:ext>
                <a:ext uri="{FF2B5EF4-FFF2-40B4-BE49-F238E27FC236}">
                  <a16:creationId xmlns:a16="http://schemas.microsoft.com/office/drawing/2014/main" id="{00000000-0008-0000-0100-0000A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7" name="Check Box 161" hidden="1">
              <a:extLst>
                <a:ext uri="{63B3BB69-23CF-44E3-9099-C40C66FF867C}">
                  <a14:compatExt spid="_x0000_s301217"/>
                </a:ext>
                <a:ext uri="{FF2B5EF4-FFF2-40B4-BE49-F238E27FC236}">
                  <a16:creationId xmlns:a16="http://schemas.microsoft.com/office/drawing/2014/main" id="{00000000-0008-0000-0100-0000A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8" name="Check Box 162" hidden="1">
              <a:extLst>
                <a:ext uri="{63B3BB69-23CF-44E3-9099-C40C66FF867C}">
                  <a14:compatExt spid="_x0000_s301218"/>
                </a:ext>
                <a:ext uri="{FF2B5EF4-FFF2-40B4-BE49-F238E27FC236}">
                  <a16:creationId xmlns:a16="http://schemas.microsoft.com/office/drawing/2014/main" id="{00000000-0008-0000-0100-0000A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19" name="Check Box 163" hidden="1">
              <a:extLst>
                <a:ext uri="{63B3BB69-23CF-44E3-9099-C40C66FF867C}">
                  <a14:compatExt spid="_x0000_s301219"/>
                </a:ext>
                <a:ext uri="{FF2B5EF4-FFF2-40B4-BE49-F238E27FC236}">
                  <a16:creationId xmlns:a16="http://schemas.microsoft.com/office/drawing/2014/main" id="{00000000-0008-0000-0100-0000A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0" name="Check Box 164" hidden="1">
              <a:extLst>
                <a:ext uri="{63B3BB69-23CF-44E3-9099-C40C66FF867C}">
                  <a14:compatExt spid="_x0000_s301220"/>
                </a:ext>
                <a:ext uri="{FF2B5EF4-FFF2-40B4-BE49-F238E27FC236}">
                  <a16:creationId xmlns:a16="http://schemas.microsoft.com/office/drawing/2014/main" id="{00000000-0008-0000-0100-0000A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1" name="Check Box 165" hidden="1">
              <a:extLst>
                <a:ext uri="{63B3BB69-23CF-44E3-9099-C40C66FF867C}">
                  <a14:compatExt spid="_x0000_s301221"/>
                </a:ext>
                <a:ext uri="{FF2B5EF4-FFF2-40B4-BE49-F238E27FC236}">
                  <a16:creationId xmlns:a16="http://schemas.microsoft.com/office/drawing/2014/main" id="{00000000-0008-0000-0100-0000A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2" name="Check Box 166" hidden="1">
              <a:extLst>
                <a:ext uri="{63B3BB69-23CF-44E3-9099-C40C66FF867C}">
                  <a14:compatExt spid="_x0000_s301222"/>
                </a:ext>
                <a:ext uri="{FF2B5EF4-FFF2-40B4-BE49-F238E27FC236}">
                  <a16:creationId xmlns:a16="http://schemas.microsoft.com/office/drawing/2014/main" id="{00000000-0008-0000-0100-0000A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3" name="Check Box 167" hidden="1">
              <a:extLst>
                <a:ext uri="{63B3BB69-23CF-44E3-9099-C40C66FF867C}">
                  <a14:compatExt spid="_x0000_s301223"/>
                </a:ext>
                <a:ext uri="{FF2B5EF4-FFF2-40B4-BE49-F238E27FC236}">
                  <a16:creationId xmlns:a16="http://schemas.microsoft.com/office/drawing/2014/main" id="{00000000-0008-0000-0100-0000A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4" name="Check Box 168" hidden="1">
              <a:extLst>
                <a:ext uri="{63B3BB69-23CF-44E3-9099-C40C66FF867C}">
                  <a14:compatExt spid="_x0000_s301224"/>
                </a:ext>
                <a:ext uri="{FF2B5EF4-FFF2-40B4-BE49-F238E27FC236}">
                  <a16:creationId xmlns:a16="http://schemas.microsoft.com/office/drawing/2014/main" id="{00000000-0008-0000-0100-0000A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5" name="Check Box 169" hidden="1">
              <a:extLst>
                <a:ext uri="{63B3BB69-23CF-44E3-9099-C40C66FF867C}">
                  <a14:compatExt spid="_x0000_s301225"/>
                </a:ext>
                <a:ext uri="{FF2B5EF4-FFF2-40B4-BE49-F238E27FC236}">
                  <a16:creationId xmlns:a16="http://schemas.microsoft.com/office/drawing/2014/main" id="{00000000-0008-0000-0100-0000A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6" name="Check Box 170" hidden="1">
              <a:extLst>
                <a:ext uri="{63B3BB69-23CF-44E3-9099-C40C66FF867C}">
                  <a14:compatExt spid="_x0000_s301226"/>
                </a:ext>
                <a:ext uri="{FF2B5EF4-FFF2-40B4-BE49-F238E27FC236}">
                  <a16:creationId xmlns:a16="http://schemas.microsoft.com/office/drawing/2014/main" id="{00000000-0008-0000-0100-0000A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7" name="Check Box 171" hidden="1">
              <a:extLst>
                <a:ext uri="{63B3BB69-23CF-44E3-9099-C40C66FF867C}">
                  <a14:compatExt spid="_x0000_s301227"/>
                </a:ext>
                <a:ext uri="{FF2B5EF4-FFF2-40B4-BE49-F238E27FC236}">
                  <a16:creationId xmlns:a16="http://schemas.microsoft.com/office/drawing/2014/main" id="{00000000-0008-0000-0100-0000A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8" name="Check Box 172" hidden="1">
              <a:extLst>
                <a:ext uri="{63B3BB69-23CF-44E3-9099-C40C66FF867C}">
                  <a14:compatExt spid="_x0000_s301228"/>
                </a:ext>
                <a:ext uri="{FF2B5EF4-FFF2-40B4-BE49-F238E27FC236}">
                  <a16:creationId xmlns:a16="http://schemas.microsoft.com/office/drawing/2014/main" id="{00000000-0008-0000-0100-0000A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29" name="Check Box 173" hidden="1">
              <a:extLst>
                <a:ext uri="{63B3BB69-23CF-44E3-9099-C40C66FF867C}">
                  <a14:compatExt spid="_x0000_s301229"/>
                </a:ext>
                <a:ext uri="{FF2B5EF4-FFF2-40B4-BE49-F238E27FC236}">
                  <a16:creationId xmlns:a16="http://schemas.microsoft.com/office/drawing/2014/main" id="{00000000-0008-0000-0100-0000A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30" name="Check Box 174" hidden="1">
              <a:extLst>
                <a:ext uri="{63B3BB69-23CF-44E3-9099-C40C66FF867C}">
                  <a14:compatExt spid="_x0000_s301230"/>
                </a:ext>
                <a:ext uri="{FF2B5EF4-FFF2-40B4-BE49-F238E27FC236}">
                  <a16:creationId xmlns:a16="http://schemas.microsoft.com/office/drawing/2014/main" id="{00000000-0008-0000-0100-0000A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3</xdr:col>
          <xdr:colOff>0</xdr:colOff>
          <xdr:row>74</xdr:row>
          <xdr:rowOff>12700</xdr:rowOff>
        </xdr:to>
        <xdr:sp macro="" textlink="">
          <xdr:nvSpPr>
            <xdr:cNvPr id="301231" name="Check Box 175" hidden="1">
              <a:extLst>
                <a:ext uri="{63B3BB69-23CF-44E3-9099-C40C66FF867C}">
                  <a14:compatExt spid="_x0000_s301231"/>
                </a:ext>
                <a:ext uri="{FF2B5EF4-FFF2-40B4-BE49-F238E27FC236}">
                  <a16:creationId xmlns:a16="http://schemas.microsoft.com/office/drawing/2014/main" id="{00000000-0008-0000-0100-0000A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58</xdr:row>
          <xdr:rowOff>0</xdr:rowOff>
        </xdr:from>
        <xdr:to>
          <xdr:col>1</xdr:col>
          <xdr:colOff>292100</xdr:colOff>
          <xdr:row>59</xdr:row>
          <xdr:rowOff>19050</xdr:rowOff>
        </xdr:to>
        <xdr:sp macro="" textlink="">
          <xdr:nvSpPr>
            <xdr:cNvPr id="301232" name="Check Box 176" hidden="1">
              <a:extLst>
                <a:ext uri="{63B3BB69-23CF-44E3-9099-C40C66FF867C}">
                  <a14:compatExt spid="_x0000_s301232"/>
                </a:ext>
                <a:ext uri="{FF2B5EF4-FFF2-40B4-BE49-F238E27FC236}">
                  <a16:creationId xmlns:a16="http://schemas.microsoft.com/office/drawing/2014/main" id="{00000000-0008-0000-0100-0000B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59</xdr:row>
          <xdr:rowOff>0</xdr:rowOff>
        </xdr:from>
        <xdr:to>
          <xdr:col>1</xdr:col>
          <xdr:colOff>292100</xdr:colOff>
          <xdr:row>60</xdr:row>
          <xdr:rowOff>50800</xdr:rowOff>
        </xdr:to>
        <xdr:sp macro="" textlink="">
          <xdr:nvSpPr>
            <xdr:cNvPr id="301233" name="Check Box 177" hidden="1">
              <a:extLst>
                <a:ext uri="{63B3BB69-23CF-44E3-9099-C40C66FF867C}">
                  <a14:compatExt spid="_x0000_s301233"/>
                </a:ext>
                <a:ext uri="{FF2B5EF4-FFF2-40B4-BE49-F238E27FC236}">
                  <a16:creationId xmlns:a16="http://schemas.microsoft.com/office/drawing/2014/main" id="{00000000-0008-0000-0100-0000B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60</xdr:row>
          <xdr:rowOff>0</xdr:rowOff>
        </xdr:from>
        <xdr:to>
          <xdr:col>1</xdr:col>
          <xdr:colOff>292100</xdr:colOff>
          <xdr:row>61</xdr:row>
          <xdr:rowOff>50800</xdr:rowOff>
        </xdr:to>
        <xdr:sp macro="" textlink="">
          <xdr:nvSpPr>
            <xdr:cNvPr id="301234" name="Check Box 178" hidden="1">
              <a:extLst>
                <a:ext uri="{63B3BB69-23CF-44E3-9099-C40C66FF867C}">
                  <a14:compatExt spid="_x0000_s301234"/>
                </a:ext>
                <a:ext uri="{FF2B5EF4-FFF2-40B4-BE49-F238E27FC236}">
                  <a16:creationId xmlns:a16="http://schemas.microsoft.com/office/drawing/2014/main" id="{00000000-0008-0000-0100-0000B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61</xdr:row>
          <xdr:rowOff>0</xdr:rowOff>
        </xdr:from>
        <xdr:to>
          <xdr:col>1</xdr:col>
          <xdr:colOff>292100</xdr:colOff>
          <xdr:row>62</xdr:row>
          <xdr:rowOff>12700</xdr:rowOff>
        </xdr:to>
        <xdr:sp macro="" textlink="">
          <xdr:nvSpPr>
            <xdr:cNvPr id="301235" name="Check Box 179" hidden="1">
              <a:extLst>
                <a:ext uri="{63B3BB69-23CF-44E3-9099-C40C66FF867C}">
                  <a14:compatExt spid="_x0000_s301235"/>
                </a:ext>
                <a:ext uri="{FF2B5EF4-FFF2-40B4-BE49-F238E27FC236}">
                  <a16:creationId xmlns:a16="http://schemas.microsoft.com/office/drawing/2014/main" id="{00000000-0008-0000-0100-0000B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0</xdr:rowOff>
        </xdr:from>
        <xdr:to>
          <xdr:col>1</xdr:col>
          <xdr:colOff>292100</xdr:colOff>
          <xdr:row>65</xdr:row>
          <xdr:rowOff>12700</xdr:rowOff>
        </xdr:to>
        <xdr:sp macro="" textlink="">
          <xdr:nvSpPr>
            <xdr:cNvPr id="301236" name="Check Box 180" hidden="1">
              <a:extLst>
                <a:ext uri="{63B3BB69-23CF-44E3-9099-C40C66FF867C}">
                  <a14:compatExt spid="_x0000_s301236"/>
                </a:ext>
                <a:ext uri="{FF2B5EF4-FFF2-40B4-BE49-F238E27FC236}">
                  <a16:creationId xmlns:a16="http://schemas.microsoft.com/office/drawing/2014/main" id="{00000000-0008-0000-0100-0000B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65</xdr:row>
          <xdr:rowOff>0</xdr:rowOff>
        </xdr:from>
        <xdr:to>
          <xdr:col>1</xdr:col>
          <xdr:colOff>285750</xdr:colOff>
          <xdr:row>66</xdr:row>
          <xdr:rowOff>12700</xdr:rowOff>
        </xdr:to>
        <xdr:sp macro="" textlink="">
          <xdr:nvSpPr>
            <xdr:cNvPr id="301237" name="Check Box 181" hidden="1">
              <a:extLst>
                <a:ext uri="{63B3BB69-23CF-44E3-9099-C40C66FF867C}">
                  <a14:compatExt spid="_x0000_s301237"/>
                </a:ext>
                <a:ext uri="{FF2B5EF4-FFF2-40B4-BE49-F238E27FC236}">
                  <a16:creationId xmlns:a16="http://schemas.microsoft.com/office/drawing/2014/main" id="{00000000-0008-0000-0100-0000B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139700</xdr:colOff>
      <xdr:row>0</xdr:row>
      <xdr:rowOff>38100</xdr:rowOff>
    </xdr:from>
    <xdr:to>
      <xdr:col>10</xdr:col>
      <xdr:colOff>343477</xdr:colOff>
      <xdr:row>0</xdr:row>
      <xdr:rowOff>391583</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47250" y="38100"/>
          <a:ext cx="355600" cy="353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602681</xdr:colOff>
      <xdr:row>72</xdr:row>
      <xdr:rowOff>31833</xdr:rowOff>
    </xdr:from>
    <xdr:to>
      <xdr:col>7</xdr:col>
      <xdr:colOff>2581604</xdr:colOff>
      <xdr:row>76</xdr:row>
      <xdr:rowOff>201327</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735066" y="10655871"/>
          <a:ext cx="3835076" cy="1003329"/>
        </a:xfrm>
        <a:prstGeom prst="rect">
          <a:avLst/>
        </a:prstGeom>
      </xdr:spPr>
    </xdr:pic>
    <xdr:clientData/>
  </xdr:twoCellAnchor>
  <xdr:twoCellAnchor editAs="oneCell">
    <xdr:from>
      <xdr:col>12</xdr:col>
      <xdr:colOff>88900</xdr:colOff>
      <xdr:row>0</xdr:row>
      <xdr:rowOff>2116</xdr:rowOff>
    </xdr:from>
    <xdr:to>
      <xdr:col>12</xdr:col>
      <xdr:colOff>501258</xdr:colOff>
      <xdr:row>1</xdr:row>
      <xdr:rowOff>95250</xdr:rowOff>
    </xdr:to>
    <xdr:pic>
      <xdr:nvPicPr>
        <xdr:cNvPr id="4" name="Graphique 3" descr="Logement avec un remplissage uni">
          <a:hlinkClick xmlns:r="http://schemas.openxmlformats.org/officeDocument/2006/relationships" r:id="rId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563350" y="2116"/>
          <a:ext cx="412358" cy="397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5</xdr:col>
      <xdr:colOff>488950</xdr:colOff>
      <xdr:row>1</xdr:row>
      <xdr:rowOff>29633</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98000" y="0"/>
          <a:ext cx="355600" cy="353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31749</xdr:colOff>
      <xdr:row>0</xdr:row>
      <xdr:rowOff>22675</xdr:rowOff>
    </xdr:from>
    <xdr:to>
      <xdr:col>13</xdr:col>
      <xdr:colOff>387349</xdr:colOff>
      <xdr:row>1</xdr:row>
      <xdr:rowOff>931</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81178" y="22675"/>
          <a:ext cx="355600" cy="3534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55033</xdr:colOff>
      <xdr:row>0</xdr:row>
      <xdr:rowOff>0</xdr:rowOff>
    </xdr:from>
    <xdr:to>
      <xdr:col>10</xdr:col>
      <xdr:colOff>410633</xdr:colOff>
      <xdr:row>0</xdr:row>
      <xdr:rowOff>353483</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236075" y="0"/>
          <a:ext cx="355600" cy="3534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2228850</xdr:colOff>
          <xdr:row>20</xdr:row>
          <xdr:rowOff>6350</xdr:rowOff>
        </xdr:from>
        <xdr:to>
          <xdr:col>3</xdr:col>
          <xdr:colOff>431800</xdr:colOff>
          <xdr:row>21</xdr:row>
          <xdr:rowOff>12700</xdr:rowOff>
        </xdr:to>
        <xdr:sp macro="" textlink="">
          <xdr:nvSpPr>
            <xdr:cNvPr id="457730" name="Check Box 2" hidden="1">
              <a:extLst>
                <a:ext uri="{63B3BB69-23CF-44E3-9099-C40C66FF867C}">
                  <a14:compatExt spid="_x0000_s457730"/>
                </a:ext>
                <a:ext uri="{FF2B5EF4-FFF2-40B4-BE49-F238E27FC236}">
                  <a16:creationId xmlns:a16="http://schemas.microsoft.com/office/drawing/2014/main" id="{00000000-0008-0000-0500-000002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20</xdr:row>
          <xdr:rowOff>177800</xdr:rowOff>
        </xdr:from>
        <xdr:to>
          <xdr:col>3</xdr:col>
          <xdr:colOff>431800</xdr:colOff>
          <xdr:row>21</xdr:row>
          <xdr:rowOff>184150</xdr:rowOff>
        </xdr:to>
        <xdr:sp macro="" textlink="">
          <xdr:nvSpPr>
            <xdr:cNvPr id="457731" name="Check Box 3" hidden="1">
              <a:extLst>
                <a:ext uri="{63B3BB69-23CF-44E3-9099-C40C66FF867C}">
                  <a14:compatExt spid="_x0000_s457731"/>
                </a:ext>
                <a:ext uri="{FF2B5EF4-FFF2-40B4-BE49-F238E27FC236}">
                  <a16:creationId xmlns:a16="http://schemas.microsoft.com/office/drawing/2014/main" id="{00000000-0008-0000-0500-000003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21</xdr:row>
          <xdr:rowOff>177800</xdr:rowOff>
        </xdr:from>
        <xdr:to>
          <xdr:col>3</xdr:col>
          <xdr:colOff>431800</xdr:colOff>
          <xdr:row>22</xdr:row>
          <xdr:rowOff>184150</xdr:rowOff>
        </xdr:to>
        <xdr:sp macro="" textlink="">
          <xdr:nvSpPr>
            <xdr:cNvPr id="457732" name="Check Box 4" hidden="1">
              <a:extLst>
                <a:ext uri="{63B3BB69-23CF-44E3-9099-C40C66FF867C}">
                  <a14:compatExt spid="_x0000_s457732"/>
                </a:ext>
                <a:ext uri="{FF2B5EF4-FFF2-40B4-BE49-F238E27FC236}">
                  <a16:creationId xmlns:a16="http://schemas.microsoft.com/office/drawing/2014/main" id="{00000000-0008-0000-0500-000004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23</xdr:row>
          <xdr:rowOff>6350</xdr:rowOff>
        </xdr:from>
        <xdr:to>
          <xdr:col>3</xdr:col>
          <xdr:colOff>431800</xdr:colOff>
          <xdr:row>24</xdr:row>
          <xdr:rowOff>12700</xdr:rowOff>
        </xdr:to>
        <xdr:sp macro="" textlink="">
          <xdr:nvSpPr>
            <xdr:cNvPr id="457733" name="Check Box 5" hidden="1">
              <a:extLst>
                <a:ext uri="{63B3BB69-23CF-44E3-9099-C40C66FF867C}">
                  <a14:compatExt spid="_x0000_s457733"/>
                </a:ext>
                <a:ext uri="{FF2B5EF4-FFF2-40B4-BE49-F238E27FC236}">
                  <a16:creationId xmlns:a16="http://schemas.microsoft.com/office/drawing/2014/main" id="{00000000-0008-0000-0500-000005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16</xdr:row>
          <xdr:rowOff>25400</xdr:rowOff>
        </xdr:from>
        <xdr:to>
          <xdr:col>4</xdr:col>
          <xdr:colOff>685800</xdr:colOff>
          <xdr:row>17</xdr:row>
          <xdr:rowOff>12700</xdr:rowOff>
        </xdr:to>
        <xdr:sp macro="" textlink="">
          <xdr:nvSpPr>
            <xdr:cNvPr id="498689" name="Check Box 1" hidden="1">
              <a:extLst>
                <a:ext uri="{63B3BB69-23CF-44E3-9099-C40C66FF867C}">
                  <a14:compatExt spid="_x0000_s498689"/>
                </a:ext>
                <a:ext uri="{FF2B5EF4-FFF2-40B4-BE49-F238E27FC236}">
                  <a16:creationId xmlns:a16="http://schemas.microsoft.com/office/drawing/2014/main" id="{00000000-0008-0000-0600-0000019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25400</xdr:rowOff>
        </xdr:from>
        <xdr:to>
          <xdr:col>4</xdr:col>
          <xdr:colOff>685800</xdr:colOff>
          <xdr:row>23</xdr:row>
          <xdr:rowOff>12700</xdr:rowOff>
        </xdr:to>
        <xdr:sp macro="" textlink="">
          <xdr:nvSpPr>
            <xdr:cNvPr id="498690" name="Check Box 2" hidden="1">
              <a:extLst>
                <a:ext uri="{63B3BB69-23CF-44E3-9099-C40C66FF867C}">
                  <a14:compatExt spid="_x0000_s498690"/>
                </a:ext>
                <a:ext uri="{FF2B5EF4-FFF2-40B4-BE49-F238E27FC236}">
                  <a16:creationId xmlns:a16="http://schemas.microsoft.com/office/drawing/2014/main" id="{00000000-0008-0000-0600-0000029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25400</xdr:rowOff>
        </xdr:from>
        <xdr:to>
          <xdr:col>4</xdr:col>
          <xdr:colOff>685800</xdr:colOff>
          <xdr:row>29</xdr:row>
          <xdr:rowOff>12700</xdr:rowOff>
        </xdr:to>
        <xdr:sp macro="" textlink="">
          <xdr:nvSpPr>
            <xdr:cNvPr id="498691" name="Check Box 3" hidden="1">
              <a:extLst>
                <a:ext uri="{63B3BB69-23CF-44E3-9099-C40C66FF867C}">
                  <a14:compatExt spid="_x0000_s498691"/>
                </a:ext>
                <a:ext uri="{FF2B5EF4-FFF2-40B4-BE49-F238E27FC236}">
                  <a16:creationId xmlns:a16="http://schemas.microsoft.com/office/drawing/2014/main" id="{00000000-0008-0000-0600-0000039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25400</xdr:rowOff>
        </xdr:from>
        <xdr:to>
          <xdr:col>4</xdr:col>
          <xdr:colOff>685800</xdr:colOff>
          <xdr:row>35</xdr:row>
          <xdr:rowOff>12700</xdr:rowOff>
        </xdr:to>
        <xdr:sp macro="" textlink="">
          <xdr:nvSpPr>
            <xdr:cNvPr id="498692" name="Check Box 4" hidden="1">
              <a:extLst>
                <a:ext uri="{63B3BB69-23CF-44E3-9099-C40C66FF867C}">
                  <a14:compatExt spid="_x0000_s498692"/>
                </a:ext>
                <a:ext uri="{FF2B5EF4-FFF2-40B4-BE49-F238E27FC236}">
                  <a16:creationId xmlns:a16="http://schemas.microsoft.com/office/drawing/2014/main" id="{00000000-0008-0000-0600-0000049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1663700</xdr:colOff>
      <xdr:row>4</xdr:row>
      <xdr:rowOff>444500</xdr:rowOff>
    </xdr:from>
    <xdr:to>
      <xdr:col>2</xdr:col>
      <xdr:colOff>8032968</xdr:colOff>
      <xdr:row>9</xdr:row>
      <xdr:rowOff>82550</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3422650" y="1295400"/>
          <a:ext cx="6369268" cy="1924050"/>
        </a:xfrm>
        <a:prstGeom prst="rect">
          <a:avLst/>
        </a:prstGeom>
      </xdr:spPr>
    </xdr:pic>
    <xdr:clientData/>
  </xdr:twoCellAnchor>
  <xdr:twoCellAnchor editAs="oneCell">
    <xdr:from>
      <xdr:col>6</xdr:col>
      <xdr:colOff>82550</xdr:colOff>
      <xdr:row>0</xdr:row>
      <xdr:rowOff>0</xdr:rowOff>
    </xdr:from>
    <xdr:to>
      <xdr:col>6</xdr:col>
      <xdr:colOff>438150</xdr:colOff>
      <xdr:row>0</xdr:row>
      <xdr:rowOff>353483</xdr:rowOff>
    </xdr:to>
    <xdr:pic>
      <xdr:nvPicPr>
        <xdr:cNvPr id="6" name="Graphique 5" descr="Logement avec un remplissage uni">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944350" y="0"/>
          <a:ext cx="355600" cy="3534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228600</xdr:colOff>
          <xdr:row>46</xdr:row>
          <xdr:rowOff>25400</xdr:rowOff>
        </xdr:from>
        <xdr:to>
          <xdr:col>4</xdr:col>
          <xdr:colOff>685800</xdr:colOff>
          <xdr:row>47</xdr:row>
          <xdr:rowOff>12700</xdr:rowOff>
        </xdr:to>
        <xdr:sp macro="" textlink="">
          <xdr:nvSpPr>
            <xdr:cNvPr id="498693" name="Check Box 5" hidden="1">
              <a:extLst>
                <a:ext uri="{63B3BB69-23CF-44E3-9099-C40C66FF867C}">
                  <a14:compatExt spid="_x0000_s498693"/>
                </a:ext>
                <a:ext uri="{FF2B5EF4-FFF2-40B4-BE49-F238E27FC236}">
                  <a16:creationId xmlns:a16="http://schemas.microsoft.com/office/drawing/2014/main" id="{00000000-0008-0000-0600-0000059C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18</xdr:col>
      <xdr:colOff>50800</xdr:colOff>
      <xdr:row>0</xdr:row>
      <xdr:rowOff>25400</xdr:rowOff>
    </xdr:from>
    <xdr:to>
      <xdr:col>18</xdr:col>
      <xdr:colOff>407803</xdr:colOff>
      <xdr:row>1</xdr:row>
      <xdr:rowOff>150502</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484100" y="25400"/>
          <a:ext cx="357003" cy="3542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50800</xdr:colOff>
      <xdr:row>0</xdr:row>
      <xdr:rowOff>25400</xdr:rowOff>
    </xdr:from>
    <xdr:to>
      <xdr:col>18</xdr:col>
      <xdr:colOff>407803</xdr:colOff>
      <xdr:row>1</xdr:row>
      <xdr:rowOff>150502</xdr:rowOff>
    </xdr:to>
    <xdr:pic>
      <xdr:nvPicPr>
        <xdr:cNvPr id="2" name="Graphique 1" descr="Logement avec un remplissage uni">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430500" y="25400"/>
          <a:ext cx="357003" cy="35370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alq.gouv.qc.ca/fileadmin/fichiers/lexique/CALQ_planactiondiversite20162019.pdf"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drawing" Target="../drawings/drawing8.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calq.gouv.qc.ca/fileadmin/fichiers/lexique/CALQ_planactiondiversite20162019.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www.calq.gouv.qc.ca/fileadmin/fichiers/lexique/CALQ_planactiondiversite20162019.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8" Type="http://schemas.openxmlformats.org/officeDocument/2006/relationships/hyperlink" Target="mailto:formulairesddri@calq.gouv.qc.ca" TargetMode="External"/><Relationship Id="rId3" Type="http://schemas.openxmlformats.org/officeDocument/2006/relationships/hyperlink" Target="https://www.keka.io/en/" TargetMode="External"/><Relationship Id="rId7" Type="http://schemas.openxmlformats.org/officeDocument/2006/relationships/hyperlink" Target="mailto:formulairesdocp@calq.gouv.qc.ca" TargetMode="External"/><Relationship Id="rId12" Type="http://schemas.openxmlformats.org/officeDocument/2006/relationships/drawing" Target="../drawings/drawing14.xml"/><Relationship Id="rId2" Type="http://schemas.openxmlformats.org/officeDocument/2006/relationships/hyperlink" Target="https://7zip.fr/7zip-compresser-avec-mot-de-passe/" TargetMode="External"/><Relationship Id="rId1" Type="http://schemas.openxmlformats.org/officeDocument/2006/relationships/hyperlink" Target="https://www.7-zip.fr/" TargetMode="External"/><Relationship Id="rId6" Type="http://schemas.openxmlformats.org/officeDocument/2006/relationships/hyperlink" Target="mailto:formulairesddri@calq.gouv.qc.ca" TargetMode="External"/><Relationship Id="rId11" Type="http://schemas.openxmlformats.org/officeDocument/2006/relationships/printerSettings" Target="../printerSettings/printerSettings18.bin"/><Relationship Id="rId5" Type="http://schemas.openxmlformats.org/officeDocument/2006/relationships/hyperlink" Target="mailto:formulairesddri@calq.gouv.qc.ca" TargetMode="External"/><Relationship Id="rId10" Type="http://schemas.openxmlformats.org/officeDocument/2006/relationships/hyperlink" Target="mailto:formulairesdocp@calq.gouv.qc.ca" TargetMode="External"/><Relationship Id="rId4" Type="http://schemas.openxmlformats.org/officeDocument/2006/relationships/hyperlink" Target="https://www.pes.calq.gouv.qc.ca/PES/pages/organisme/public/portailClient.xhtml" TargetMode="External"/><Relationship Id="rId9" Type="http://schemas.openxmlformats.org/officeDocument/2006/relationships/hyperlink" Target="mailto:formulairesddri@calq.gouv.qc.ca"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39.xml"/><Relationship Id="rId21" Type="http://schemas.openxmlformats.org/officeDocument/2006/relationships/ctrlProp" Target="../ctrlProps/ctrlProp43.xml"/><Relationship Id="rId42" Type="http://schemas.openxmlformats.org/officeDocument/2006/relationships/ctrlProp" Target="../ctrlProps/ctrlProp64.xml"/><Relationship Id="rId63" Type="http://schemas.openxmlformats.org/officeDocument/2006/relationships/ctrlProp" Target="../ctrlProps/ctrlProp85.xml"/><Relationship Id="rId84" Type="http://schemas.openxmlformats.org/officeDocument/2006/relationships/ctrlProp" Target="../ctrlProps/ctrlProp106.xml"/><Relationship Id="rId138" Type="http://schemas.openxmlformats.org/officeDocument/2006/relationships/ctrlProp" Target="../ctrlProps/ctrlProp160.xml"/><Relationship Id="rId159" Type="http://schemas.openxmlformats.org/officeDocument/2006/relationships/ctrlProp" Target="../ctrlProps/ctrlProp181.xml"/><Relationship Id="rId170" Type="http://schemas.openxmlformats.org/officeDocument/2006/relationships/ctrlProp" Target="../ctrlProps/ctrlProp192.xml"/><Relationship Id="rId107" Type="http://schemas.openxmlformats.org/officeDocument/2006/relationships/ctrlProp" Target="../ctrlProps/ctrlProp129.xml"/><Relationship Id="rId11" Type="http://schemas.openxmlformats.org/officeDocument/2006/relationships/ctrlProp" Target="../ctrlProps/ctrlProp33.xml"/><Relationship Id="rId32" Type="http://schemas.openxmlformats.org/officeDocument/2006/relationships/ctrlProp" Target="../ctrlProps/ctrlProp54.xml"/><Relationship Id="rId53" Type="http://schemas.openxmlformats.org/officeDocument/2006/relationships/ctrlProp" Target="../ctrlProps/ctrlProp75.xml"/><Relationship Id="rId74" Type="http://schemas.openxmlformats.org/officeDocument/2006/relationships/ctrlProp" Target="../ctrlProps/ctrlProp96.xml"/><Relationship Id="rId128" Type="http://schemas.openxmlformats.org/officeDocument/2006/relationships/ctrlProp" Target="../ctrlProps/ctrlProp150.xml"/><Relationship Id="rId149" Type="http://schemas.openxmlformats.org/officeDocument/2006/relationships/ctrlProp" Target="../ctrlProps/ctrlProp171.xml"/><Relationship Id="rId5" Type="http://schemas.openxmlformats.org/officeDocument/2006/relationships/ctrlProp" Target="../ctrlProps/ctrlProp27.xml"/><Relationship Id="rId95" Type="http://schemas.openxmlformats.org/officeDocument/2006/relationships/ctrlProp" Target="../ctrlProps/ctrlProp117.xml"/><Relationship Id="rId160" Type="http://schemas.openxmlformats.org/officeDocument/2006/relationships/ctrlProp" Target="../ctrlProps/ctrlProp182.xml"/><Relationship Id="rId181" Type="http://schemas.openxmlformats.org/officeDocument/2006/relationships/ctrlProp" Target="../ctrlProps/ctrlProp203.xml"/><Relationship Id="rId22" Type="http://schemas.openxmlformats.org/officeDocument/2006/relationships/ctrlProp" Target="../ctrlProps/ctrlProp44.xml"/><Relationship Id="rId43" Type="http://schemas.openxmlformats.org/officeDocument/2006/relationships/ctrlProp" Target="../ctrlProps/ctrlProp65.xml"/><Relationship Id="rId64" Type="http://schemas.openxmlformats.org/officeDocument/2006/relationships/ctrlProp" Target="../ctrlProps/ctrlProp86.xml"/><Relationship Id="rId118" Type="http://schemas.openxmlformats.org/officeDocument/2006/relationships/ctrlProp" Target="../ctrlProps/ctrlProp140.xml"/><Relationship Id="rId139" Type="http://schemas.openxmlformats.org/officeDocument/2006/relationships/ctrlProp" Target="../ctrlProps/ctrlProp161.xml"/><Relationship Id="rId85" Type="http://schemas.openxmlformats.org/officeDocument/2006/relationships/ctrlProp" Target="../ctrlProps/ctrlProp107.xml"/><Relationship Id="rId150" Type="http://schemas.openxmlformats.org/officeDocument/2006/relationships/ctrlProp" Target="../ctrlProps/ctrlProp172.xml"/><Relationship Id="rId171" Type="http://schemas.openxmlformats.org/officeDocument/2006/relationships/ctrlProp" Target="../ctrlProps/ctrlProp193.xml"/><Relationship Id="rId12" Type="http://schemas.openxmlformats.org/officeDocument/2006/relationships/ctrlProp" Target="../ctrlProps/ctrlProp34.xml"/><Relationship Id="rId33" Type="http://schemas.openxmlformats.org/officeDocument/2006/relationships/ctrlProp" Target="../ctrlProps/ctrlProp55.xml"/><Relationship Id="rId108" Type="http://schemas.openxmlformats.org/officeDocument/2006/relationships/ctrlProp" Target="../ctrlProps/ctrlProp130.xml"/><Relationship Id="rId129" Type="http://schemas.openxmlformats.org/officeDocument/2006/relationships/ctrlProp" Target="../ctrlProps/ctrlProp151.xml"/><Relationship Id="rId54" Type="http://schemas.openxmlformats.org/officeDocument/2006/relationships/ctrlProp" Target="../ctrlProps/ctrlProp76.xml"/><Relationship Id="rId75" Type="http://schemas.openxmlformats.org/officeDocument/2006/relationships/ctrlProp" Target="../ctrlProps/ctrlProp97.xml"/><Relationship Id="rId96" Type="http://schemas.openxmlformats.org/officeDocument/2006/relationships/ctrlProp" Target="../ctrlProps/ctrlProp118.xml"/><Relationship Id="rId140" Type="http://schemas.openxmlformats.org/officeDocument/2006/relationships/ctrlProp" Target="../ctrlProps/ctrlProp162.xml"/><Relationship Id="rId161" Type="http://schemas.openxmlformats.org/officeDocument/2006/relationships/ctrlProp" Target="../ctrlProps/ctrlProp183.xml"/><Relationship Id="rId182" Type="http://schemas.openxmlformats.org/officeDocument/2006/relationships/ctrlProp" Target="../ctrlProps/ctrlProp204.xml"/><Relationship Id="rId6" Type="http://schemas.openxmlformats.org/officeDocument/2006/relationships/ctrlProp" Target="../ctrlProps/ctrlProp28.xml"/><Relationship Id="rId23" Type="http://schemas.openxmlformats.org/officeDocument/2006/relationships/ctrlProp" Target="../ctrlProps/ctrlProp45.xml"/><Relationship Id="rId119" Type="http://schemas.openxmlformats.org/officeDocument/2006/relationships/ctrlProp" Target="../ctrlProps/ctrlProp141.xml"/><Relationship Id="rId44" Type="http://schemas.openxmlformats.org/officeDocument/2006/relationships/ctrlProp" Target="../ctrlProps/ctrlProp66.xml"/><Relationship Id="rId60" Type="http://schemas.openxmlformats.org/officeDocument/2006/relationships/ctrlProp" Target="../ctrlProps/ctrlProp82.xml"/><Relationship Id="rId65" Type="http://schemas.openxmlformats.org/officeDocument/2006/relationships/ctrlProp" Target="../ctrlProps/ctrlProp87.xml"/><Relationship Id="rId81" Type="http://schemas.openxmlformats.org/officeDocument/2006/relationships/ctrlProp" Target="../ctrlProps/ctrlProp103.xml"/><Relationship Id="rId86" Type="http://schemas.openxmlformats.org/officeDocument/2006/relationships/ctrlProp" Target="../ctrlProps/ctrlProp108.xml"/><Relationship Id="rId130" Type="http://schemas.openxmlformats.org/officeDocument/2006/relationships/ctrlProp" Target="../ctrlProps/ctrlProp152.xml"/><Relationship Id="rId135" Type="http://schemas.openxmlformats.org/officeDocument/2006/relationships/ctrlProp" Target="../ctrlProps/ctrlProp157.xml"/><Relationship Id="rId151" Type="http://schemas.openxmlformats.org/officeDocument/2006/relationships/ctrlProp" Target="../ctrlProps/ctrlProp173.xml"/><Relationship Id="rId156" Type="http://schemas.openxmlformats.org/officeDocument/2006/relationships/ctrlProp" Target="../ctrlProps/ctrlProp178.xml"/><Relationship Id="rId177" Type="http://schemas.openxmlformats.org/officeDocument/2006/relationships/ctrlProp" Target="../ctrlProps/ctrlProp199.xml"/><Relationship Id="rId172" Type="http://schemas.openxmlformats.org/officeDocument/2006/relationships/ctrlProp" Target="../ctrlProps/ctrlProp194.xml"/><Relationship Id="rId13" Type="http://schemas.openxmlformats.org/officeDocument/2006/relationships/ctrlProp" Target="../ctrlProps/ctrlProp35.xml"/><Relationship Id="rId18" Type="http://schemas.openxmlformats.org/officeDocument/2006/relationships/ctrlProp" Target="../ctrlProps/ctrlProp40.xml"/><Relationship Id="rId39" Type="http://schemas.openxmlformats.org/officeDocument/2006/relationships/ctrlProp" Target="../ctrlProps/ctrlProp61.xml"/><Relationship Id="rId109" Type="http://schemas.openxmlformats.org/officeDocument/2006/relationships/ctrlProp" Target="../ctrlProps/ctrlProp131.xml"/><Relationship Id="rId34" Type="http://schemas.openxmlformats.org/officeDocument/2006/relationships/ctrlProp" Target="../ctrlProps/ctrlProp56.xml"/><Relationship Id="rId50" Type="http://schemas.openxmlformats.org/officeDocument/2006/relationships/ctrlProp" Target="../ctrlProps/ctrlProp72.xml"/><Relationship Id="rId55" Type="http://schemas.openxmlformats.org/officeDocument/2006/relationships/ctrlProp" Target="../ctrlProps/ctrlProp77.xml"/><Relationship Id="rId76" Type="http://schemas.openxmlformats.org/officeDocument/2006/relationships/ctrlProp" Target="../ctrlProps/ctrlProp98.xml"/><Relationship Id="rId97" Type="http://schemas.openxmlformats.org/officeDocument/2006/relationships/ctrlProp" Target="../ctrlProps/ctrlProp119.xml"/><Relationship Id="rId104" Type="http://schemas.openxmlformats.org/officeDocument/2006/relationships/ctrlProp" Target="../ctrlProps/ctrlProp126.xml"/><Relationship Id="rId120" Type="http://schemas.openxmlformats.org/officeDocument/2006/relationships/ctrlProp" Target="../ctrlProps/ctrlProp142.xml"/><Relationship Id="rId125" Type="http://schemas.openxmlformats.org/officeDocument/2006/relationships/ctrlProp" Target="../ctrlProps/ctrlProp147.xml"/><Relationship Id="rId141" Type="http://schemas.openxmlformats.org/officeDocument/2006/relationships/ctrlProp" Target="../ctrlProps/ctrlProp163.xml"/><Relationship Id="rId146" Type="http://schemas.openxmlformats.org/officeDocument/2006/relationships/ctrlProp" Target="../ctrlProps/ctrlProp168.xml"/><Relationship Id="rId167" Type="http://schemas.openxmlformats.org/officeDocument/2006/relationships/ctrlProp" Target="../ctrlProps/ctrlProp189.xml"/><Relationship Id="rId7" Type="http://schemas.openxmlformats.org/officeDocument/2006/relationships/ctrlProp" Target="../ctrlProps/ctrlProp29.xml"/><Relationship Id="rId71" Type="http://schemas.openxmlformats.org/officeDocument/2006/relationships/ctrlProp" Target="../ctrlProps/ctrlProp93.xml"/><Relationship Id="rId92" Type="http://schemas.openxmlformats.org/officeDocument/2006/relationships/ctrlProp" Target="../ctrlProps/ctrlProp114.xml"/><Relationship Id="rId162" Type="http://schemas.openxmlformats.org/officeDocument/2006/relationships/ctrlProp" Target="../ctrlProps/ctrlProp184.xml"/><Relationship Id="rId183" Type="http://schemas.openxmlformats.org/officeDocument/2006/relationships/ctrlProp" Target="../ctrlProps/ctrlProp205.xml"/><Relationship Id="rId2" Type="http://schemas.openxmlformats.org/officeDocument/2006/relationships/drawing" Target="../drawings/drawing2.xml"/><Relationship Id="rId29" Type="http://schemas.openxmlformats.org/officeDocument/2006/relationships/ctrlProp" Target="../ctrlProps/ctrlProp51.xml"/><Relationship Id="rId24" Type="http://schemas.openxmlformats.org/officeDocument/2006/relationships/ctrlProp" Target="../ctrlProps/ctrlProp46.xml"/><Relationship Id="rId40" Type="http://schemas.openxmlformats.org/officeDocument/2006/relationships/ctrlProp" Target="../ctrlProps/ctrlProp62.xml"/><Relationship Id="rId45" Type="http://schemas.openxmlformats.org/officeDocument/2006/relationships/ctrlProp" Target="../ctrlProps/ctrlProp67.xml"/><Relationship Id="rId66" Type="http://schemas.openxmlformats.org/officeDocument/2006/relationships/ctrlProp" Target="../ctrlProps/ctrlProp88.xml"/><Relationship Id="rId87" Type="http://schemas.openxmlformats.org/officeDocument/2006/relationships/ctrlProp" Target="../ctrlProps/ctrlProp109.xml"/><Relationship Id="rId110" Type="http://schemas.openxmlformats.org/officeDocument/2006/relationships/ctrlProp" Target="../ctrlProps/ctrlProp132.xml"/><Relationship Id="rId115" Type="http://schemas.openxmlformats.org/officeDocument/2006/relationships/ctrlProp" Target="../ctrlProps/ctrlProp137.xml"/><Relationship Id="rId131" Type="http://schemas.openxmlformats.org/officeDocument/2006/relationships/ctrlProp" Target="../ctrlProps/ctrlProp153.xml"/><Relationship Id="rId136" Type="http://schemas.openxmlformats.org/officeDocument/2006/relationships/ctrlProp" Target="../ctrlProps/ctrlProp158.xml"/><Relationship Id="rId157" Type="http://schemas.openxmlformats.org/officeDocument/2006/relationships/ctrlProp" Target="../ctrlProps/ctrlProp179.xml"/><Relationship Id="rId178" Type="http://schemas.openxmlformats.org/officeDocument/2006/relationships/ctrlProp" Target="../ctrlProps/ctrlProp200.xml"/><Relationship Id="rId61" Type="http://schemas.openxmlformats.org/officeDocument/2006/relationships/ctrlProp" Target="../ctrlProps/ctrlProp83.xml"/><Relationship Id="rId82" Type="http://schemas.openxmlformats.org/officeDocument/2006/relationships/ctrlProp" Target="../ctrlProps/ctrlProp104.xml"/><Relationship Id="rId152" Type="http://schemas.openxmlformats.org/officeDocument/2006/relationships/ctrlProp" Target="../ctrlProps/ctrlProp174.xml"/><Relationship Id="rId173" Type="http://schemas.openxmlformats.org/officeDocument/2006/relationships/ctrlProp" Target="../ctrlProps/ctrlProp195.xml"/><Relationship Id="rId19" Type="http://schemas.openxmlformats.org/officeDocument/2006/relationships/ctrlProp" Target="../ctrlProps/ctrlProp41.xml"/><Relationship Id="rId14" Type="http://schemas.openxmlformats.org/officeDocument/2006/relationships/ctrlProp" Target="../ctrlProps/ctrlProp36.xml"/><Relationship Id="rId30" Type="http://schemas.openxmlformats.org/officeDocument/2006/relationships/ctrlProp" Target="../ctrlProps/ctrlProp52.xml"/><Relationship Id="rId35" Type="http://schemas.openxmlformats.org/officeDocument/2006/relationships/ctrlProp" Target="../ctrlProps/ctrlProp57.xml"/><Relationship Id="rId56" Type="http://schemas.openxmlformats.org/officeDocument/2006/relationships/ctrlProp" Target="../ctrlProps/ctrlProp78.xml"/><Relationship Id="rId77" Type="http://schemas.openxmlformats.org/officeDocument/2006/relationships/ctrlProp" Target="../ctrlProps/ctrlProp99.xml"/><Relationship Id="rId100" Type="http://schemas.openxmlformats.org/officeDocument/2006/relationships/ctrlProp" Target="../ctrlProps/ctrlProp122.xml"/><Relationship Id="rId105" Type="http://schemas.openxmlformats.org/officeDocument/2006/relationships/ctrlProp" Target="../ctrlProps/ctrlProp127.xml"/><Relationship Id="rId126" Type="http://schemas.openxmlformats.org/officeDocument/2006/relationships/ctrlProp" Target="../ctrlProps/ctrlProp148.xml"/><Relationship Id="rId147" Type="http://schemas.openxmlformats.org/officeDocument/2006/relationships/ctrlProp" Target="../ctrlProps/ctrlProp169.xml"/><Relationship Id="rId168" Type="http://schemas.openxmlformats.org/officeDocument/2006/relationships/ctrlProp" Target="../ctrlProps/ctrlProp190.xml"/><Relationship Id="rId8" Type="http://schemas.openxmlformats.org/officeDocument/2006/relationships/ctrlProp" Target="../ctrlProps/ctrlProp30.xml"/><Relationship Id="rId51" Type="http://schemas.openxmlformats.org/officeDocument/2006/relationships/ctrlProp" Target="../ctrlProps/ctrlProp73.xml"/><Relationship Id="rId72" Type="http://schemas.openxmlformats.org/officeDocument/2006/relationships/ctrlProp" Target="../ctrlProps/ctrlProp94.xml"/><Relationship Id="rId93" Type="http://schemas.openxmlformats.org/officeDocument/2006/relationships/ctrlProp" Target="../ctrlProps/ctrlProp115.xml"/><Relationship Id="rId98" Type="http://schemas.openxmlformats.org/officeDocument/2006/relationships/ctrlProp" Target="../ctrlProps/ctrlProp120.xml"/><Relationship Id="rId121" Type="http://schemas.openxmlformats.org/officeDocument/2006/relationships/ctrlProp" Target="../ctrlProps/ctrlProp143.xml"/><Relationship Id="rId142" Type="http://schemas.openxmlformats.org/officeDocument/2006/relationships/ctrlProp" Target="../ctrlProps/ctrlProp164.xml"/><Relationship Id="rId163" Type="http://schemas.openxmlformats.org/officeDocument/2006/relationships/ctrlProp" Target="../ctrlProps/ctrlProp185.xml"/><Relationship Id="rId184" Type="http://schemas.openxmlformats.org/officeDocument/2006/relationships/ctrlProp" Target="../ctrlProps/ctrlProp206.xml"/><Relationship Id="rId3" Type="http://schemas.openxmlformats.org/officeDocument/2006/relationships/vmlDrawing" Target="../drawings/vmlDrawing2.vml"/><Relationship Id="rId25" Type="http://schemas.openxmlformats.org/officeDocument/2006/relationships/ctrlProp" Target="../ctrlProps/ctrlProp47.xml"/><Relationship Id="rId46" Type="http://schemas.openxmlformats.org/officeDocument/2006/relationships/ctrlProp" Target="../ctrlProps/ctrlProp68.xml"/><Relationship Id="rId67" Type="http://schemas.openxmlformats.org/officeDocument/2006/relationships/ctrlProp" Target="../ctrlProps/ctrlProp89.xml"/><Relationship Id="rId116" Type="http://schemas.openxmlformats.org/officeDocument/2006/relationships/ctrlProp" Target="../ctrlProps/ctrlProp138.xml"/><Relationship Id="rId137" Type="http://schemas.openxmlformats.org/officeDocument/2006/relationships/ctrlProp" Target="../ctrlProps/ctrlProp159.xml"/><Relationship Id="rId158" Type="http://schemas.openxmlformats.org/officeDocument/2006/relationships/ctrlProp" Target="../ctrlProps/ctrlProp180.xml"/><Relationship Id="rId20" Type="http://schemas.openxmlformats.org/officeDocument/2006/relationships/ctrlProp" Target="../ctrlProps/ctrlProp42.xml"/><Relationship Id="rId41" Type="http://schemas.openxmlformats.org/officeDocument/2006/relationships/ctrlProp" Target="../ctrlProps/ctrlProp63.xml"/><Relationship Id="rId62" Type="http://schemas.openxmlformats.org/officeDocument/2006/relationships/ctrlProp" Target="../ctrlProps/ctrlProp84.xml"/><Relationship Id="rId83" Type="http://schemas.openxmlformats.org/officeDocument/2006/relationships/ctrlProp" Target="../ctrlProps/ctrlProp105.xml"/><Relationship Id="rId88" Type="http://schemas.openxmlformats.org/officeDocument/2006/relationships/ctrlProp" Target="../ctrlProps/ctrlProp110.xml"/><Relationship Id="rId111" Type="http://schemas.openxmlformats.org/officeDocument/2006/relationships/ctrlProp" Target="../ctrlProps/ctrlProp133.xml"/><Relationship Id="rId132" Type="http://schemas.openxmlformats.org/officeDocument/2006/relationships/ctrlProp" Target="../ctrlProps/ctrlProp154.xml"/><Relationship Id="rId153" Type="http://schemas.openxmlformats.org/officeDocument/2006/relationships/ctrlProp" Target="../ctrlProps/ctrlProp175.xml"/><Relationship Id="rId174" Type="http://schemas.openxmlformats.org/officeDocument/2006/relationships/ctrlProp" Target="../ctrlProps/ctrlProp196.xml"/><Relationship Id="rId179" Type="http://schemas.openxmlformats.org/officeDocument/2006/relationships/ctrlProp" Target="../ctrlProps/ctrlProp201.xml"/><Relationship Id="rId15" Type="http://schemas.openxmlformats.org/officeDocument/2006/relationships/ctrlProp" Target="../ctrlProps/ctrlProp37.xml"/><Relationship Id="rId36" Type="http://schemas.openxmlformats.org/officeDocument/2006/relationships/ctrlProp" Target="../ctrlProps/ctrlProp58.xml"/><Relationship Id="rId57" Type="http://schemas.openxmlformats.org/officeDocument/2006/relationships/ctrlProp" Target="../ctrlProps/ctrlProp79.xml"/><Relationship Id="rId106" Type="http://schemas.openxmlformats.org/officeDocument/2006/relationships/ctrlProp" Target="../ctrlProps/ctrlProp128.xml"/><Relationship Id="rId127" Type="http://schemas.openxmlformats.org/officeDocument/2006/relationships/ctrlProp" Target="../ctrlProps/ctrlProp149.xml"/><Relationship Id="rId10" Type="http://schemas.openxmlformats.org/officeDocument/2006/relationships/ctrlProp" Target="../ctrlProps/ctrlProp32.xml"/><Relationship Id="rId31" Type="http://schemas.openxmlformats.org/officeDocument/2006/relationships/ctrlProp" Target="../ctrlProps/ctrlProp53.xml"/><Relationship Id="rId52" Type="http://schemas.openxmlformats.org/officeDocument/2006/relationships/ctrlProp" Target="../ctrlProps/ctrlProp74.xml"/><Relationship Id="rId73" Type="http://schemas.openxmlformats.org/officeDocument/2006/relationships/ctrlProp" Target="../ctrlProps/ctrlProp95.xml"/><Relationship Id="rId78" Type="http://schemas.openxmlformats.org/officeDocument/2006/relationships/ctrlProp" Target="../ctrlProps/ctrlProp100.xml"/><Relationship Id="rId94" Type="http://schemas.openxmlformats.org/officeDocument/2006/relationships/ctrlProp" Target="../ctrlProps/ctrlProp116.xml"/><Relationship Id="rId99" Type="http://schemas.openxmlformats.org/officeDocument/2006/relationships/ctrlProp" Target="../ctrlProps/ctrlProp121.xml"/><Relationship Id="rId101" Type="http://schemas.openxmlformats.org/officeDocument/2006/relationships/ctrlProp" Target="../ctrlProps/ctrlProp123.xml"/><Relationship Id="rId122" Type="http://schemas.openxmlformats.org/officeDocument/2006/relationships/ctrlProp" Target="../ctrlProps/ctrlProp144.xml"/><Relationship Id="rId143" Type="http://schemas.openxmlformats.org/officeDocument/2006/relationships/ctrlProp" Target="../ctrlProps/ctrlProp165.xml"/><Relationship Id="rId148" Type="http://schemas.openxmlformats.org/officeDocument/2006/relationships/ctrlProp" Target="../ctrlProps/ctrlProp170.xml"/><Relationship Id="rId164" Type="http://schemas.openxmlformats.org/officeDocument/2006/relationships/ctrlProp" Target="../ctrlProps/ctrlProp186.xml"/><Relationship Id="rId169" Type="http://schemas.openxmlformats.org/officeDocument/2006/relationships/ctrlProp" Target="../ctrlProps/ctrlProp191.xml"/><Relationship Id="rId4" Type="http://schemas.openxmlformats.org/officeDocument/2006/relationships/ctrlProp" Target="../ctrlProps/ctrlProp26.xml"/><Relationship Id="rId9" Type="http://schemas.openxmlformats.org/officeDocument/2006/relationships/ctrlProp" Target="../ctrlProps/ctrlProp31.xml"/><Relationship Id="rId180" Type="http://schemas.openxmlformats.org/officeDocument/2006/relationships/ctrlProp" Target="../ctrlProps/ctrlProp202.xml"/><Relationship Id="rId26" Type="http://schemas.openxmlformats.org/officeDocument/2006/relationships/ctrlProp" Target="../ctrlProps/ctrlProp48.xml"/><Relationship Id="rId47" Type="http://schemas.openxmlformats.org/officeDocument/2006/relationships/ctrlProp" Target="../ctrlProps/ctrlProp69.xml"/><Relationship Id="rId68" Type="http://schemas.openxmlformats.org/officeDocument/2006/relationships/ctrlProp" Target="../ctrlProps/ctrlProp90.xml"/><Relationship Id="rId89" Type="http://schemas.openxmlformats.org/officeDocument/2006/relationships/ctrlProp" Target="../ctrlProps/ctrlProp111.xml"/><Relationship Id="rId112" Type="http://schemas.openxmlformats.org/officeDocument/2006/relationships/ctrlProp" Target="../ctrlProps/ctrlProp134.xml"/><Relationship Id="rId133" Type="http://schemas.openxmlformats.org/officeDocument/2006/relationships/ctrlProp" Target="../ctrlProps/ctrlProp155.xml"/><Relationship Id="rId154" Type="http://schemas.openxmlformats.org/officeDocument/2006/relationships/ctrlProp" Target="../ctrlProps/ctrlProp176.xml"/><Relationship Id="rId175" Type="http://schemas.openxmlformats.org/officeDocument/2006/relationships/ctrlProp" Target="../ctrlProps/ctrlProp197.xml"/><Relationship Id="rId16" Type="http://schemas.openxmlformats.org/officeDocument/2006/relationships/ctrlProp" Target="../ctrlProps/ctrlProp38.xml"/><Relationship Id="rId37" Type="http://schemas.openxmlformats.org/officeDocument/2006/relationships/ctrlProp" Target="../ctrlProps/ctrlProp59.xml"/><Relationship Id="rId58" Type="http://schemas.openxmlformats.org/officeDocument/2006/relationships/ctrlProp" Target="../ctrlProps/ctrlProp80.xml"/><Relationship Id="rId79" Type="http://schemas.openxmlformats.org/officeDocument/2006/relationships/ctrlProp" Target="../ctrlProps/ctrlProp101.xml"/><Relationship Id="rId102" Type="http://schemas.openxmlformats.org/officeDocument/2006/relationships/ctrlProp" Target="../ctrlProps/ctrlProp124.xml"/><Relationship Id="rId123" Type="http://schemas.openxmlformats.org/officeDocument/2006/relationships/ctrlProp" Target="../ctrlProps/ctrlProp145.xml"/><Relationship Id="rId144" Type="http://schemas.openxmlformats.org/officeDocument/2006/relationships/ctrlProp" Target="../ctrlProps/ctrlProp166.xml"/><Relationship Id="rId90" Type="http://schemas.openxmlformats.org/officeDocument/2006/relationships/ctrlProp" Target="../ctrlProps/ctrlProp112.xml"/><Relationship Id="rId165" Type="http://schemas.openxmlformats.org/officeDocument/2006/relationships/ctrlProp" Target="../ctrlProps/ctrlProp187.xml"/><Relationship Id="rId27" Type="http://schemas.openxmlformats.org/officeDocument/2006/relationships/ctrlProp" Target="../ctrlProps/ctrlProp49.xml"/><Relationship Id="rId48" Type="http://schemas.openxmlformats.org/officeDocument/2006/relationships/ctrlProp" Target="../ctrlProps/ctrlProp70.xml"/><Relationship Id="rId69" Type="http://schemas.openxmlformats.org/officeDocument/2006/relationships/ctrlProp" Target="../ctrlProps/ctrlProp91.xml"/><Relationship Id="rId113" Type="http://schemas.openxmlformats.org/officeDocument/2006/relationships/ctrlProp" Target="../ctrlProps/ctrlProp135.xml"/><Relationship Id="rId134" Type="http://schemas.openxmlformats.org/officeDocument/2006/relationships/ctrlProp" Target="../ctrlProps/ctrlProp156.xml"/><Relationship Id="rId80" Type="http://schemas.openxmlformats.org/officeDocument/2006/relationships/ctrlProp" Target="../ctrlProps/ctrlProp102.xml"/><Relationship Id="rId155" Type="http://schemas.openxmlformats.org/officeDocument/2006/relationships/ctrlProp" Target="../ctrlProps/ctrlProp177.xml"/><Relationship Id="rId176" Type="http://schemas.openxmlformats.org/officeDocument/2006/relationships/ctrlProp" Target="../ctrlProps/ctrlProp198.xml"/><Relationship Id="rId17" Type="http://schemas.openxmlformats.org/officeDocument/2006/relationships/ctrlProp" Target="../ctrlProps/ctrlProp39.xml"/><Relationship Id="rId38" Type="http://schemas.openxmlformats.org/officeDocument/2006/relationships/ctrlProp" Target="../ctrlProps/ctrlProp60.xml"/><Relationship Id="rId59" Type="http://schemas.openxmlformats.org/officeDocument/2006/relationships/ctrlProp" Target="../ctrlProps/ctrlProp81.xml"/><Relationship Id="rId103" Type="http://schemas.openxmlformats.org/officeDocument/2006/relationships/ctrlProp" Target="../ctrlProps/ctrlProp125.xml"/><Relationship Id="rId124" Type="http://schemas.openxmlformats.org/officeDocument/2006/relationships/ctrlProp" Target="../ctrlProps/ctrlProp146.xml"/><Relationship Id="rId70" Type="http://schemas.openxmlformats.org/officeDocument/2006/relationships/ctrlProp" Target="../ctrlProps/ctrlProp92.xml"/><Relationship Id="rId91" Type="http://schemas.openxmlformats.org/officeDocument/2006/relationships/ctrlProp" Target="../ctrlProps/ctrlProp113.xml"/><Relationship Id="rId145" Type="http://schemas.openxmlformats.org/officeDocument/2006/relationships/ctrlProp" Target="../ctrlProps/ctrlProp167.xml"/><Relationship Id="rId166" Type="http://schemas.openxmlformats.org/officeDocument/2006/relationships/ctrlProp" Target="../ctrlProps/ctrlProp188.xml"/><Relationship Id="rId1" Type="http://schemas.openxmlformats.org/officeDocument/2006/relationships/printerSettings" Target="../printerSettings/printerSettings2.bin"/><Relationship Id="rId28" Type="http://schemas.openxmlformats.org/officeDocument/2006/relationships/ctrlProp" Target="../ctrlProps/ctrlProp50.xml"/><Relationship Id="rId49" Type="http://schemas.openxmlformats.org/officeDocument/2006/relationships/ctrlProp" Target="../ctrlProps/ctrlProp71.xml"/><Relationship Id="rId114" Type="http://schemas.openxmlformats.org/officeDocument/2006/relationships/ctrlProp" Target="../ctrlProps/ctrlProp136.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quebec.ca/entreprises-et-travailleurs-autonomes/obtenir-renseignements-entreprise/recherche-registre-entreprises/acceder-registre-entreprises" TargetMode="External"/><Relationship Id="rId1" Type="http://schemas.openxmlformats.org/officeDocument/2006/relationships/hyperlink" Target="https://www.calq.gouv.qc.ca/fileadmin/fichiers/programmes/Soutien_a_la_mission/OutilDeCalculAdmissibilite-Mission.xls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alq.gouv.qc.ca/fileadmin/fichiers/lexique/CALQ_planactiondiversite20162019.pdf"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9.xml"/><Relationship Id="rId3" Type="http://schemas.openxmlformats.org/officeDocument/2006/relationships/printerSettings" Target="../printerSettings/printerSettings6.bin"/><Relationship Id="rId7" Type="http://schemas.openxmlformats.org/officeDocument/2006/relationships/ctrlProp" Target="../ctrlProps/ctrlProp208.xml"/><Relationship Id="rId2" Type="http://schemas.openxmlformats.org/officeDocument/2006/relationships/hyperlink" Target="https://bnq.qc.ca/fr/normalisation/99-normalisation/developpement-durable.html" TargetMode="External"/><Relationship Id="rId1" Type="http://schemas.openxmlformats.org/officeDocument/2006/relationships/hyperlink" Target="https://evenementecoresponsable.com/scene/accreditation/" TargetMode="External"/><Relationship Id="rId6" Type="http://schemas.openxmlformats.org/officeDocument/2006/relationships/ctrlProp" Target="../ctrlProps/ctrlProp207.xml"/><Relationship Id="rId5" Type="http://schemas.openxmlformats.org/officeDocument/2006/relationships/vmlDrawing" Target="../drawings/vmlDrawing3.vml"/><Relationship Id="rId4" Type="http://schemas.openxmlformats.org/officeDocument/2006/relationships/drawing" Target="../drawings/drawing6.xml"/><Relationship Id="rId9" Type="http://schemas.openxmlformats.org/officeDocument/2006/relationships/ctrlProp" Target="../ctrlProps/ctrlProp21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15.xml"/><Relationship Id="rId3" Type="http://schemas.openxmlformats.org/officeDocument/2006/relationships/vmlDrawing" Target="../drawings/vmlDrawing4.vml"/><Relationship Id="rId7" Type="http://schemas.openxmlformats.org/officeDocument/2006/relationships/ctrlProp" Target="../ctrlProps/ctrlProp21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13.xml"/><Relationship Id="rId5" Type="http://schemas.openxmlformats.org/officeDocument/2006/relationships/ctrlProp" Target="../ctrlProps/ctrlProp212.xml"/><Relationship Id="rId4" Type="http://schemas.openxmlformats.org/officeDocument/2006/relationships/ctrlProp" Target="../ctrlProps/ctrlProp2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43940-F368-475D-BE35-868A295B83CB}">
  <sheetPr codeName="Feuil2"/>
  <dimension ref="A1:P56"/>
  <sheetViews>
    <sheetView showGridLines="0" tabSelected="1" zoomScaleNormal="100" workbookViewId="0">
      <selection sqref="A1:B1"/>
    </sheetView>
  </sheetViews>
  <sheetFormatPr baseColWidth="10" defaultRowHeight="12.5"/>
  <cols>
    <col min="1" max="1" width="3.1796875" style="217" customWidth="1"/>
    <col min="2" max="2" width="62.6328125" style="217" customWidth="1"/>
    <col min="3" max="3" width="26" style="424" customWidth="1"/>
    <col min="4" max="4" width="6.7265625" style="217" customWidth="1"/>
    <col min="5" max="5" width="91.26953125" style="217" customWidth="1"/>
    <col min="6" max="16384" width="10.90625" style="217"/>
  </cols>
  <sheetData>
    <row r="1" spans="1:11" s="167" customFormat="1" ht="39" customHeight="1">
      <c r="A1" s="540" t="s">
        <v>194</v>
      </c>
      <c r="B1" s="540"/>
      <c r="C1" s="420"/>
      <c r="D1" s="420"/>
      <c r="E1" s="420"/>
      <c r="F1" s="421" t="s">
        <v>78</v>
      </c>
      <c r="G1" s="166"/>
    </row>
    <row r="2" spans="1:11" s="167" customFormat="1" ht="22.5" customHeight="1">
      <c r="A2" s="541" t="s">
        <v>286</v>
      </c>
      <c r="B2" s="541"/>
      <c r="C2" s="541"/>
      <c r="D2" s="541"/>
      <c r="E2" s="541"/>
      <c r="F2" s="541"/>
      <c r="G2" s="422"/>
      <c r="H2" s="422"/>
    </row>
    <row r="3" spans="1:11" s="167" customFormat="1" ht="71" customHeight="1">
      <c r="A3" s="168"/>
      <c r="B3" s="543" t="s">
        <v>1321</v>
      </c>
      <c r="C3" s="543"/>
      <c r="D3" s="543"/>
      <c r="E3" s="543"/>
      <c r="F3" s="298"/>
    </row>
    <row r="4" spans="1:11" s="167" customFormat="1" ht="9" customHeight="1">
      <c r="A4" s="542"/>
      <c r="B4" s="542"/>
      <c r="C4" s="542"/>
      <c r="D4" s="542"/>
      <c r="E4" s="542"/>
      <c r="F4" s="542"/>
    </row>
    <row r="5" spans="1:11" s="167" customFormat="1" ht="50" customHeight="1">
      <c r="A5" s="208"/>
      <c r="B5" s="544" t="s">
        <v>288</v>
      </c>
      <c r="C5" s="544"/>
      <c r="D5" s="544"/>
      <c r="E5" s="544"/>
      <c r="F5" s="543"/>
      <c r="G5" s="543"/>
      <c r="H5" s="543"/>
    </row>
    <row r="6" spans="1:11" s="167" customFormat="1" ht="5.5" customHeight="1">
      <c r="A6" s="168"/>
      <c r="B6" s="168"/>
      <c r="C6" s="391"/>
      <c r="D6" s="168"/>
      <c r="E6" s="169"/>
      <c r="F6" s="298"/>
    </row>
    <row r="7" spans="1:11" s="172" customFormat="1" ht="17.25" customHeight="1">
      <c r="A7" s="170" t="s">
        <v>263</v>
      </c>
      <c r="B7" s="170"/>
      <c r="C7" s="390" t="s">
        <v>264</v>
      </c>
      <c r="D7" s="171"/>
      <c r="E7" s="171" t="s">
        <v>283</v>
      </c>
      <c r="F7" s="171"/>
      <c r="G7" s="217"/>
      <c r="H7" s="217"/>
      <c r="I7" s="217"/>
      <c r="J7" s="217"/>
      <c r="K7" s="217"/>
    </row>
    <row r="9" spans="1:11" s="207" customFormat="1" ht="20" customHeight="1">
      <c r="A9" s="545" t="s">
        <v>221</v>
      </c>
      <c r="B9" s="545"/>
      <c r="C9" s="270"/>
      <c r="D9" s="270"/>
      <c r="E9" s="270"/>
      <c r="F9" s="270"/>
    </row>
    <row r="10" spans="1:11" ht="20" customHeight="1">
      <c r="A10" s="299"/>
      <c r="B10" s="215" t="s">
        <v>171</v>
      </c>
      <c r="C10" s="174" t="str">
        <f>IF('Identification '!D8="","Information manquante","Information inscrite, merci !")</f>
        <v>Information manquante</v>
      </c>
      <c r="D10" s="217">
        <f t="shared" ref="D10:D17" si="0">IF(C10="Information manquante",-1,1)</f>
        <v>-1</v>
      </c>
      <c r="E10" s="423" t="str">
        <f>IF(C10="Information manquante","Inscrire l'information manquante dans la cellule D8","")</f>
        <v>Inscrire l'information manquante dans la cellule D8</v>
      </c>
    </row>
    <row r="11" spans="1:11" ht="20" customHeight="1">
      <c r="A11" s="299"/>
      <c r="B11" s="215" t="s">
        <v>220</v>
      </c>
      <c r="C11" s="174" t="str">
        <f>IF(OR('Identification '!D14="«Choisir»",'Identification '!D14=""),"Information manquante","Information inscrite, merci !")</f>
        <v>Information manquante</v>
      </c>
      <c r="D11" s="217">
        <f t="shared" si="0"/>
        <v>-1</v>
      </c>
      <c r="E11" s="423" t="str">
        <f>IF(C11="Information manquante","Inscrire l'information manquante dans la cellule D14","")</f>
        <v>Inscrire l'information manquante dans la cellule D14</v>
      </c>
    </row>
    <row r="12" spans="1:11" ht="20" customHeight="1">
      <c r="A12" s="299"/>
      <c r="B12" s="215" t="s">
        <v>93</v>
      </c>
      <c r="C12" s="174" t="str">
        <f>IF(OR('Identification '!D18="«Choisir»",'Identification '!D18=""),"Information manquante","Information inscrite, merci !")</f>
        <v>Information manquante</v>
      </c>
      <c r="D12" s="217">
        <f t="shared" si="0"/>
        <v>-1</v>
      </c>
      <c r="E12" s="423" t="str">
        <f>IF(C12="Information manquante","Inscrire l'information manquante dans la cellule D18","")</f>
        <v>Inscrire l'information manquante dans la cellule D18</v>
      </c>
    </row>
    <row r="13" spans="1:11" ht="20" customHeight="1">
      <c r="A13" s="299"/>
      <c r="B13" s="215" t="s">
        <v>175</v>
      </c>
      <c r="C13" s="174" t="str">
        <f>IF(OR('Identification '!D20="«Choisir»",'Identification '!D20=""),"Information manquante","Information inscrite, merci !")</f>
        <v>Information manquante</v>
      </c>
      <c r="D13" s="217">
        <f t="shared" si="0"/>
        <v>-1</v>
      </c>
      <c r="E13" s="423" t="str">
        <f>IF(C13="Information manquante","Inscrire l'information manquante dans la cellule D20","")</f>
        <v>Inscrire l'information manquante dans la cellule D20</v>
      </c>
    </row>
    <row r="14" spans="1:11" ht="20" customHeight="1">
      <c r="A14" s="299"/>
      <c r="B14" s="215" t="s">
        <v>176</v>
      </c>
      <c r="C14" s="174" t="str">
        <f>IF('Identification '!D22=0,"Information manquante","Information inscrite, merci !")</f>
        <v>Information manquante</v>
      </c>
      <c r="D14" s="217">
        <f t="shared" si="0"/>
        <v>-1</v>
      </c>
      <c r="E14" s="423" t="str">
        <f>IF(C14="Information manquante","Inscrire l'information manquante dans la cellule D22","")</f>
        <v>Inscrire l'information manquante dans la cellule D22</v>
      </c>
    </row>
    <row r="15" spans="1:11" ht="20" customHeight="1">
      <c r="A15" s="299"/>
      <c r="B15" s="215" t="s">
        <v>348</v>
      </c>
      <c r="C15" s="174" t="str">
        <f>IF('Identification '!D24=0,"Information manquante","Information inscrite, merci !")</f>
        <v>Information manquante</v>
      </c>
      <c r="D15" s="217">
        <f t="shared" si="0"/>
        <v>-1</v>
      </c>
      <c r="E15" s="423" t="str">
        <f>IF(C15="Information manquante","Inscrire l'information manquante dans la cellule D24","")</f>
        <v>Inscrire l'information manquante dans la cellule D24</v>
      </c>
    </row>
    <row r="16" spans="1:11" ht="20" customHeight="1">
      <c r="A16" s="299"/>
      <c r="B16" s="215" t="s">
        <v>475</v>
      </c>
      <c r="C16" s="174" t="str">
        <f>IF('Identification '!D26="","Information manquante","Information inscrite, merci !")</f>
        <v>Information manquante</v>
      </c>
      <c r="D16" s="217">
        <f>IF(C16="Information manquante",-1,1)</f>
        <v>-1</v>
      </c>
      <c r="E16" s="423" t="str">
        <f>IF(C16="Information manquante","Inscrire l'information manquante dans la cellule D26","")</f>
        <v>Inscrire l'information manquante dans la cellule D26</v>
      </c>
    </row>
    <row r="17" spans="1:6" ht="20" customHeight="1">
      <c r="A17" s="299"/>
      <c r="B17" s="215" t="s">
        <v>180</v>
      </c>
      <c r="C17" s="174" t="str">
        <f>IF('Identification '!G26="","Information manquante","Information inscrite, merci !")</f>
        <v>Information manquante</v>
      </c>
      <c r="D17" s="217">
        <f t="shared" si="0"/>
        <v>-1</v>
      </c>
      <c r="E17" s="423" t="str">
        <f>IF(C17="Information manquante","Inscrire l'information manquante dans la cellule G26","")</f>
        <v>Inscrire l'information manquante dans la cellule G26</v>
      </c>
    </row>
    <row r="18" spans="1:6" ht="20" customHeight="1">
      <c r="A18" s="299"/>
      <c r="B18" s="215" t="s">
        <v>422</v>
      </c>
      <c r="C18" s="174" t="str">
        <f>IF('Identification '!G49="«Choisir»","Information manquante","Information inscrite, merci !")</f>
        <v>Information manquante</v>
      </c>
      <c r="D18" s="217">
        <f t="shared" ref="D18" si="1">IF(C18="Information manquante",-1,1)</f>
        <v>-1</v>
      </c>
      <c r="E18" s="423" t="str">
        <f>IF(C18="Information manquante","Inscrire l'information manquante dans la cellule G49","")</f>
        <v>Inscrire l'information manquante dans la cellule G49</v>
      </c>
    </row>
    <row r="19" spans="1:6" ht="20" customHeight="1">
      <c r="A19" s="299"/>
      <c r="B19" s="215" t="s">
        <v>1332</v>
      </c>
      <c r="C19" s="174" t="str">
        <f>IF(AND('Identification '!G49="Oui",'Identification '!G51="«Choisir»"),"Information manquante",IF(AND('Identification '!G49="«Choisir»",'Identification '!G51="«Choisir»"),"Information manquante","Information inscrite, merci !"))</f>
        <v>Information manquante</v>
      </c>
      <c r="D19" s="217">
        <f t="shared" ref="D19" si="2">IF(C19="Information manquante",-1,1)</f>
        <v>-1</v>
      </c>
      <c r="E19" s="423" t="str">
        <f>IF(C19="Information manquante","Inscrire l'information manquante dans la cellule G51",IF('Identification '!G49="Non","Vous n'avez pas à répondre à cette question",""))</f>
        <v>Inscrire l'information manquante dans la cellule G51</v>
      </c>
    </row>
    <row r="20" spans="1:6" ht="20" customHeight="1">
      <c r="A20" s="299"/>
      <c r="B20" s="215" t="s">
        <v>1295</v>
      </c>
      <c r="C20" s="174" t="str">
        <f>IF(AND('Identification '!G49="Non",'Identification '!G51="«Choisir»",'Identification '!G53="«Choisir»"),"Information inscrite, merci !",IF(AND('Identification '!G51="Oui",'Identification '!G53="«Choisir»"),"Information manquante",IF(AND('Identification '!G51="«Choisir»",'Identification '!G53="«Choisir»"),"Information manquante","Information inscrite, merci !")))</f>
        <v>Information manquante</v>
      </c>
      <c r="D20" s="217">
        <f t="shared" ref="D20" si="3">IF(C20="Information manquante",-1,1)</f>
        <v>-1</v>
      </c>
      <c r="E20" s="423" t="str">
        <f>IF(C20="Information manquante","Inscrire l'information manquante dans la cellule G53",IF('Identification '!G49="Non","Vous n'avez pas à répondre à cette question",""))</f>
        <v>Inscrire l'information manquante dans la cellule G53</v>
      </c>
    </row>
    <row r="21" spans="1:6" ht="12" customHeight="1"/>
    <row r="22" spans="1:6" s="207" customFormat="1" ht="20" customHeight="1">
      <c r="A22" s="545" t="s">
        <v>351</v>
      </c>
      <c r="B22" s="545"/>
      <c r="C22" s="270"/>
      <c r="D22" s="270"/>
      <c r="E22" s="270"/>
      <c r="F22" s="270"/>
    </row>
    <row r="23" spans="1:6" ht="20" customHeight="1">
      <c r="A23" s="299"/>
      <c r="B23" s="215" t="s">
        <v>382</v>
      </c>
      <c r="C23" s="174" t="str">
        <f>IF(Admissibilité!N1&gt;0,"Information manquante","Information inscrite, merci !")</f>
        <v>Information manquante</v>
      </c>
      <c r="D23" s="217">
        <f>IF(C23="Information manquante",-1,1)</f>
        <v>-1</v>
      </c>
      <c r="E23" s="423" t="str">
        <f>IF(Admissibilité!N1&gt;0,"Répondre à toutes les questions de la section 1.","")</f>
        <v>Répondre à toutes les questions de la section 1.</v>
      </c>
    </row>
    <row r="24" spans="1:6" ht="19.5" customHeight="1">
      <c r="A24" s="298"/>
      <c r="B24" s="215" t="s">
        <v>1296</v>
      </c>
      <c r="C24" s="174" t="str">
        <f>IF(OR(Admissibilité!J53="«Choisir»",Admissibilité!J53=""),"Information manquante","Information inscrite, merci !")</f>
        <v>Information manquante</v>
      </c>
      <c r="D24" s="217">
        <f>IF(C24="Information manquante",-1,1)</f>
        <v>-1</v>
      </c>
      <c r="E24" s="423" t="str">
        <f>IF(C24="Information manquante","Inscrire l'information manquante dans la cellule J53","")</f>
        <v>Inscrire l'information manquante dans la cellule J53</v>
      </c>
    </row>
    <row r="25" spans="1:6" ht="20" customHeight="1">
      <c r="A25" s="298"/>
      <c r="B25" s="215" t="s">
        <v>1177</v>
      </c>
      <c r="C25" s="174" t="str">
        <f>IF(Admissibilité!J53="Oui","Information inscrite, merci !",IF(OR(Admissibilité!J56="«Choisir»",Admissibilité!J56=""),"Information manquante","Information inscrite, merci !"))</f>
        <v>Information manquante</v>
      </c>
      <c r="D25" s="217">
        <f>IF(C25="Information manquante",-1,1)</f>
        <v>-1</v>
      </c>
      <c r="E25" s="423" t="str">
        <f>IF(C25="Information manquante","Inscrire l'information manquante dans la cellule J56",IF(Admissibilité!J53="Oui","Vous n'avez pas à répondre à cette question, votre demande est transmise par Mon dossier CALQ.",""))</f>
        <v>Inscrire l'information manquante dans la cellule J56</v>
      </c>
    </row>
    <row r="26" spans="1:6" ht="20" customHeight="1">
      <c r="A26" s="298"/>
      <c r="B26" s="215" t="s">
        <v>383</v>
      </c>
      <c r="C26" s="174" t="str">
        <f>IF(Admissibilité!J53="«Choisir»","Information manquante",IF(AND(Admissibilité!J53="«Choisir»",Admissibilité!J56="«Choisir»"),"Information manquante",IF(AND(Admissibilité!J53="Non",Admissibilité!J56="Non",Admissibilité!B92&gt;0),"Information manquante",IF(AND(Admissibilité!J53="Non",Admissibilité!J56="«Choisir»",Admissibilité!B92&gt;0),"Information manquante",IF(AND(Admissibilité!J53="Non",Admissibilité!J56="Oui",Admissibilité!B93&gt;0),"Information manquante","Information inscrite, merci !")))))</f>
        <v>Information manquante</v>
      </c>
      <c r="D26" s="217">
        <f>IF(C26="Information manquante",-1,1)</f>
        <v>-1</v>
      </c>
      <c r="E26" s="423" t="str">
        <f>IF(AND(Admissibilité!J53="Non",Admissibilité!J56="Non",Admissibilité!B92&gt;0),"Fournir une réponse pour tous les documents requis dans la colonne B.",IF(AND(Admissibilité!J53="Non",Admissibilité!J56="«Choisir»",Admissibilité!B92&gt;0),"Fournir une réponse pour tous les documents requis dans la colonne B.",IF(Admissibilité!J53="Oui","Vous n'avez pas à remplir cette section, votre demande est transmise par Mon dossier CALQ.",IF(AND(Admissibilité!J53="Non",Admissibilité!J56="Oui",Admissibilité!B93&gt;0),"Fournir une réponse pour tous les documents requis dans la colonne B.",IF(Admissibilité!J53="Non","Assurez-vous de joindre tous vos documents lors de la transmission de votre demande.","")))))</f>
        <v/>
      </c>
    </row>
    <row r="27" spans="1:6" ht="20" customHeight="1">
      <c r="A27" s="298"/>
      <c r="B27" s="215" t="s">
        <v>384</v>
      </c>
      <c r="C27" s="174" t="str">
        <f>IF(Admissibilité!E111="«Choisir»","Information manquante","Information inscrite, merci !")</f>
        <v>Information manquante</v>
      </c>
      <c r="D27" s="217">
        <f t="shared" ref="D27" si="4">IF(C27="Information manquante",-1,1)</f>
        <v>-1</v>
      </c>
      <c r="E27" s="423" t="str">
        <f>IF(C27="Information manquante","Inscrire l'information manquante dans la cellule E111 et votre signature dans la cellule F113.","")</f>
        <v>Inscrire l'information manquante dans la cellule E111 et votre signature dans la cellule F113.</v>
      </c>
    </row>
    <row r="28" spans="1:6" ht="12" customHeight="1"/>
    <row r="29" spans="1:6" s="207" customFormat="1" ht="20" customHeight="1">
      <c r="A29" s="545" t="s">
        <v>1249</v>
      </c>
      <c r="B29" s="545"/>
      <c r="C29" s="270"/>
      <c r="D29" s="270"/>
      <c r="E29" s="270"/>
      <c r="F29" s="270"/>
    </row>
    <row r="30" spans="1:6" ht="20" customHeight="1">
      <c r="A30" s="425"/>
      <c r="B30" s="215" t="s">
        <v>1296</v>
      </c>
      <c r="C30" s="174" t="str">
        <f>IF(OR('Annexe administrateurs'!E5="«Choisir»",'Annexe administrateurs'!E5=""),"Information manquante","Information inscrite, merci !")</f>
        <v>Information manquante</v>
      </c>
      <c r="D30" s="249">
        <f>IF(C30="Information manquante",-1,1)</f>
        <v>-1</v>
      </c>
      <c r="E30" s="423" t="str">
        <f>IF(C30="Information manquante","Répondre à la question dans la cellule E5","")</f>
        <v>Répondre à la question dans la cellule E5</v>
      </c>
    </row>
    <row r="31" spans="1:6" ht="20" customHeight="1">
      <c r="A31" s="425"/>
      <c r="B31" s="215" t="s">
        <v>527</v>
      </c>
      <c r="C31" s="174" t="str">
        <f>IF('Annexe administrateurs'!E5="Oui","Information inscrite, merci !",IF(OR('Annexe administrateurs'!E7="«Choisir»",'Annexe administrateurs'!E7=""),"Information manquante","Information inscrite, merci !"))</f>
        <v>Information manquante</v>
      </c>
      <c r="D31" s="249">
        <f>IF(C31="Information manquante",-1,1)</f>
        <v>-1</v>
      </c>
      <c r="E31" s="423" t="str">
        <f>IF(C31="Information manquante","Inscrire l'information manquante dans la cellule E7",IF('Annexe administrateurs'!E5="Oui","Vous n'avez pas à répondre à cette question, votre demande est transmise par Mon dossier CALQ.",""))</f>
        <v>Inscrire l'information manquante dans la cellule E7</v>
      </c>
    </row>
    <row r="32" spans="1:6" ht="20" customHeight="1">
      <c r="A32" s="425"/>
      <c r="B32" s="215" t="s">
        <v>125</v>
      </c>
      <c r="C32" s="174" t="str">
        <f>IF('Annexe administrateurs'!E5="Oui","Information inscrite, merci !",IF('Annexe administrateurs'!G1&lt;3,"Information manquante","Information inscrite, merci !"))</f>
        <v>Information manquante</v>
      </c>
      <c r="D32" s="249">
        <f>IF(C32="Information manquante",-1,1)</f>
        <v>-1</v>
      </c>
      <c r="E32" s="423" t="str">
        <f>IF('Annexe administrateurs'!E5="Oui","Vous n'avez pas à remplir cette section, votre demande est transmise par Mon dossier CALQ.",IF(C32="Information manquante","Inscrire tous les membres du conseil d'administration",""))</f>
        <v>Inscrire tous les membres du conseil d'administration</v>
      </c>
    </row>
    <row r="33" spans="1:6" ht="12" customHeight="1">
      <c r="E33" s="249"/>
    </row>
    <row r="34" spans="1:6" s="207" customFormat="1" ht="20" customHeight="1">
      <c r="A34" s="545" t="s">
        <v>138</v>
      </c>
      <c r="B34" s="545"/>
      <c r="C34" s="270"/>
      <c r="D34" s="270"/>
      <c r="E34" s="270"/>
      <c r="F34" s="270"/>
    </row>
    <row r="35" spans="1:6" ht="20" customHeight="1">
      <c r="A35" s="425"/>
      <c r="B35" s="215" t="s">
        <v>385</v>
      </c>
      <c r="C35" s="174" t="str">
        <f>IF(('Structure organisationnelle'!F13+'Structure organisationnelle'!H13+'Structure organisationnelle'!J13+'Structure organisationnelle'!L13)=0,"Information manquante","Information inscrite, merci !")</f>
        <v>Information manquante</v>
      </c>
      <c r="D35" s="249">
        <f>IF(C35="Information manquante",-1,1)</f>
        <v>-1</v>
      </c>
      <c r="E35" s="423" t="str">
        <f>IF(C35="Information manquante","Inscrire le nombre de personnes travaillant à temps plein, à temps partiel et sur une base temporaire.","")</f>
        <v>Inscrire le nombre de personnes travaillant à temps plein, à temps partiel et sur une base temporaire.</v>
      </c>
    </row>
    <row r="36" spans="1:6" ht="20" customHeight="1">
      <c r="A36" s="425"/>
      <c r="B36" s="215" t="s">
        <v>528</v>
      </c>
      <c r="C36" s="174" t="str">
        <f>IF('Structure organisationnelle'!O1&lt;3,"Information manquante","Information inscrite, merci !")</f>
        <v>Information manquante</v>
      </c>
      <c r="D36" s="249">
        <f>IF(C36="Information manquante",-1,1)</f>
        <v>-1</v>
      </c>
      <c r="E36" s="423" t="str">
        <f>IF(C36="Information manquante","Inscrire les informations manquantes dans les cellules H16, B20 et B23.","")</f>
        <v>Inscrire les informations manquantes dans les cellules H16, B20 et B23.</v>
      </c>
    </row>
    <row r="37" spans="1:6" ht="12" customHeight="1">
      <c r="E37" s="249"/>
    </row>
    <row r="38" spans="1:6" s="207" customFormat="1" ht="20" customHeight="1">
      <c r="A38" s="545" t="s">
        <v>287</v>
      </c>
      <c r="B38" s="545"/>
      <c r="C38" s="270"/>
      <c r="D38" s="270"/>
      <c r="E38" s="270"/>
      <c r="F38" s="270"/>
    </row>
    <row r="39" spans="1:6" ht="20" customHeight="1">
      <c r="A39" s="425"/>
      <c r="B39" s="215" t="s">
        <v>1250</v>
      </c>
      <c r="C39" s="174" t="str">
        <f>IF('Portrait organisme'!L1&lt;2,"Information manquante","Information inscrite, merci !")</f>
        <v>Information manquante</v>
      </c>
      <c r="D39" s="249">
        <f>IF(C39="Information manquante",-1,1)</f>
        <v>-1</v>
      </c>
      <c r="E39" s="423" t="str">
        <f>IF(C39="Information manquante","Répondre à toutes les questions concernant votre organisation.","")</f>
        <v>Répondre à toutes les questions concernant votre organisation.</v>
      </c>
    </row>
    <row r="40" spans="1:6" ht="12" customHeight="1">
      <c r="E40" s="249"/>
    </row>
    <row r="41" spans="1:6" s="207" customFormat="1" ht="20" customHeight="1">
      <c r="A41" s="545" t="s">
        <v>338</v>
      </c>
      <c r="B41" s="545"/>
      <c r="C41" s="270"/>
      <c r="D41" s="270"/>
      <c r="E41" s="270"/>
      <c r="F41" s="270"/>
    </row>
    <row r="42" spans="1:6" ht="20" customHeight="1">
      <c r="A42" s="425"/>
      <c r="B42" s="215" t="s">
        <v>1251</v>
      </c>
      <c r="C42" s="174" t="str">
        <f>IF(Écoresponsabilité!H1&lt;6,"Information manquante","Information inscrite, merci !")</f>
        <v>Information manquante</v>
      </c>
      <c r="D42" s="249">
        <f>IF(C42="Information manquante",-1,1)</f>
        <v>-1</v>
      </c>
      <c r="E42" s="423" t="str">
        <f>IF(Écoresponsabilité!H1&lt;6,"Répondre à toutes les questions concernant votre organisation.","")</f>
        <v>Répondre à toutes les questions concernant votre organisation.</v>
      </c>
    </row>
    <row r="43" spans="1:6" ht="12" customHeight="1">
      <c r="E43" s="249"/>
    </row>
    <row r="44" spans="1:6" s="207" customFormat="1" ht="20" customHeight="1">
      <c r="A44" s="546" t="s">
        <v>1333</v>
      </c>
      <c r="B44" s="546"/>
      <c r="C44" s="270"/>
      <c r="D44" s="270"/>
      <c r="E44" s="270"/>
      <c r="F44" s="270"/>
    </row>
    <row r="45" spans="1:6" ht="20" customHeight="1">
      <c r="A45" s="425"/>
      <c r="B45" s="300" t="s">
        <v>1334</v>
      </c>
      <c r="C45" s="174" t="str">
        <f>IF(OR('Section 10c Réel'!$D$5="«Choisir»",'Section 10c Réel'!$D$10="",'Section 10c Réel'!$O$12=0),"Information manquante","Information inscrite, merci !")</f>
        <v>Information manquante</v>
      </c>
      <c r="D45" s="249">
        <f t="shared" ref="D45:D47" si="5">IF(C45="Information manquante",-1,1)</f>
        <v>-1</v>
      </c>
      <c r="E45" s="423" t="str">
        <f>IF(C45="Information manquante","Fournir toutes les informations demandées.","")</f>
        <v>Fournir toutes les informations demandées.</v>
      </c>
    </row>
    <row r="46" spans="1:6" ht="20" customHeight="1">
      <c r="A46" s="425"/>
      <c r="B46" s="300" t="s">
        <v>1335</v>
      </c>
      <c r="C46" s="174" t="str">
        <f>IF(OR('Section 10c En cours'!$D$5="«Choisir»",'Section 10c En cours'!$D$10="",'Section 10c En cours'!$O$12=0),"Information manquante","Information inscrite, merci !")</f>
        <v>Information manquante</v>
      </c>
      <c r="D46" s="249">
        <f t="shared" si="5"/>
        <v>-1</v>
      </c>
      <c r="E46" s="423" t="str">
        <f>IF(C46="Information manquante","Fournir toutes les informations demandées.","")</f>
        <v>Fournir toutes les informations demandées.</v>
      </c>
    </row>
    <row r="47" spans="1:6" ht="20" customHeight="1">
      <c r="A47" s="425"/>
      <c r="B47" s="300" t="s">
        <v>1336</v>
      </c>
      <c r="C47" s="174" t="str">
        <f>IF(OR('Section 10c Prévisionnel'!$D$5="«Choisir»",'Section 10c Prévisionnel'!$D$10="",'Section 10c Prévisionnel'!$O$12=0),"Information manquante","Information inscrite, merci !")</f>
        <v>Information manquante</v>
      </c>
      <c r="D47" s="249">
        <f t="shared" si="5"/>
        <v>-1</v>
      </c>
      <c r="E47" s="423" t="str">
        <f>IF(C47="Information manquante","Fournir toutes les informations demandées.","")</f>
        <v>Fournir toutes les informations demandées.</v>
      </c>
    </row>
    <row r="48" spans="1:6" ht="12" customHeight="1"/>
    <row r="49" spans="1:16" s="207" customFormat="1" ht="20" customHeight="1">
      <c r="A49" s="545" t="s">
        <v>92</v>
      </c>
      <c r="B49" s="545"/>
      <c r="C49" s="270"/>
      <c r="D49" s="270"/>
      <c r="E49" s="270"/>
      <c r="F49" s="270"/>
    </row>
    <row r="50" spans="1:16" ht="22" customHeight="1">
      <c r="B50" s="215" t="s">
        <v>1169</v>
      </c>
      <c r="C50" s="174" t="str">
        <f>IF('Section 14a'!$D$7="«Choisir»","Information manquante",IF(AND('Section 14a'!$D$71&gt;0,'Section 14a'!$D$147&gt;0),"Information inscrite, merci !","Information manquante"))</f>
        <v>Information manquante</v>
      </c>
      <c r="D50" s="249">
        <f>IF(C50="Information manquante",-1,1)</f>
        <v>-1</v>
      </c>
      <c r="E50" s="423" t="str">
        <f>IF(C50="Information manquante","Fournir le bugdet colonne D et indiquer l'année correspondante dans la cellule D7.","")</f>
        <v>Fournir le bugdet colonne D et indiquer l'année correspondante dans la cellule D7.</v>
      </c>
    </row>
    <row r="51" spans="1:16" ht="22" customHeight="1">
      <c r="B51" s="215" t="s">
        <v>349</v>
      </c>
      <c r="C51" s="174" t="str">
        <f>IF('Section 14a'!$H$7="«Choisir»","Information manquante",IF(AND('Section 14a'!$H$71&gt;0,'Section 14a'!$H$147&gt;0),"Information inscrite, merci !","Information manquante"))</f>
        <v>Information manquante</v>
      </c>
      <c r="D51" s="249">
        <f>IF(C51="Information manquante",-1,1)</f>
        <v>-1</v>
      </c>
      <c r="E51" s="423" t="str">
        <f>IF(C51="Information manquante","Fournir le bugdet colonne H et indiquer l'année correspondante dans la cellule H7.","")</f>
        <v>Fournir le bugdet colonne H et indiquer l'année correspondante dans la cellule H7.</v>
      </c>
      <c r="F51" s="426"/>
      <c r="H51" s="426"/>
      <c r="I51" s="426"/>
      <c r="J51" s="426"/>
      <c r="K51" s="427"/>
      <c r="L51" s="426"/>
      <c r="N51" s="426"/>
      <c r="O51" s="427"/>
      <c r="P51" s="426"/>
    </row>
    <row r="52" spans="1:16" ht="22" customHeight="1">
      <c r="B52" s="215" t="s">
        <v>434</v>
      </c>
      <c r="C52" s="174" t="str">
        <f>IF('Section 14a'!$L$7="«Choisir»","Information manquante",IF(AND('Section 14a'!$L$71&gt;0,'Section 14a'!$L$147&gt;0),"Information inscrite, merci !","Information manquante"))</f>
        <v>Information manquante</v>
      </c>
      <c r="D52" s="249">
        <f>IF(C52="Information manquante",-1,1)</f>
        <v>-1</v>
      </c>
      <c r="E52" s="423" t="str">
        <f>IF(C52="Information manquante","Fournir le bugdet colonne L et indiquer l'année correspondante dans la cellule L7.","")</f>
        <v>Fournir le bugdet colonne L et indiquer l'année correspondante dans la cellule L7.</v>
      </c>
    </row>
    <row r="53" spans="1:16" ht="12" customHeight="1"/>
    <row r="54" spans="1:16" s="207" customFormat="1" ht="20" customHeight="1">
      <c r="A54" s="545" t="s">
        <v>1246</v>
      </c>
      <c r="B54" s="545"/>
      <c r="C54" s="270"/>
      <c r="D54" s="270"/>
      <c r="E54" s="270"/>
      <c r="F54" s="270"/>
    </row>
    <row r="55" spans="1:16" ht="20" customHeight="1">
      <c r="A55" s="425"/>
      <c r="B55" s="215" t="s">
        <v>1296</v>
      </c>
      <c r="C55" s="174" t="str">
        <f>IF(OR('ListeDocsRequis-MatérielAppui'!D5="«Choisir»",'ListeDocsRequis-MatérielAppui'!D5=""),"Information manquante","Information inscrite, merci !")</f>
        <v>Information manquante</v>
      </c>
      <c r="D55" s="249">
        <f>IF(C55="Information manquante",-1,1)</f>
        <v>-1</v>
      </c>
      <c r="E55" s="423" t="str">
        <f>IF(C55="Information manquante","Répondre à la question dans la cellule D5",IF('ListeDocsRequis-MatérielAppui'!D5="Non","Assurez-vous de joindre vos documents et votre matériel d'appui lors de la transmission de votre demande.",""))</f>
        <v>Répondre à la question dans la cellule D5</v>
      </c>
    </row>
    <row r="56" spans="1:16" ht="12" customHeight="1"/>
  </sheetData>
  <sheetProtection algorithmName="SHA-512" hashValue="PoURrq9NgFgKcxuTSH/sncUImsU4ebX8zSnvrftIFmvZpUTKJno0gy+Gm+v+GkyB785Rso+qFUkZwmRSsoPoJQ==" saltValue="Y1ppulEMkWhgKIhA0a93Zw==" spinCount="100000" sheet="1" objects="1" scenarios="1"/>
  <mergeCells count="15">
    <mergeCell ref="A49:B49"/>
    <mergeCell ref="A54:B54"/>
    <mergeCell ref="A9:B9"/>
    <mergeCell ref="A22:B22"/>
    <mergeCell ref="A29:B29"/>
    <mergeCell ref="A38:B38"/>
    <mergeCell ref="A41:B41"/>
    <mergeCell ref="A34:B34"/>
    <mergeCell ref="A44:B44"/>
    <mergeCell ref="A1:B1"/>
    <mergeCell ref="A2:F2"/>
    <mergeCell ref="A4:F4"/>
    <mergeCell ref="B3:E3"/>
    <mergeCell ref="F5:H5"/>
    <mergeCell ref="B5:E5"/>
  </mergeCells>
  <conditionalFormatting sqref="D10:D16">
    <cfRule type="iconSet" priority="90">
      <iconSet iconSet="3Symbols2" showValue="0">
        <cfvo type="percent" val="0"/>
        <cfvo type="num" val="0"/>
        <cfvo type="num" val="1"/>
      </iconSet>
    </cfRule>
  </conditionalFormatting>
  <conditionalFormatting sqref="D17:D20">
    <cfRule type="iconSet" priority="87">
      <iconSet iconSet="3Symbols2" showValue="0">
        <cfvo type="percent" val="0"/>
        <cfvo type="num" val="0"/>
        <cfvo type="num" val="1"/>
      </iconSet>
    </cfRule>
  </conditionalFormatting>
  <conditionalFormatting sqref="D23:D25">
    <cfRule type="iconSet" priority="86">
      <iconSet iconSet="3Symbols2" showValue="0">
        <cfvo type="percent" val="0"/>
        <cfvo type="num" val="0"/>
        <cfvo type="num" val="1"/>
      </iconSet>
    </cfRule>
  </conditionalFormatting>
  <conditionalFormatting sqref="D26">
    <cfRule type="iconSet" priority="82">
      <iconSet iconSet="3Symbols2" showValue="0">
        <cfvo type="percent" val="0"/>
        <cfvo type="num" val="0"/>
        <cfvo type="num" val="1"/>
      </iconSet>
    </cfRule>
  </conditionalFormatting>
  <conditionalFormatting sqref="D27">
    <cfRule type="iconSet" priority="81">
      <iconSet iconSet="3Symbols2" showValue="0">
        <cfvo type="percent" val="0"/>
        <cfvo type="num" val="0"/>
        <cfvo type="num" val="1"/>
      </iconSet>
    </cfRule>
  </conditionalFormatting>
  <conditionalFormatting sqref="D30:D32">
    <cfRule type="iconSet" priority="89">
      <iconSet iconSet="3Symbols2" showValue="0">
        <cfvo type="percent" val="0"/>
        <cfvo type="num" val="0"/>
        <cfvo type="num" val="1"/>
      </iconSet>
    </cfRule>
  </conditionalFormatting>
  <conditionalFormatting sqref="D35:D36">
    <cfRule type="iconSet" priority="76">
      <iconSet iconSet="3Symbols2" showValue="0">
        <cfvo type="percent" val="0"/>
        <cfvo type="num" val="0"/>
        <cfvo type="num" val="1"/>
      </iconSet>
    </cfRule>
  </conditionalFormatting>
  <conditionalFormatting sqref="D39">
    <cfRule type="iconSet" priority="83">
      <iconSet iconSet="3Symbols2" showValue="0">
        <cfvo type="percent" val="0"/>
        <cfvo type="num" val="0"/>
        <cfvo type="num" val="1"/>
      </iconSet>
    </cfRule>
  </conditionalFormatting>
  <conditionalFormatting sqref="D42">
    <cfRule type="iconSet" priority="84">
      <iconSet iconSet="3Symbols2" showValue="0">
        <cfvo type="percent" val="0"/>
        <cfvo type="num" val="0"/>
        <cfvo type="num" val="1"/>
      </iconSet>
    </cfRule>
  </conditionalFormatting>
  <conditionalFormatting sqref="D45">
    <cfRule type="iconSet" priority="2">
      <iconSet iconSet="3Symbols2" showValue="0">
        <cfvo type="percent" val="0"/>
        <cfvo type="num" val="0"/>
        <cfvo type="num" val="1"/>
      </iconSet>
    </cfRule>
  </conditionalFormatting>
  <conditionalFormatting sqref="D46:D47">
    <cfRule type="iconSet" priority="3">
      <iconSet iconSet="3Symbols2" showValue="0">
        <cfvo type="percent" val="0"/>
        <cfvo type="num" val="0"/>
        <cfvo type="num" val="1"/>
      </iconSet>
    </cfRule>
  </conditionalFormatting>
  <conditionalFormatting sqref="D50">
    <cfRule type="iconSet" priority="62">
      <iconSet iconSet="3Symbols2" showValue="0">
        <cfvo type="percent" val="0"/>
        <cfvo type="num" val="0"/>
        <cfvo type="num" val="1"/>
      </iconSet>
    </cfRule>
  </conditionalFormatting>
  <conditionalFormatting sqref="D51">
    <cfRule type="iconSet" priority="61">
      <iconSet iconSet="3Symbols2" showValue="0">
        <cfvo type="percent" val="0"/>
        <cfvo type="num" val="0"/>
        <cfvo type="num" val="1"/>
      </iconSet>
    </cfRule>
  </conditionalFormatting>
  <conditionalFormatting sqref="D52">
    <cfRule type="iconSet" priority="60">
      <iconSet iconSet="3Symbols2" showValue="0">
        <cfvo type="percent" val="0"/>
        <cfvo type="num" val="0"/>
        <cfvo type="num" val="1"/>
      </iconSet>
    </cfRule>
  </conditionalFormatting>
  <conditionalFormatting sqref="D55">
    <cfRule type="iconSet" priority="43">
      <iconSet iconSet="3Symbols2" showValue="0">
        <cfvo type="percent" val="0"/>
        <cfvo type="num" val="0"/>
        <cfvo type="num" val="1"/>
      </iconSet>
    </cfRule>
  </conditionalFormatting>
  <conditionalFormatting sqref="E26">
    <cfRule type="expression" dxfId="55" priority="1">
      <formula>$E$26="Assurez-vous de joindre tous vos documents lors de la transmission de votre demande."</formula>
    </cfRule>
  </conditionalFormatting>
  <hyperlinks>
    <hyperlink ref="A9:B9" location="'Identification '!A1" display="Identification" xr:uid="{1CC92904-AFA8-4321-9C65-155A1CCFBBF4}"/>
    <hyperlink ref="A22:B22" location="Admissibilité!A1" display="Documents d'admissibilité" xr:uid="{2C41C0E5-C03F-41D9-84B8-CCEE3253C9CA}"/>
    <hyperlink ref="A29:B29" location="'Annexe administrateurs'!A1" display="Annexe administrateurs" xr:uid="{D67DB778-773C-4D7F-9C8F-FB93388638A7}"/>
    <hyperlink ref="A38:B38" location="'Portrait organisme'!A1" display="Portrait organisme" xr:uid="{CA375A47-1ED3-4B28-962F-8A0F831FB337}"/>
    <hyperlink ref="A41:B41" location="Écoresponsabilité!A1" display="Ecoresponsabilité" xr:uid="{EF47B189-BC64-4925-BE2D-647224B9AEDD}"/>
    <hyperlink ref="A34:B34" location="'Structure organisationnelle'!A1" display="Strucuture organisationelle" xr:uid="{7C591677-09D4-4DF3-A2A2-246A93ABEA74}"/>
    <hyperlink ref="A49:B49" location="'Section 14a'!A1" display="Section 14a : Sommaire des revenus et dépenses" xr:uid="{23AF56F0-5DC9-47AD-940E-0737B0D09FBA}"/>
    <hyperlink ref="A54:B54" location="'ListeDocsRequis-MatérielAppui'!A1" display="Liste des documents requis et matériel d'appui" xr:uid="{2A804F75-F853-4347-91C0-E5FE5422D989}"/>
    <hyperlink ref="B45" location="'Section 10c Réel'!A1" display="Section 10c Réel" xr:uid="{054E55CC-F7C0-4516-B83C-AC0CB2322C76}"/>
    <hyperlink ref="B46" location="'Section 10c En cours'!A1" display="Section 10c En cours" xr:uid="{6E881AE8-B738-4EAC-8275-60556F7AA3CB}"/>
    <hyperlink ref="B47" location="'Section 10c Prévisionnel'!A1" display="Section 10c Prévisionnel" xr:uid="{F3505BAE-3AC5-49F4-B283-45B635F97D17}"/>
  </hyperlinks>
  <pageMargins left="0.7" right="0.7" top="0.75" bottom="0.75" header="0.3" footer="0.3"/>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3633" r:id="rId4" name="Check Box 1">
              <controlPr defaultSize="0" autoFill="0" autoLine="0" autoPict="0">
                <anchor moveWithCells="1">
                  <from>
                    <xdr:col>3</xdr:col>
                    <xdr:colOff>0</xdr:colOff>
                    <xdr:row>8</xdr:row>
                    <xdr:rowOff>0</xdr:rowOff>
                  </from>
                  <to>
                    <xdr:col>3</xdr:col>
                    <xdr:colOff>0</xdr:colOff>
                    <xdr:row>9</xdr:row>
                    <xdr:rowOff>101600</xdr:rowOff>
                  </to>
                </anchor>
              </controlPr>
            </control>
          </mc:Choice>
        </mc:AlternateContent>
        <mc:AlternateContent xmlns:mc="http://schemas.openxmlformats.org/markup-compatibility/2006">
          <mc:Choice Requires="x14">
            <control shapeId="453634" r:id="rId5" name="Check Box 2">
              <controlPr defaultSize="0" autoFill="0" autoLine="0" autoPict="0">
                <anchor moveWithCells="1">
                  <from>
                    <xdr:col>3</xdr:col>
                    <xdr:colOff>0</xdr:colOff>
                    <xdr:row>8</xdr:row>
                    <xdr:rowOff>0</xdr:rowOff>
                  </from>
                  <to>
                    <xdr:col>3</xdr:col>
                    <xdr:colOff>0</xdr:colOff>
                    <xdr:row>9</xdr:row>
                    <xdr:rowOff>101600</xdr:rowOff>
                  </to>
                </anchor>
              </controlPr>
            </control>
          </mc:Choice>
        </mc:AlternateContent>
        <mc:AlternateContent xmlns:mc="http://schemas.openxmlformats.org/markup-compatibility/2006">
          <mc:Choice Requires="x14">
            <control shapeId="453635" r:id="rId6" name="Check Box 3">
              <controlPr defaultSize="0" autoFill="0" autoLine="0" autoPict="0">
                <anchor moveWithCells="1">
                  <from>
                    <xdr:col>3</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453636" r:id="rId7" name="Check Box 4">
              <controlPr defaultSize="0" autoFill="0" autoLine="0" autoPict="0">
                <anchor moveWithCells="1">
                  <from>
                    <xdr:col>2</xdr:col>
                    <xdr:colOff>0</xdr:colOff>
                    <xdr:row>8</xdr:row>
                    <xdr:rowOff>0</xdr:rowOff>
                  </from>
                  <to>
                    <xdr:col>2</xdr:col>
                    <xdr:colOff>0</xdr:colOff>
                    <xdr:row>9</xdr:row>
                    <xdr:rowOff>82550</xdr:rowOff>
                  </to>
                </anchor>
              </controlPr>
            </control>
          </mc:Choice>
        </mc:AlternateContent>
        <mc:AlternateContent xmlns:mc="http://schemas.openxmlformats.org/markup-compatibility/2006">
          <mc:Choice Requires="x14">
            <control shapeId="453637" r:id="rId8" name="Check Box 5">
              <controlPr defaultSize="0" autoFill="0" autoLine="0" autoPict="0">
                <anchor moveWithCells="1">
                  <from>
                    <xdr:col>2</xdr:col>
                    <xdr:colOff>0</xdr:colOff>
                    <xdr:row>8</xdr:row>
                    <xdr:rowOff>0</xdr:rowOff>
                  </from>
                  <to>
                    <xdr:col>2</xdr:col>
                    <xdr:colOff>0</xdr:colOff>
                    <xdr:row>9</xdr:row>
                    <xdr:rowOff>69850</xdr:rowOff>
                  </to>
                </anchor>
              </controlPr>
            </control>
          </mc:Choice>
        </mc:AlternateContent>
        <mc:AlternateContent xmlns:mc="http://schemas.openxmlformats.org/markup-compatibility/2006">
          <mc:Choice Requires="x14">
            <control shapeId="453638" r:id="rId9" name="Check Box 6">
              <controlPr defaultSize="0" autoFill="0" autoLine="0" autoPict="0">
                <anchor moveWithCells="1">
                  <from>
                    <xdr:col>2</xdr:col>
                    <xdr:colOff>0</xdr:colOff>
                    <xdr:row>8</xdr:row>
                    <xdr:rowOff>0</xdr:rowOff>
                  </from>
                  <to>
                    <xdr:col>2</xdr:col>
                    <xdr:colOff>0</xdr:colOff>
                    <xdr:row>9</xdr:row>
                    <xdr:rowOff>158750</xdr:rowOff>
                  </to>
                </anchor>
              </controlPr>
            </control>
          </mc:Choice>
        </mc:AlternateContent>
        <mc:AlternateContent xmlns:mc="http://schemas.openxmlformats.org/markup-compatibility/2006">
          <mc:Choice Requires="x14">
            <control shapeId="453639" r:id="rId10" name="Check Box 7">
              <controlPr defaultSize="0" autoFill="0" autoLine="0" autoPict="0">
                <anchor moveWithCells="1">
                  <from>
                    <xdr:col>3</xdr:col>
                    <xdr:colOff>0</xdr:colOff>
                    <xdr:row>8</xdr:row>
                    <xdr:rowOff>0</xdr:rowOff>
                  </from>
                  <to>
                    <xdr:col>3</xdr:col>
                    <xdr:colOff>0</xdr:colOff>
                    <xdr:row>9</xdr:row>
                    <xdr:rowOff>63500</xdr:rowOff>
                  </to>
                </anchor>
              </controlPr>
            </control>
          </mc:Choice>
        </mc:AlternateContent>
        <mc:AlternateContent xmlns:mc="http://schemas.openxmlformats.org/markup-compatibility/2006">
          <mc:Choice Requires="x14">
            <control shapeId="453640" r:id="rId11" name="Check Box 8">
              <controlPr defaultSize="0" autoFill="0" autoLine="0" autoPict="0">
                <anchor moveWithCells="1">
                  <from>
                    <xdr:col>3</xdr:col>
                    <xdr:colOff>0</xdr:colOff>
                    <xdr:row>8</xdr:row>
                    <xdr:rowOff>0</xdr:rowOff>
                  </from>
                  <to>
                    <xdr:col>3</xdr:col>
                    <xdr:colOff>0</xdr:colOff>
                    <xdr:row>9</xdr:row>
                    <xdr:rowOff>63500</xdr:rowOff>
                  </to>
                </anchor>
              </controlPr>
            </control>
          </mc:Choice>
        </mc:AlternateContent>
        <mc:AlternateContent xmlns:mc="http://schemas.openxmlformats.org/markup-compatibility/2006">
          <mc:Choice Requires="x14">
            <control shapeId="453641" r:id="rId12" name="Check Box 9">
              <controlPr defaultSize="0" autoFill="0" autoLine="0" autoPict="0">
                <anchor moveWithCells="1">
                  <from>
                    <xdr:col>3</xdr:col>
                    <xdr:colOff>0</xdr:colOff>
                    <xdr:row>8</xdr:row>
                    <xdr:rowOff>0</xdr:rowOff>
                  </from>
                  <to>
                    <xdr:col>3</xdr:col>
                    <xdr:colOff>0</xdr:colOff>
                    <xdr:row>9</xdr:row>
                    <xdr:rowOff>63500</xdr:rowOff>
                  </to>
                </anchor>
              </controlPr>
            </control>
          </mc:Choice>
        </mc:AlternateContent>
        <mc:AlternateContent xmlns:mc="http://schemas.openxmlformats.org/markup-compatibility/2006">
          <mc:Choice Requires="x14">
            <control shapeId="453642" r:id="rId13" name="Check Box 10">
              <controlPr defaultSize="0" autoFill="0" autoLine="0" autoPict="0">
                <anchor moveWithCells="1">
                  <from>
                    <xdr:col>3</xdr:col>
                    <xdr:colOff>0</xdr:colOff>
                    <xdr:row>8</xdr:row>
                    <xdr:rowOff>0</xdr:rowOff>
                  </from>
                  <to>
                    <xdr:col>3</xdr:col>
                    <xdr:colOff>0</xdr:colOff>
                    <xdr:row>9</xdr:row>
                    <xdr:rowOff>69850</xdr:rowOff>
                  </to>
                </anchor>
              </controlPr>
            </control>
          </mc:Choice>
        </mc:AlternateContent>
        <mc:AlternateContent xmlns:mc="http://schemas.openxmlformats.org/markup-compatibility/2006">
          <mc:Choice Requires="x14">
            <control shapeId="453643" r:id="rId14" name="Check Box 11">
              <controlPr defaultSize="0" autoFill="0" autoLine="0" autoPict="0">
                <anchor moveWithCells="1">
                  <from>
                    <xdr:col>3</xdr:col>
                    <xdr:colOff>0</xdr:colOff>
                    <xdr:row>8</xdr:row>
                    <xdr:rowOff>0</xdr:rowOff>
                  </from>
                  <to>
                    <xdr:col>3</xdr:col>
                    <xdr:colOff>0</xdr:colOff>
                    <xdr:row>9</xdr:row>
                    <xdr:rowOff>63500</xdr:rowOff>
                  </to>
                </anchor>
              </controlPr>
            </control>
          </mc:Choice>
        </mc:AlternateContent>
        <mc:AlternateContent xmlns:mc="http://schemas.openxmlformats.org/markup-compatibility/2006">
          <mc:Choice Requires="x14">
            <control shapeId="453644" r:id="rId15" name="Check Box 12">
              <controlPr defaultSize="0" autoFill="0" autoLine="0" autoPict="0">
                <anchor moveWithCells="1">
                  <from>
                    <xdr:col>3</xdr:col>
                    <xdr:colOff>0</xdr:colOff>
                    <xdr:row>8</xdr:row>
                    <xdr:rowOff>0</xdr:rowOff>
                  </from>
                  <to>
                    <xdr:col>3</xdr:col>
                    <xdr:colOff>0</xdr:colOff>
                    <xdr:row>9</xdr:row>
                    <xdr:rowOff>76200</xdr:rowOff>
                  </to>
                </anchor>
              </controlPr>
            </control>
          </mc:Choice>
        </mc:AlternateContent>
        <mc:AlternateContent xmlns:mc="http://schemas.openxmlformats.org/markup-compatibility/2006">
          <mc:Choice Requires="x14">
            <control shapeId="453645" r:id="rId16" name="Check Box 13">
              <controlPr defaultSize="0" autoFill="0" autoLine="0" autoPict="0">
                <anchor moveWithCells="1">
                  <from>
                    <xdr:col>2</xdr:col>
                    <xdr:colOff>0</xdr:colOff>
                    <xdr:row>8</xdr:row>
                    <xdr:rowOff>0</xdr:rowOff>
                  </from>
                  <to>
                    <xdr:col>2</xdr:col>
                    <xdr:colOff>0</xdr:colOff>
                    <xdr:row>9</xdr:row>
                    <xdr:rowOff>69850</xdr:rowOff>
                  </to>
                </anchor>
              </controlPr>
            </control>
          </mc:Choice>
        </mc:AlternateContent>
        <mc:AlternateContent xmlns:mc="http://schemas.openxmlformats.org/markup-compatibility/2006">
          <mc:Choice Requires="x14">
            <control shapeId="453646" r:id="rId17" name="Check Box 14">
              <controlPr defaultSize="0" autoFill="0" autoLine="0" autoPict="0">
                <anchor moveWithCells="1">
                  <from>
                    <xdr:col>2</xdr:col>
                    <xdr:colOff>0</xdr:colOff>
                    <xdr:row>8</xdr:row>
                    <xdr:rowOff>0</xdr:rowOff>
                  </from>
                  <to>
                    <xdr:col>2</xdr:col>
                    <xdr:colOff>0</xdr:colOff>
                    <xdr:row>9</xdr:row>
                    <xdr:rowOff>63500</xdr:rowOff>
                  </to>
                </anchor>
              </controlPr>
            </control>
          </mc:Choice>
        </mc:AlternateContent>
        <mc:AlternateContent xmlns:mc="http://schemas.openxmlformats.org/markup-compatibility/2006">
          <mc:Choice Requires="x14">
            <control shapeId="453647" r:id="rId18" name="Check Box 15">
              <controlPr defaultSize="0" autoFill="0" autoLine="0" autoPict="0">
                <anchor moveWithCells="1">
                  <from>
                    <xdr:col>2</xdr:col>
                    <xdr:colOff>0</xdr:colOff>
                    <xdr:row>8</xdr:row>
                    <xdr:rowOff>0</xdr:rowOff>
                  </from>
                  <to>
                    <xdr:col>2</xdr:col>
                    <xdr:colOff>0</xdr:colOff>
                    <xdr:row>9</xdr:row>
                    <xdr:rowOff>63500</xdr:rowOff>
                  </to>
                </anchor>
              </controlPr>
            </control>
          </mc:Choice>
        </mc:AlternateContent>
        <mc:AlternateContent xmlns:mc="http://schemas.openxmlformats.org/markup-compatibility/2006">
          <mc:Choice Requires="x14">
            <control shapeId="453648" r:id="rId19" name="Check Box 16">
              <controlPr defaultSize="0" autoFill="0" autoLine="0" autoPict="0">
                <anchor moveWithCells="1">
                  <from>
                    <xdr:col>2</xdr:col>
                    <xdr:colOff>0</xdr:colOff>
                    <xdr:row>8</xdr:row>
                    <xdr:rowOff>0</xdr:rowOff>
                  </from>
                  <to>
                    <xdr:col>2</xdr:col>
                    <xdr:colOff>0</xdr:colOff>
                    <xdr:row>9</xdr:row>
                    <xdr:rowOff>63500</xdr:rowOff>
                  </to>
                </anchor>
              </controlPr>
            </control>
          </mc:Choice>
        </mc:AlternateContent>
        <mc:AlternateContent xmlns:mc="http://schemas.openxmlformats.org/markup-compatibility/2006">
          <mc:Choice Requires="x14">
            <control shapeId="453649" r:id="rId20" name="Check Box 17">
              <controlPr defaultSize="0" autoFill="0" autoLine="0" autoPict="0">
                <anchor moveWithCells="1">
                  <from>
                    <xdr:col>2</xdr:col>
                    <xdr:colOff>0</xdr:colOff>
                    <xdr:row>8</xdr:row>
                    <xdr:rowOff>0</xdr:rowOff>
                  </from>
                  <to>
                    <xdr:col>2</xdr:col>
                    <xdr:colOff>0</xdr:colOff>
                    <xdr:row>9</xdr:row>
                    <xdr:rowOff>82550</xdr:rowOff>
                  </to>
                </anchor>
              </controlPr>
            </control>
          </mc:Choice>
        </mc:AlternateContent>
        <mc:AlternateContent xmlns:mc="http://schemas.openxmlformats.org/markup-compatibility/2006">
          <mc:Choice Requires="x14">
            <control shapeId="453650" r:id="rId21" name="Check Box 18">
              <controlPr defaultSize="0" autoFill="0" autoLine="0" autoPict="0">
                <anchor moveWithCells="1">
                  <from>
                    <xdr:col>2</xdr:col>
                    <xdr:colOff>0</xdr:colOff>
                    <xdr:row>8</xdr:row>
                    <xdr:rowOff>0</xdr:rowOff>
                  </from>
                  <to>
                    <xdr:col>2</xdr:col>
                    <xdr:colOff>0</xdr:colOff>
                    <xdr:row>9</xdr:row>
                    <xdr:rowOff>69850</xdr:rowOff>
                  </to>
                </anchor>
              </controlPr>
            </control>
          </mc:Choice>
        </mc:AlternateContent>
        <mc:AlternateContent xmlns:mc="http://schemas.openxmlformats.org/markup-compatibility/2006">
          <mc:Choice Requires="x14">
            <control shapeId="453651" r:id="rId22" name="Check Box 19">
              <controlPr defaultSize="0" autoFill="0" autoLine="0" autoPict="0">
                <anchor moveWithCells="1">
                  <from>
                    <xdr:col>2</xdr:col>
                    <xdr:colOff>0</xdr:colOff>
                    <xdr:row>8</xdr:row>
                    <xdr:rowOff>0</xdr:rowOff>
                  </from>
                  <to>
                    <xdr:col>2</xdr:col>
                    <xdr:colOff>0</xdr:colOff>
                    <xdr:row>9</xdr:row>
                    <xdr:rowOff>158750</xdr:rowOff>
                  </to>
                </anchor>
              </controlPr>
            </control>
          </mc:Choice>
        </mc:AlternateContent>
        <mc:AlternateContent xmlns:mc="http://schemas.openxmlformats.org/markup-compatibility/2006">
          <mc:Choice Requires="x14">
            <control shapeId="453652" r:id="rId23" name="Check Box 20">
              <controlPr defaultSize="0" autoFill="0" autoLine="0" autoPict="0">
                <anchor moveWithCells="1">
                  <from>
                    <xdr:col>2</xdr:col>
                    <xdr:colOff>0</xdr:colOff>
                    <xdr:row>8</xdr:row>
                    <xdr:rowOff>0</xdr:rowOff>
                  </from>
                  <to>
                    <xdr:col>2</xdr:col>
                    <xdr:colOff>0</xdr:colOff>
                    <xdr:row>9</xdr:row>
                    <xdr:rowOff>76200</xdr:rowOff>
                  </to>
                </anchor>
              </controlPr>
            </control>
          </mc:Choice>
        </mc:AlternateContent>
        <mc:AlternateContent xmlns:mc="http://schemas.openxmlformats.org/markup-compatibility/2006">
          <mc:Choice Requires="x14">
            <control shapeId="453653" r:id="rId24" name="Check Box 21">
              <controlPr defaultSize="0" autoFill="0" autoLine="0" autoPict="0">
                <anchor moveWithCells="1">
                  <from>
                    <xdr:col>2</xdr:col>
                    <xdr:colOff>0</xdr:colOff>
                    <xdr:row>8</xdr:row>
                    <xdr:rowOff>0</xdr:rowOff>
                  </from>
                  <to>
                    <xdr:col>2</xdr:col>
                    <xdr:colOff>0</xdr:colOff>
                    <xdr:row>9</xdr:row>
                    <xdr:rowOff>101600</xdr:rowOff>
                  </to>
                </anchor>
              </controlPr>
            </control>
          </mc:Choice>
        </mc:AlternateContent>
        <mc:AlternateContent xmlns:mc="http://schemas.openxmlformats.org/markup-compatibility/2006">
          <mc:Choice Requires="x14">
            <control shapeId="453654" r:id="rId25" name="Check Box 22">
              <controlPr defaultSize="0" autoFill="0" autoLine="0" autoPict="0">
                <anchor moveWithCells="1">
                  <from>
                    <xdr:col>2</xdr:col>
                    <xdr:colOff>0</xdr:colOff>
                    <xdr:row>8</xdr:row>
                    <xdr:rowOff>0</xdr:rowOff>
                  </from>
                  <to>
                    <xdr:col>2</xdr:col>
                    <xdr:colOff>0</xdr:colOff>
                    <xdr:row>9</xdr:row>
                    <xdr:rowOff>114300</xdr:rowOff>
                  </to>
                </anchor>
              </controlPr>
            </control>
          </mc:Choice>
        </mc:AlternateContent>
        <mc:AlternateContent xmlns:mc="http://schemas.openxmlformats.org/markup-compatibility/2006">
          <mc:Choice Requires="x14">
            <control shapeId="453655" r:id="rId26" name="Check Box 23">
              <controlPr defaultSize="0" autoFill="0" autoLine="0" autoPict="0">
                <anchor moveWithCells="1">
                  <from>
                    <xdr:col>2</xdr:col>
                    <xdr:colOff>0</xdr:colOff>
                    <xdr:row>8</xdr:row>
                    <xdr:rowOff>0</xdr:rowOff>
                  </from>
                  <to>
                    <xdr:col>2</xdr:col>
                    <xdr:colOff>0</xdr:colOff>
                    <xdr:row>10</xdr:row>
                    <xdr:rowOff>6350</xdr:rowOff>
                  </to>
                </anchor>
              </controlPr>
            </control>
          </mc:Choice>
        </mc:AlternateContent>
        <mc:AlternateContent xmlns:mc="http://schemas.openxmlformats.org/markup-compatibility/2006">
          <mc:Choice Requires="x14">
            <control shapeId="453656" r:id="rId27" name="Check Box 24">
              <controlPr defaultSize="0" autoFill="0" autoLine="0" autoPict="0">
                <anchor moveWithCells="1">
                  <from>
                    <xdr:col>2</xdr:col>
                    <xdr:colOff>0</xdr:colOff>
                    <xdr:row>8</xdr:row>
                    <xdr:rowOff>0</xdr:rowOff>
                  </from>
                  <to>
                    <xdr:col>2</xdr:col>
                    <xdr:colOff>0</xdr:colOff>
                    <xdr:row>10</xdr:row>
                    <xdr:rowOff>6350</xdr:rowOff>
                  </to>
                </anchor>
              </controlPr>
            </control>
          </mc:Choice>
        </mc:AlternateContent>
        <mc:AlternateContent xmlns:mc="http://schemas.openxmlformats.org/markup-compatibility/2006">
          <mc:Choice Requires="x14">
            <control shapeId="453657" r:id="rId28" name="Check Box 25">
              <controlPr defaultSize="0" autoFill="0" autoLine="0" autoPict="0">
                <anchor moveWithCells="1">
                  <from>
                    <xdr:col>2</xdr:col>
                    <xdr:colOff>0</xdr:colOff>
                    <xdr:row>8</xdr:row>
                    <xdr:rowOff>0</xdr:rowOff>
                  </from>
                  <to>
                    <xdr:col>2</xdr:col>
                    <xdr:colOff>0</xdr:colOff>
                    <xdr:row>10</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35">
    <pageSetUpPr fitToPage="1"/>
  </sheetPr>
  <dimension ref="A1:Y124"/>
  <sheetViews>
    <sheetView showGridLines="0" zoomScaleNormal="100" workbookViewId="0"/>
  </sheetViews>
  <sheetFormatPr baseColWidth="10" defaultRowHeight="13"/>
  <cols>
    <col min="1" max="1" width="4.453125" customWidth="1"/>
    <col min="2" max="2" width="31" customWidth="1"/>
    <col min="3" max="3" width="16.54296875" customWidth="1"/>
    <col min="4" max="4" width="17.81640625" customWidth="1"/>
    <col min="5" max="5" width="19.453125" customWidth="1"/>
    <col min="6" max="6" width="8" customWidth="1"/>
    <col min="7" max="10" width="8.7265625" customWidth="1"/>
    <col min="11" max="11" width="12.7265625" customWidth="1"/>
    <col min="12" max="12" width="30" customWidth="1"/>
    <col min="13" max="13" width="17.7265625" customWidth="1"/>
    <col min="14" max="14" width="17.453125" customWidth="1"/>
    <col min="15" max="18" width="12.7265625" customWidth="1"/>
    <col min="20" max="21" width="14.6328125" customWidth="1"/>
    <col min="23" max="23" width="14.6328125" customWidth="1"/>
    <col min="24" max="24" width="14.6328125" style="314" customWidth="1"/>
  </cols>
  <sheetData>
    <row r="1" spans="1:24" ht="18">
      <c r="A1" s="8" t="s">
        <v>1341</v>
      </c>
      <c r="B1" s="6"/>
      <c r="C1" s="6"/>
      <c r="D1" s="8"/>
      <c r="E1" s="8"/>
      <c r="F1" s="8"/>
      <c r="G1" s="8"/>
      <c r="H1" s="8"/>
      <c r="I1" s="8"/>
      <c r="J1" s="8"/>
      <c r="K1" s="8"/>
      <c r="M1" s="8"/>
      <c r="O1" s="309"/>
      <c r="P1" s="6"/>
      <c r="Q1" s="6"/>
      <c r="R1" s="313" t="s">
        <v>433</v>
      </c>
    </row>
    <row r="2" spans="1:24" s="462" customFormat="1" ht="14" customHeight="1">
      <c r="A2" s="463" t="s">
        <v>114</v>
      </c>
      <c r="B2" s="478"/>
      <c r="C2" s="478"/>
      <c r="D2" s="468"/>
      <c r="E2" s="468"/>
      <c r="F2" s="468"/>
      <c r="G2" s="468"/>
      <c r="H2" s="468"/>
      <c r="I2" s="468"/>
      <c r="J2" s="468"/>
      <c r="K2" s="468"/>
      <c r="L2" s="478"/>
      <c r="M2" s="468"/>
      <c r="N2" s="468"/>
      <c r="O2" s="469"/>
      <c r="P2" s="478"/>
      <c r="Q2" s="478"/>
      <c r="R2" s="479"/>
      <c r="S2" s="492"/>
      <c r="X2" s="493"/>
    </row>
    <row r="3" spans="1:24" s="462" customFormat="1" ht="13.5" customHeight="1">
      <c r="A3" s="463"/>
      <c r="B3" s="478"/>
      <c r="C3" s="478"/>
      <c r="D3" s="467"/>
      <c r="E3" s="467"/>
      <c r="F3" s="467"/>
      <c r="S3" s="174"/>
      <c r="X3" s="493"/>
    </row>
    <row r="4" spans="1:24" s="462" customFormat="1" ht="12" customHeight="1">
      <c r="A4" s="463"/>
      <c r="B4" s="463"/>
      <c r="C4" s="463"/>
      <c r="D4" s="463"/>
      <c r="E4" s="463"/>
      <c r="F4" s="463"/>
      <c r="G4" s="467"/>
      <c r="H4" s="467"/>
      <c r="I4" s="467"/>
      <c r="J4" s="467"/>
      <c r="K4" s="467"/>
      <c r="S4" s="174"/>
      <c r="X4" s="493"/>
    </row>
    <row r="5" spans="1:24" s="462" customFormat="1" ht="14" customHeight="1">
      <c r="A5" s="463"/>
      <c r="B5" s="643" t="s">
        <v>467</v>
      </c>
      <c r="C5" s="643"/>
      <c r="D5" s="481" t="s">
        <v>222</v>
      </c>
      <c r="H5" s="467"/>
      <c r="I5" s="467"/>
      <c r="J5" s="467"/>
      <c r="K5" s="467"/>
      <c r="O5" s="471" t="s">
        <v>1207</v>
      </c>
      <c r="P5" s="472"/>
      <c r="Q5" s="472"/>
      <c r="R5" s="473"/>
      <c r="X5" s="493"/>
    </row>
    <row r="6" spans="1:24" s="462" customFormat="1" ht="12" customHeight="1">
      <c r="A6" s="463"/>
      <c r="B6" s="643"/>
      <c r="C6" s="643"/>
      <c r="D6" s="456" t="str">
        <f>IF(AND(D5="«Choisir»",O12&gt;0),"Information manquante, SVP corrigez la situation.","")</f>
        <v/>
      </c>
      <c r="E6" s="474"/>
      <c r="F6" s="174"/>
      <c r="G6" s="174"/>
      <c r="H6" s="467"/>
      <c r="I6" s="467"/>
      <c r="J6" s="467"/>
      <c r="K6" s="467"/>
      <c r="O6" s="457" t="s">
        <v>315</v>
      </c>
      <c r="P6" s="458" t="str">
        <f>IFERROR(SUMIFS($O$15:$O$155,$D$15:$D$155,O6)&amp;CONCATENATE( "  (",(TEXT((SUMIFS($O$15:$O$155,$D$15:$D$155,O6)/$O$12),"0%")),")"),"")</f>
        <v/>
      </c>
      <c r="Q6" s="459" t="s">
        <v>324</v>
      </c>
      <c r="R6" s="494" t="str">
        <f>IFERROR(SUMIFS($O$15:$O$155,$D$15:$D$155,Q6)&amp;CONCATENATE( "  (",(TEXT((SUMIFS($O$15:$O$155,$D$15:$D$155,Q6)/$O$12),"0%")),")"),"")</f>
        <v/>
      </c>
      <c r="X6" s="493"/>
    </row>
    <row r="7" spans="1:24" s="462" customFormat="1" ht="12" customHeight="1">
      <c r="A7" s="463"/>
      <c r="B7" s="478"/>
      <c r="C7" s="478"/>
      <c r="D7" s="467"/>
      <c r="E7" s="467"/>
      <c r="F7" s="467"/>
      <c r="G7" s="467"/>
      <c r="H7" s="467"/>
      <c r="I7" s="467"/>
      <c r="J7" s="467"/>
      <c r="K7" s="467"/>
      <c r="O7" s="457" t="s">
        <v>316</v>
      </c>
      <c r="P7" s="458" t="str">
        <f>IFERROR(SUMIFS($O$15:$O$155,$D$15:$D$155,O7)&amp;CONCATENATE( "  (",(TEXT((SUMIFS($O$15:$O$155,$D$15:$D$155,O7)/$O$12),"0%")),")"),"")</f>
        <v/>
      </c>
      <c r="Q7" s="459" t="s">
        <v>1174</v>
      </c>
      <c r="R7" s="494" t="str">
        <f>IFERROR(SUMIFS($O$15:$O$155,$D$15:$D$155,Q7)&amp;CONCATENATE( "  (",(TEXT((SUMIFS($O$15:$O$155,$D$15:$D$155,Q7)/$O$12),"0%")),")"),"")</f>
        <v/>
      </c>
      <c r="X7" s="493"/>
    </row>
    <row r="8" spans="1:24" s="462" customFormat="1" ht="14.5" customHeight="1">
      <c r="B8" s="476" t="s">
        <v>96</v>
      </c>
      <c r="C8" s="495" t="str">
        <f>IF(AND('Identification '!$D$8="",'Identification '!$D$12&lt;&gt;""),'Identification '!$D$12,IF('Identification '!$D$8="","",IF('Identification '!$D$10="Inscrire le nom de votre organisation dans la cellule D12",'Identification '!$D$12,'Identification '!$D$10)))</f>
        <v/>
      </c>
      <c r="D8" s="496"/>
      <c r="E8" s="497"/>
      <c r="F8" s="497"/>
      <c r="G8" s="498"/>
      <c r="H8" s="498"/>
      <c r="I8" s="498"/>
      <c r="J8" s="498"/>
      <c r="K8" s="498"/>
      <c r="L8" s="499"/>
      <c r="M8" s="478"/>
      <c r="N8" s="478"/>
      <c r="O8" s="460" t="s">
        <v>318</v>
      </c>
      <c r="P8" s="458" t="str">
        <f>IFERROR(SUMIFS($O$15:$O$155,$D$15:$D$155,O8)&amp;CONCATENATE( "  (",(TEXT((SUMIFS($O$15:$O$155,$D$15:$D$155,O8)/$O$12),"0%")),")"),"")</f>
        <v/>
      </c>
      <c r="Q8" s="459" t="s">
        <v>1175</v>
      </c>
      <c r="R8" s="494" t="str">
        <f>IFERROR(SUMIFS($O$15:$O$155,$D$15:$D$155,Q8)&amp;CONCATENATE( "  (",(TEXT((SUMIFS($O$15:$O$155,$D$15:$D$155,Q8)/$O$12),"0%")),")"),"")</f>
        <v/>
      </c>
      <c r="X8" s="493"/>
    </row>
    <row r="9" spans="1:24" s="462" customFormat="1" ht="12" customHeight="1">
      <c r="A9" s="476"/>
      <c r="O9" s="457" t="s">
        <v>320</v>
      </c>
      <c r="P9" s="458" t="str">
        <f>IFERROR(SUMIFS($O$15:$O$155,$D$15:$D$155,O9)&amp;CONCATENATE( "  (",(TEXT((SUMIFS($O$15:$O$155,$D$15:$D$155,O9)/$O$12),"0%")),")"),"")</f>
        <v/>
      </c>
      <c r="Q9" s="459" t="s">
        <v>1176</v>
      </c>
      <c r="R9" s="494" t="str">
        <f>IFERROR(SUMIFS($O$15:$O$155,$D$15:$D$155,Q9)&amp;CONCATENATE( "  (",(TEXT((SUMIFS($O$15:$O$155,$D$15:$D$155,Q9)/$O$12),"0%")),")"),"")</f>
        <v/>
      </c>
      <c r="X9" s="493"/>
    </row>
    <row r="10" spans="1:24" s="462" customFormat="1">
      <c r="A10" s="463"/>
      <c r="C10" s="500" t="s">
        <v>1170</v>
      </c>
      <c r="D10" s="475"/>
      <c r="F10" s="501">
        <f>SUM(F15:F115)</f>
        <v>0</v>
      </c>
      <c r="G10" s="464">
        <f>SUMIF(G15:G578,"x",$O$15:$O$578)</f>
        <v>0</v>
      </c>
      <c r="H10" s="465">
        <f>SUMIF(H15:H578,"x",$O$15:$O$578)</f>
        <v>0</v>
      </c>
      <c r="I10" s="465">
        <f>SUMIF(I15:I578,"x",$O$15:$O$578)</f>
        <v>0</v>
      </c>
      <c r="J10" s="466">
        <f>SUMIF(J15:J578,"x",$O$15:$O$578)</f>
        <v>0</v>
      </c>
      <c r="M10" s="478"/>
      <c r="N10" s="478"/>
      <c r="O10" s="461" t="s">
        <v>323</v>
      </c>
      <c r="P10" s="458" t="str">
        <f>IFERROR(SUMIFS($O$15:$O$155,$D$15:$D$155,O10)&amp;CONCATENATE( "  (",(TEXT((SUMIFS($O$15:$O$155,$D$15:$D$155,O10)/$O$12),"0%")),")"),"")</f>
        <v/>
      </c>
      <c r="Q10" s="502" t="s">
        <v>19</v>
      </c>
      <c r="R10" s="494" t="str">
        <f>IFERROR(SUMIFS($O$15:$O$155,$D$15:$D$155,Q10)&amp;CONCATENATE( "  (",(TEXT((SUMIFS($O$15:$O$155,$D$15:$D$155,Q10)/$O$12),"0%")),")"),"")</f>
        <v/>
      </c>
      <c r="X10" s="493"/>
    </row>
    <row r="11" spans="1:24" s="462" customFormat="1">
      <c r="A11" s="463"/>
      <c r="B11" s="478"/>
      <c r="C11" s="503"/>
      <c r="D11" s="456" t="str">
        <f>IF(AND(D10="",O12&gt;0),"Information manquante, SVP corrigez la situation.","")</f>
        <v/>
      </c>
      <c r="L11" s="504"/>
      <c r="M11" s="478"/>
      <c r="N11" s="478"/>
      <c r="X11" s="493"/>
    </row>
    <row r="12" spans="1:24" s="462" customFormat="1" ht="15" customHeight="1">
      <c r="A12" s="463"/>
      <c r="B12" s="478"/>
      <c r="C12" s="470"/>
      <c r="D12" s="470"/>
      <c r="G12" s="637" t="s">
        <v>425</v>
      </c>
      <c r="H12" s="638"/>
      <c r="I12" s="638"/>
      <c r="J12" s="639"/>
      <c r="M12" s="478"/>
      <c r="N12" s="478"/>
      <c r="O12" s="501">
        <f>SUM(O15:O117)</f>
        <v>0</v>
      </c>
      <c r="P12" s="505">
        <f t="shared" ref="P12:X12" si="0">SUM(P15:P117)</f>
        <v>0</v>
      </c>
      <c r="Q12" s="505">
        <f t="shared" si="0"/>
        <v>0</v>
      </c>
      <c r="R12" s="505">
        <f t="shared" si="0"/>
        <v>0</v>
      </c>
      <c r="S12" s="505">
        <f t="shared" si="0"/>
        <v>0</v>
      </c>
      <c r="T12" s="506">
        <f t="shared" si="0"/>
        <v>0</v>
      </c>
      <c r="U12" s="506">
        <f t="shared" si="0"/>
        <v>0</v>
      </c>
      <c r="V12" s="505">
        <f t="shared" si="0"/>
        <v>0</v>
      </c>
      <c r="W12" s="506">
        <f t="shared" si="0"/>
        <v>0</v>
      </c>
      <c r="X12" s="507">
        <f t="shared" si="0"/>
        <v>0</v>
      </c>
    </row>
    <row r="13" spans="1:24" s="462" customFormat="1" ht="10" customHeight="1">
      <c r="A13" s="463"/>
      <c r="B13" s="478"/>
      <c r="C13" s="470"/>
      <c r="D13" s="470"/>
      <c r="G13" s="640"/>
      <c r="H13" s="641"/>
      <c r="I13" s="641"/>
      <c r="J13" s="642"/>
      <c r="L13" s="508"/>
      <c r="M13" s="478"/>
      <c r="N13" s="478"/>
      <c r="O13" s="477"/>
      <c r="P13" s="478"/>
      <c r="Q13" s="478"/>
      <c r="R13" s="479"/>
      <c r="S13" s="479"/>
      <c r="T13" s="479"/>
      <c r="U13" s="479"/>
      <c r="X13" s="493"/>
    </row>
    <row r="14" spans="1:24" ht="100.5" customHeight="1">
      <c r="A14" s="311"/>
      <c r="B14" s="315" t="s">
        <v>17</v>
      </c>
      <c r="C14" s="315" t="s">
        <v>1171</v>
      </c>
      <c r="D14" s="315" t="s">
        <v>1369</v>
      </c>
      <c r="E14" s="303" t="s">
        <v>429</v>
      </c>
      <c r="F14" s="316" t="s">
        <v>1172</v>
      </c>
      <c r="G14" s="304" t="s">
        <v>466</v>
      </c>
      <c r="H14" s="312" t="s">
        <v>424</v>
      </c>
      <c r="I14" s="312" t="s">
        <v>1284</v>
      </c>
      <c r="J14" s="312" t="s">
        <v>1285</v>
      </c>
      <c r="K14" s="315" t="s">
        <v>108</v>
      </c>
      <c r="L14" s="315" t="s">
        <v>1286</v>
      </c>
      <c r="M14" s="315" t="s">
        <v>1287</v>
      </c>
      <c r="N14" s="315" t="s">
        <v>1173</v>
      </c>
      <c r="O14" s="316" t="s">
        <v>115</v>
      </c>
      <c r="P14" s="315" t="s">
        <v>109</v>
      </c>
      <c r="Q14" s="315" t="s">
        <v>18</v>
      </c>
      <c r="R14" s="315" t="s">
        <v>1370</v>
      </c>
      <c r="S14" s="315" t="s">
        <v>1371</v>
      </c>
      <c r="T14" s="317" t="s">
        <v>430</v>
      </c>
      <c r="U14" s="317" t="s">
        <v>431</v>
      </c>
      <c r="V14" s="318" t="s">
        <v>311</v>
      </c>
      <c r="W14" s="317" t="s">
        <v>432</v>
      </c>
      <c r="X14" s="305" t="s">
        <v>1288</v>
      </c>
    </row>
    <row r="15" spans="1:24" ht="30.5" customHeight="1">
      <c r="A15" s="311">
        <v>1</v>
      </c>
      <c r="B15" s="306"/>
      <c r="C15" s="487"/>
      <c r="D15" s="487"/>
      <c r="E15" s="487"/>
      <c r="F15" s="486"/>
      <c r="G15" s="482"/>
      <c r="H15" s="482"/>
      <c r="I15" s="482"/>
      <c r="J15" s="482"/>
      <c r="K15" s="487"/>
      <c r="L15" s="306"/>
      <c r="M15" s="306"/>
      <c r="N15" s="306"/>
      <c r="O15" s="483"/>
      <c r="P15" s="483"/>
      <c r="Q15" s="484"/>
      <c r="R15" s="484"/>
      <c r="S15" s="484"/>
      <c r="T15" s="488"/>
      <c r="U15" s="489"/>
      <c r="V15" s="485"/>
      <c r="W15" s="490"/>
      <c r="X15" s="491">
        <f>U15+W15</f>
        <v>0</v>
      </c>
    </row>
    <row r="16" spans="1:24" ht="30.5" customHeight="1">
      <c r="A16" s="311">
        <f>A15+1</f>
        <v>2</v>
      </c>
      <c r="B16" s="306"/>
      <c r="C16" s="487"/>
      <c r="D16" s="487"/>
      <c r="E16" s="487"/>
      <c r="F16" s="486"/>
      <c r="G16" s="482"/>
      <c r="H16" s="482"/>
      <c r="I16" s="482"/>
      <c r="J16" s="482"/>
      <c r="K16" s="487"/>
      <c r="L16" s="306"/>
      <c r="M16" s="306"/>
      <c r="N16" s="306"/>
      <c r="O16" s="483"/>
      <c r="P16" s="483"/>
      <c r="Q16" s="484"/>
      <c r="R16" s="484"/>
      <c r="S16" s="484"/>
      <c r="T16" s="489"/>
      <c r="U16" s="489"/>
      <c r="V16" s="485"/>
      <c r="W16" s="490"/>
      <c r="X16" s="491">
        <f t="shared" ref="X16:X22" si="1">U16+W16</f>
        <v>0</v>
      </c>
    </row>
    <row r="17" spans="1:24" ht="30.5" customHeight="1">
      <c r="A17" s="311">
        <v>3</v>
      </c>
      <c r="B17" s="306"/>
      <c r="C17" s="487"/>
      <c r="D17" s="487"/>
      <c r="E17" s="487"/>
      <c r="F17" s="486"/>
      <c r="G17" s="482"/>
      <c r="H17" s="482"/>
      <c r="I17" s="482"/>
      <c r="J17" s="482"/>
      <c r="K17" s="487"/>
      <c r="L17" s="306"/>
      <c r="M17" s="306"/>
      <c r="N17" s="306"/>
      <c r="O17" s="483"/>
      <c r="P17" s="483"/>
      <c r="Q17" s="484"/>
      <c r="R17" s="484"/>
      <c r="S17" s="484"/>
      <c r="T17" s="489"/>
      <c r="U17" s="489"/>
      <c r="V17" s="485"/>
      <c r="W17" s="490"/>
      <c r="X17" s="491">
        <f t="shared" si="1"/>
        <v>0</v>
      </c>
    </row>
    <row r="18" spans="1:24" ht="30.5" customHeight="1">
      <c r="A18" s="311">
        <f t="shared" ref="A18" si="2">A17+1</f>
        <v>4</v>
      </c>
      <c r="B18" s="306"/>
      <c r="C18" s="487"/>
      <c r="D18" s="487"/>
      <c r="E18" s="487"/>
      <c r="F18" s="486"/>
      <c r="G18" s="482"/>
      <c r="H18" s="482"/>
      <c r="I18" s="482"/>
      <c r="J18" s="482"/>
      <c r="K18" s="487"/>
      <c r="L18" s="306"/>
      <c r="M18" s="306"/>
      <c r="N18" s="306"/>
      <c r="O18" s="483"/>
      <c r="P18" s="483"/>
      <c r="Q18" s="484"/>
      <c r="R18" s="484"/>
      <c r="S18" s="484"/>
      <c r="T18" s="489"/>
      <c r="U18" s="489"/>
      <c r="V18" s="485"/>
      <c r="W18" s="490"/>
      <c r="X18" s="491">
        <f t="shared" si="1"/>
        <v>0</v>
      </c>
    </row>
    <row r="19" spans="1:24" ht="30.5" customHeight="1">
      <c r="A19" s="311">
        <v>5</v>
      </c>
      <c r="B19" s="306"/>
      <c r="C19" s="487"/>
      <c r="D19" s="487"/>
      <c r="E19" s="487"/>
      <c r="F19" s="486"/>
      <c r="G19" s="482"/>
      <c r="H19" s="482"/>
      <c r="I19" s="482"/>
      <c r="J19" s="482"/>
      <c r="K19" s="487"/>
      <c r="L19" s="306"/>
      <c r="M19" s="306"/>
      <c r="N19" s="306"/>
      <c r="O19" s="483"/>
      <c r="P19" s="483"/>
      <c r="Q19" s="484"/>
      <c r="R19" s="484"/>
      <c r="S19" s="484"/>
      <c r="T19" s="489"/>
      <c r="U19" s="489"/>
      <c r="V19" s="485"/>
      <c r="W19" s="490"/>
      <c r="X19" s="491">
        <f t="shared" si="1"/>
        <v>0</v>
      </c>
    </row>
    <row r="20" spans="1:24" ht="30.5" customHeight="1">
      <c r="A20" s="311">
        <f t="shared" ref="A20" si="3">A19+1</f>
        <v>6</v>
      </c>
      <c r="B20" s="306"/>
      <c r="C20" s="487"/>
      <c r="D20" s="487"/>
      <c r="E20" s="487"/>
      <c r="F20" s="486"/>
      <c r="G20" s="482"/>
      <c r="H20" s="482"/>
      <c r="I20" s="482"/>
      <c r="J20" s="482"/>
      <c r="K20" s="487"/>
      <c r="L20" s="306"/>
      <c r="M20" s="306"/>
      <c r="N20" s="306"/>
      <c r="O20" s="483"/>
      <c r="P20" s="483"/>
      <c r="Q20" s="484"/>
      <c r="R20" s="484"/>
      <c r="S20" s="484"/>
      <c r="T20" s="489"/>
      <c r="U20" s="489"/>
      <c r="V20" s="485"/>
      <c r="W20" s="490"/>
      <c r="X20" s="491">
        <f t="shared" si="1"/>
        <v>0</v>
      </c>
    </row>
    <row r="21" spans="1:24" ht="30.5" customHeight="1">
      <c r="A21" s="311">
        <v>7</v>
      </c>
      <c r="B21" s="306"/>
      <c r="C21" s="487"/>
      <c r="D21" s="487"/>
      <c r="E21" s="487"/>
      <c r="F21" s="486"/>
      <c r="G21" s="482"/>
      <c r="H21" s="482"/>
      <c r="I21" s="482"/>
      <c r="J21" s="482"/>
      <c r="K21" s="487"/>
      <c r="L21" s="306"/>
      <c r="M21" s="306"/>
      <c r="N21" s="306"/>
      <c r="O21" s="483"/>
      <c r="P21" s="483"/>
      <c r="Q21" s="484"/>
      <c r="R21" s="484"/>
      <c r="S21" s="484"/>
      <c r="T21" s="489"/>
      <c r="U21" s="489"/>
      <c r="V21" s="485"/>
      <c r="W21" s="490"/>
      <c r="X21" s="491">
        <f t="shared" si="1"/>
        <v>0</v>
      </c>
    </row>
    <row r="22" spans="1:24" ht="30.5" customHeight="1">
      <c r="A22" s="311">
        <f t="shared" ref="A22:A85" si="4">A21+1</f>
        <v>8</v>
      </c>
      <c r="B22" s="306"/>
      <c r="C22" s="487"/>
      <c r="D22" s="487"/>
      <c r="E22" s="487"/>
      <c r="F22" s="486"/>
      <c r="G22" s="482"/>
      <c r="H22" s="482"/>
      <c r="I22" s="482"/>
      <c r="J22" s="482"/>
      <c r="K22" s="487"/>
      <c r="L22" s="306"/>
      <c r="M22" s="306"/>
      <c r="N22" s="306"/>
      <c r="O22" s="483"/>
      <c r="P22" s="483"/>
      <c r="Q22" s="484"/>
      <c r="R22" s="484"/>
      <c r="S22" s="484"/>
      <c r="T22" s="489"/>
      <c r="U22" s="489"/>
      <c r="V22" s="485"/>
      <c r="W22" s="490"/>
      <c r="X22" s="491">
        <f t="shared" si="1"/>
        <v>0</v>
      </c>
    </row>
    <row r="23" spans="1:24" ht="30.5" customHeight="1">
      <c r="A23" s="311">
        <f t="shared" si="4"/>
        <v>9</v>
      </c>
      <c r="B23" s="306"/>
      <c r="C23" s="487"/>
      <c r="D23" s="487"/>
      <c r="E23" s="487"/>
      <c r="F23" s="486"/>
      <c r="G23" s="482"/>
      <c r="H23" s="482"/>
      <c r="I23" s="482"/>
      <c r="J23" s="482"/>
      <c r="K23" s="487"/>
      <c r="L23" s="306"/>
      <c r="M23" s="306"/>
      <c r="N23" s="306"/>
      <c r="O23" s="483"/>
      <c r="P23" s="483"/>
      <c r="Q23" s="484"/>
      <c r="R23" s="484"/>
      <c r="S23" s="484"/>
      <c r="T23" s="489"/>
      <c r="U23" s="489"/>
      <c r="V23" s="485"/>
      <c r="W23" s="490"/>
      <c r="X23" s="491">
        <f t="shared" ref="X23:X86" si="5">U23+W23</f>
        <v>0</v>
      </c>
    </row>
    <row r="24" spans="1:24" ht="30.5" customHeight="1">
      <c r="A24" s="311">
        <f t="shared" si="4"/>
        <v>10</v>
      </c>
      <c r="B24" s="306"/>
      <c r="C24" s="487"/>
      <c r="D24" s="487"/>
      <c r="E24" s="487"/>
      <c r="F24" s="486"/>
      <c r="G24" s="482"/>
      <c r="H24" s="482"/>
      <c r="I24" s="482"/>
      <c r="J24" s="482"/>
      <c r="K24" s="487"/>
      <c r="L24" s="306"/>
      <c r="M24" s="306"/>
      <c r="N24" s="306"/>
      <c r="O24" s="483"/>
      <c r="P24" s="483"/>
      <c r="Q24" s="484"/>
      <c r="R24" s="484"/>
      <c r="S24" s="484"/>
      <c r="T24" s="489"/>
      <c r="U24" s="489"/>
      <c r="V24" s="485"/>
      <c r="W24" s="490"/>
      <c r="X24" s="491">
        <f t="shared" si="5"/>
        <v>0</v>
      </c>
    </row>
    <row r="25" spans="1:24" ht="30.5" customHeight="1">
      <c r="A25" s="311">
        <f t="shared" si="4"/>
        <v>11</v>
      </c>
      <c r="B25" s="306"/>
      <c r="C25" s="487"/>
      <c r="D25" s="487"/>
      <c r="E25" s="487"/>
      <c r="F25" s="486"/>
      <c r="G25" s="482"/>
      <c r="H25" s="482"/>
      <c r="I25" s="482"/>
      <c r="J25" s="482"/>
      <c r="K25" s="487"/>
      <c r="L25" s="306"/>
      <c r="M25" s="306"/>
      <c r="N25" s="306"/>
      <c r="O25" s="483"/>
      <c r="P25" s="483"/>
      <c r="Q25" s="484"/>
      <c r="R25" s="484"/>
      <c r="S25" s="484"/>
      <c r="T25" s="489"/>
      <c r="U25" s="489"/>
      <c r="V25" s="485"/>
      <c r="W25" s="490"/>
      <c r="X25" s="491">
        <f t="shared" si="5"/>
        <v>0</v>
      </c>
    </row>
    <row r="26" spans="1:24" ht="30.5" customHeight="1">
      <c r="A26" s="311">
        <f t="shared" si="4"/>
        <v>12</v>
      </c>
      <c r="B26" s="306"/>
      <c r="C26" s="487"/>
      <c r="D26" s="487"/>
      <c r="E26" s="487"/>
      <c r="F26" s="486"/>
      <c r="G26" s="482"/>
      <c r="H26" s="482"/>
      <c r="I26" s="482"/>
      <c r="J26" s="482"/>
      <c r="K26" s="487"/>
      <c r="L26" s="306"/>
      <c r="M26" s="306"/>
      <c r="N26" s="306"/>
      <c r="O26" s="483"/>
      <c r="P26" s="483"/>
      <c r="Q26" s="484"/>
      <c r="R26" s="484"/>
      <c r="S26" s="484"/>
      <c r="T26" s="489"/>
      <c r="U26" s="489"/>
      <c r="V26" s="485"/>
      <c r="W26" s="490"/>
      <c r="X26" s="491">
        <f t="shared" si="5"/>
        <v>0</v>
      </c>
    </row>
    <row r="27" spans="1:24" ht="30.5" customHeight="1">
      <c r="A27" s="311">
        <f t="shared" si="4"/>
        <v>13</v>
      </c>
      <c r="B27" s="306"/>
      <c r="C27" s="487"/>
      <c r="D27" s="487"/>
      <c r="E27" s="487"/>
      <c r="F27" s="486"/>
      <c r="G27" s="482"/>
      <c r="H27" s="482"/>
      <c r="I27" s="482"/>
      <c r="J27" s="482"/>
      <c r="K27" s="487"/>
      <c r="L27" s="306"/>
      <c r="M27" s="306"/>
      <c r="N27" s="306"/>
      <c r="O27" s="483"/>
      <c r="P27" s="483"/>
      <c r="Q27" s="484"/>
      <c r="R27" s="484"/>
      <c r="S27" s="484"/>
      <c r="T27" s="489"/>
      <c r="U27" s="489"/>
      <c r="V27" s="485"/>
      <c r="W27" s="490"/>
      <c r="X27" s="491">
        <f t="shared" si="5"/>
        <v>0</v>
      </c>
    </row>
    <row r="28" spans="1:24" ht="30.5" customHeight="1">
      <c r="A28" s="311">
        <f t="shared" si="4"/>
        <v>14</v>
      </c>
      <c r="B28" s="306"/>
      <c r="C28" s="487"/>
      <c r="D28" s="487"/>
      <c r="E28" s="487"/>
      <c r="F28" s="486"/>
      <c r="G28" s="482"/>
      <c r="H28" s="482"/>
      <c r="I28" s="482"/>
      <c r="J28" s="482"/>
      <c r="K28" s="487"/>
      <c r="L28" s="306"/>
      <c r="M28" s="306"/>
      <c r="N28" s="306"/>
      <c r="O28" s="483"/>
      <c r="P28" s="483"/>
      <c r="Q28" s="484"/>
      <c r="R28" s="484"/>
      <c r="S28" s="484"/>
      <c r="T28" s="489"/>
      <c r="U28" s="489"/>
      <c r="V28" s="485"/>
      <c r="W28" s="490"/>
      <c r="X28" s="491">
        <f t="shared" si="5"/>
        <v>0</v>
      </c>
    </row>
    <row r="29" spans="1:24" ht="30.5" customHeight="1">
      <c r="A29" s="311">
        <f t="shared" si="4"/>
        <v>15</v>
      </c>
      <c r="B29" s="306"/>
      <c r="C29" s="487"/>
      <c r="D29" s="487"/>
      <c r="E29" s="487"/>
      <c r="F29" s="486"/>
      <c r="G29" s="482"/>
      <c r="H29" s="482"/>
      <c r="I29" s="482"/>
      <c r="J29" s="482"/>
      <c r="K29" s="487"/>
      <c r="L29" s="306"/>
      <c r="M29" s="306"/>
      <c r="N29" s="306"/>
      <c r="O29" s="483"/>
      <c r="P29" s="483"/>
      <c r="Q29" s="484"/>
      <c r="R29" s="484"/>
      <c r="S29" s="484"/>
      <c r="T29" s="489"/>
      <c r="U29" s="489"/>
      <c r="V29" s="485"/>
      <c r="W29" s="490"/>
      <c r="X29" s="491">
        <f t="shared" si="5"/>
        <v>0</v>
      </c>
    </row>
    <row r="30" spans="1:24" ht="30.5" customHeight="1">
      <c r="A30" s="311">
        <f t="shared" si="4"/>
        <v>16</v>
      </c>
      <c r="B30" s="306"/>
      <c r="C30" s="487"/>
      <c r="D30" s="487"/>
      <c r="E30" s="487"/>
      <c r="F30" s="486"/>
      <c r="G30" s="482"/>
      <c r="H30" s="482"/>
      <c r="I30" s="482"/>
      <c r="J30" s="482"/>
      <c r="K30" s="487"/>
      <c r="L30" s="306"/>
      <c r="M30" s="306"/>
      <c r="N30" s="306"/>
      <c r="O30" s="483"/>
      <c r="P30" s="483"/>
      <c r="Q30" s="484"/>
      <c r="R30" s="484"/>
      <c r="S30" s="484"/>
      <c r="T30" s="489"/>
      <c r="U30" s="489"/>
      <c r="V30" s="485"/>
      <c r="W30" s="490"/>
      <c r="X30" s="491">
        <f t="shared" si="5"/>
        <v>0</v>
      </c>
    </row>
    <row r="31" spans="1:24" ht="30.5" customHeight="1">
      <c r="A31" s="311">
        <f t="shared" si="4"/>
        <v>17</v>
      </c>
      <c r="B31" s="306"/>
      <c r="C31" s="487"/>
      <c r="D31" s="487"/>
      <c r="E31" s="487"/>
      <c r="F31" s="486"/>
      <c r="G31" s="482"/>
      <c r="H31" s="482"/>
      <c r="I31" s="482"/>
      <c r="J31" s="482"/>
      <c r="K31" s="487"/>
      <c r="L31" s="306"/>
      <c r="M31" s="306"/>
      <c r="N31" s="306"/>
      <c r="O31" s="483"/>
      <c r="P31" s="483"/>
      <c r="Q31" s="484"/>
      <c r="R31" s="484"/>
      <c r="S31" s="484"/>
      <c r="T31" s="489"/>
      <c r="U31" s="489"/>
      <c r="V31" s="485"/>
      <c r="W31" s="490"/>
      <c r="X31" s="491">
        <f t="shared" si="5"/>
        <v>0</v>
      </c>
    </row>
    <row r="32" spans="1:24" ht="30.5" customHeight="1">
      <c r="A32" s="311">
        <f t="shared" si="4"/>
        <v>18</v>
      </c>
      <c r="B32" s="306"/>
      <c r="C32" s="487"/>
      <c r="D32" s="487"/>
      <c r="E32" s="487"/>
      <c r="F32" s="486"/>
      <c r="G32" s="482"/>
      <c r="H32" s="482"/>
      <c r="I32" s="482"/>
      <c r="J32" s="482"/>
      <c r="K32" s="487"/>
      <c r="L32" s="306"/>
      <c r="M32" s="306"/>
      <c r="N32" s="306"/>
      <c r="O32" s="483"/>
      <c r="P32" s="483"/>
      <c r="Q32" s="484"/>
      <c r="R32" s="484"/>
      <c r="S32" s="484"/>
      <c r="T32" s="489"/>
      <c r="U32" s="489"/>
      <c r="V32" s="485"/>
      <c r="W32" s="490"/>
      <c r="X32" s="491">
        <f t="shared" si="5"/>
        <v>0</v>
      </c>
    </row>
    <row r="33" spans="1:24" ht="30.5" customHeight="1">
      <c r="A33" s="311">
        <f t="shared" si="4"/>
        <v>19</v>
      </c>
      <c r="B33" s="306"/>
      <c r="C33" s="487"/>
      <c r="D33" s="487"/>
      <c r="E33" s="487"/>
      <c r="F33" s="486"/>
      <c r="G33" s="482"/>
      <c r="H33" s="482"/>
      <c r="I33" s="482"/>
      <c r="J33" s="482"/>
      <c r="K33" s="487"/>
      <c r="L33" s="306"/>
      <c r="M33" s="306"/>
      <c r="N33" s="306"/>
      <c r="O33" s="483"/>
      <c r="P33" s="483"/>
      <c r="Q33" s="484"/>
      <c r="R33" s="484"/>
      <c r="S33" s="484"/>
      <c r="T33" s="489"/>
      <c r="U33" s="489"/>
      <c r="V33" s="485"/>
      <c r="W33" s="490"/>
      <c r="X33" s="491">
        <f t="shared" si="5"/>
        <v>0</v>
      </c>
    </row>
    <row r="34" spans="1:24" ht="30.5" customHeight="1">
      <c r="A34" s="311">
        <f t="shared" si="4"/>
        <v>20</v>
      </c>
      <c r="B34" s="306"/>
      <c r="C34" s="487"/>
      <c r="D34" s="487"/>
      <c r="E34" s="487"/>
      <c r="F34" s="486"/>
      <c r="G34" s="482"/>
      <c r="H34" s="482"/>
      <c r="I34" s="482"/>
      <c r="J34" s="482"/>
      <c r="K34" s="487"/>
      <c r="L34" s="306"/>
      <c r="M34" s="306"/>
      <c r="N34" s="306"/>
      <c r="O34" s="483"/>
      <c r="P34" s="483"/>
      <c r="Q34" s="484"/>
      <c r="R34" s="484"/>
      <c r="S34" s="484"/>
      <c r="T34" s="489"/>
      <c r="U34" s="489"/>
      <c r="V34" s="485"/>
      <c r="W34" s="490"/>
      <c r="X34" s="491">
        <f t="shared" si="5"/>
        <v>0</v>
      </c>
    </row>
    <row r="35" spans="1:24" ht="30.5" customHeight="1">
      <c r="A35" s="311">
        <f t="shared" si="4"/>
        <v>21</v>
      </c>
      <c r="B35" s="306"/>
      <c r="C35" s="487"/>
      <c r="D35" s="487"/>
      <c r="E35" s="487"/>
      <c r="F35" s="486"/>
      <c r="G35" s="482"/>
      <c r="H35" s="482"/>
      <c r="I35" s="482"/>
      <c r="J35" s="482"/>
      <c r="K35" s="487"/>
      <c r="L35" s="306"/>
      <c r="M35" s="306"/>
      <c r="N35" s="306"/>
      <c r="O35" s="483"/>
      <c r="P35" s="483"/>
      <c r="Q35" s="484"/>
      <c r="R35" s="484"/>
      <c r="S35" s="484"/>
      <c r="T35" s="489"/>
      <c r="U35" s="489"/>
      <c r="V35" s="485"/>
      <c r="W35" s="490"/>
      <c r="X35" s="491">
        <f t="shared" si="5"/>
        <v>0</v>
      </c>
    </row>
    <row r="36" spans="1:24" ht="30.5" customHeight="1">
      <c r="A36" s="311">
        <f t="shared" si="4"/>
        <v>22</v>
      </c>
      <c r="B36" s="306"/>
      <c r="C36" s="487"/>
      <c r="D36" s="487"/>
      <c r="E36" s="487"/>
      <c r="F36" s="486"/>
      <c r="G36" s="482"/>
      <c r="H36" s="482"/>
      <c r="I36" s="482"/>
      <c r="J36" s="482"/>
      <c r="K36" s="487"/>
      <c r="L36" s="306"/>
      <c r="M36" s="306"/>
      <c r="N36" s="306"/>
      <c r="O36" s="483"/>
      <c r="P36" s="483"/>
      <c r="Q36" s="484"/>
      <c r="R36" s="484"/>
      <c r="S36" s="484"/>
      <c r="T36" s="489"/>
      <c r="U36" s="489"/>
      <c r="V36" s="485"/>
      <c r="W36" s="490"/>
      <c r="X36" s="491">
        <f t="shared" si="5"/>
        <v>0</v>
      </c>
    </row>
    <row r="37" spans="1:24" ht="30.5" customHeight="1">
      <c r="A37" s="311">
        <f t="shared" si="4"/>
        <v>23</v>
      </c>
      <c r="B37" s="306"/>
      <c r="C37" s="487"/>
      <c r="D37" s="487"/>
      <c r="E37" s="487"/>
      <c r="F37" s="486"/>
      <c r="G37" s="482"/>
      <c r="H37" s="482"/>
      <c r="I37" s="482"/>
      <c r="J37" s="482"/>
      <c r="K37" s="487"/>
      <c r="L37" s="306"/>
      <c r="M37" s="306"/>
      <c r="N37" s="306"/>
      <c r="O37" s="483"/>
      <c r="P37" s="483"/>
      <c r="Q37" s="484"/>
      <c r="R37" s="484"/>
      <c r="S37" s="484"/>
      <c r="T37" s="489"/>
      <c r="U37" s="489"/>
      <c r="V37" s="485"/>
      <c r="W37" s="490"/>
      <c r="X37" s="491">
        <f t="shared" si="5"/>
        <v>0</v>
      </c>
    </row>
    <row r="38" spans="1:24" ht="30.5" customHeight="1">
      <c r="A38" s="311">
        <f t="shared" si="4"/>
        <v>24</v>
      </c>
      <c r="B38" s="306"/>
      <c r="C38" s="487"/>
      <c r="D38" s="487"/>
      <c r="E38" s="487"/>
      <c r="F38" s="486"/>
      <c r="G38" s="482"/>
      <c r="H38" s="482"/>
      <c r="I38" s="482"/>
      <c r="J38" s="482"/>
      <c r="K38" s="487"/>
      <c r="L38" s="306"/>
      <c r="M38" s="306"/>
      <c r="N38" s="306"/>
      <c r="O38" s="483"/>
      <c r="P38" s="483"/>
      <c r="Q38" s="484"/>
      <c r="R38" s="484"/>
      <c r="S38" s="484"/>
      <c r="T38" s="489"/>
      <c r="U38" s="489"/>
      <c r="V38" s="485"/>
      <c r="W38" s="490"/>
      <c r="X38" s="491">
        <f t="shared" si="5"/>
        <v>0</v>
      </c>
    </row>
    <row r="39" spans="1:24" ht="30.5" customHeight="1">
      <c r="A39" s="311">
        <f t="shared" si="4"/>
        <v>25</v>
      </c>
      <c r="B39" s="306"/>
      <c r="C39" s="487"/>
      <c r="D39" s="487"/>
      <c r="E39" s="487"/>
      <c r="F39" s="486"/>
      <c r="G39" s="482"/>
      <c r="H39" s="482"/>
      <c r="I39" s="482"/>
      <c r="J39" s="482"/>
      <c r="K39" s="487"/>
      <c r="L39" s="306"/>
      <c r="M39" s="306"/>
      <c r="N39" s="306"/>
      <c r="O39" s="483"/>
      <c r="P39" s="483"/>
      <c r="Q39" s="484"/>
      <c r="R39" s="484"/>
      <c r="S39" s="484"/>
      <c r="T39" s="489"/>
      <c r="U39" s="489"/>
      <c r="V39" s="485"/>
      <c r="W39" s="490"/>
      <c r="X39" s="491">
        <f t="shared" si="5"/>
        <v>0</v>
      </c>
    </row>
    <row r="40" spans="1:24" ht="30.5" customHeight="1">
      <c r="A40" s="311">
        <f t="shared" si="4"/>
        <v>26</v>
      </c>
      <c r="B40" s="306"/>
      <c r="C40" s="487"/>
      <c r="D40" s="487"/>
      <c r="E40" s="487"/>
      <c r="F40" s="486"/>
      <c r="G40" s="482"/>
      <c r="H40" s="482"/>
      <c r="I40" s="482"/>
      <c r="J40" s="482"/>
      <c r="K40" s="487"/>
      <c r="L40" s="306"/>
      <c r="M40" s="306"/>
      <c r="N40" s="306"/>
      <c r="O40" s="483"/>
      <c r="P40" s="483"/>
      <c r="Q40" s="484"/>
      <c r="R40" s="484"/>
      <c r="S40" s="484"/>
      <c r="T40" s="489"/>
      <c r="U40" s="489"/>
      <c r="V40" s="485"/>
      <c r="W40" s="490"/>
      <c r="X40" s="491">
        <f t="shared" si="5"/>
        <v>0</v>
      </c>
    </row>
    <row r="41" spans="1:24" ht="30.5" customHeight="1">
      <c r="A41" s="311">
        <f t="shared" si="4"/>
        <v>27</v>
      </c>
      <c r="B41" s="306"/>
      <c r="C41" s="487"/>
      <c r="D41" s="487"/>
      <c r="E41" s="487"/>
      <c r="F41" s="486"/>
      <c r="G41" s="482"/>
      <c r="H41" s="482"/>
      <c r="I41" s="482"/>
      <c r="J41" s="482"/>
      <c r="K41" s="487"/>
      <c r="L41" s="306"/>
      <c r="M41" s="306"/>
      <c r="N41" s="306"/>
      <c r="O41" s="483"/>
      <c r="P41" s="483"/>
      <c r="Q41" s="484"/>
      <c r="R41" s="484"/>
      <c r="S41" s="484"/>
      <c r="T41" s="489"/>
      <c r="U41" s="489"/>
      <c r="V41" s="485"/>
      <c r="W41" s="490"/>
      <c r="X41" s="491">
        <f t="shared" si="5"/>
        <v>0</v>
      </c>
    </row>
    <row r="42" spans="1:24" ht="30.5" customHeight="1">
      <c r="A42" s="311">
        <f t="shared" si="4"/>
        <v>28</v>
      </c>
      <c r="B42" s="306"/>
      <c r="C42" s="487"/>
      <c r="D42" s="487"/>
      <c r="E42" s="487"/>
      <c r="F42" s="486"/>
      <c r="G42" s="482"/>
      <c r="H42" s="482"/>
      <c r="I42" s="482"/>
      <c r="J42" s="482"/>
      <c r="K42" s="487"/>
      <c r="L42" s="306"/>
      <c r="M42" s="306"/>
      <c r="N42" s="306"/>
      <c r="O42" s="483"/>
      <c r="P42" s="483"/>
      <c r="Q42" s="484"/>
      <c r="R42" s="484"/>
      <c r="S42" s="484"/>
      <c r="T42" s="489"/>
      <c r="U42" s="489"/>
      <c r="V42" s="485"/>
      <c r="W42" s="490"/>
      <c r="X42" s="491">
        <f t="shared" si="5"/>
        <v>0</v>
      </c>
    </row>
    <row r="43" spans="1:24" ht="30.5" customHeight="1">
      <c r="A43" s="311">
        <f t="shared" si="4"/>
        <v>29</v>
      </c>
      <c r="B43" s="306"/>
      <c r="C43" s="487"/>
      <c r="D43" s="487"/>
      <c r="E43" s="487"/>
      <c r="F43" s="486"/>
      <c r="G43" s="482"/>
      <c r="H43" s="482"/>
      <c r="I43" s="482"/>
      <c r="J43" s="482"/>
      <c r="K43" s="487"/>
      <c r="L43" s="306"/>
      <c r="M43" s="306"/>
      <c r="N43" s="306"/>
      <c r="O43" s="483"/>
      <c r="P43" s="483"/>
      <c r="Q43" s="484"/>
      <c r="R43" s="484"/>
      <c r="S43" s="484"/>
      <c r="T43" s="489"/>
      <c r="U43" s="489"/>
      <c r="V43" s="485"/>
      <c r="W43" s="490"/>
      <c r="X43" s="491">
        <f t="shared" si="5"/>
        <v>0</v>
      </c>
    </row>
    <row r="44" spans="1:24" ht="30.5" customHeight="1">
      <c r="A44" s="311">
        <f t="shared" si="4"/>
        <v>30</v>
      </c>
      <c r="B44" s="306"/>
      <c r="C44" s="487"/>
      <c r="D44" s="487"/>
      <c r="E44" s="487"/>
      <c r="F44" s="486"/>
      <c r="G44" s="482"/>
      <c r="H44" s="482"/>
      <c r="I44" s="482"/>
      <c r="J44" s="482"/>
      <c r="K44" s="487"/>
      <c r="L44" s="306"/>
      <c r="M44" s="306"/>
      <c r="N44" s="306"/>
      <c r="O44" s="483"/>
      <c r="P44" s="483"/>
      <c r="Q44" s="484"/>
      <c r="R44" s="484"/>
      <c r="S44" s="484"/>
      <c r="T44" s="489"/>
      <c r="U44" s="489"/>
      <c r="V44" s="485"/>
      <c r="W44" s="490"/>
      <c r="X44" s="491">
        <f t="shared" si="5"/>
        <v>0</v>
      </c>
    </row>
    <row r="45" spans="1:24" ht="30.5" customHeight="1">
      <c r="A45" s="311">
        <f t="shared" si="4"/>
        <v>31</v>
      </c>
      <c r="B45" s="306"/>
      <c r="C45" s="487"/>
      <c r="D45" s="487"/>
      <c r="E45" s="487"/>
      <c r="F45" s="486"/>
      <c r="G45" s="482"/>
      <c r="H45" s="482"/>
      <c r="I45" s="482"/>
      <c r="J45" s="482"/>
      <c r="K45" s="487"/>
      <c r="L45" s="306"/>
      <c r="M45" s="306"/>
      <c r="N45" s="306"/>
      <c r="O45" s="483"/>
      <c r="P45" s="483"/>
      <c r="Q45" s="484"/>
      <c r="R45" s="484"/>
      <c r="S45" s="484"/>
      <c r="T45" s="489"/>
      <c r="U45" s="489"/>
      <c r="V45" s="485"/>
      <c r="W45" s="490"/>
      <c r="X45" s="491">
        <f t="shared" si="5"/>
        <v>0</v>
      </c>
    </row>
    <row r="46" spans="1:24" ht="30.5" customHeight="1">
      <c r="A46" s="311">
        <f t="shared" si="4"/>
        <v>32</v>
      </c>
      <c r="B46" s="306"/>
      <c r="C46" s="487"/>
      <c r="D46" s="487"/>
      <c r="E46" s="487"/>
      <c r="F46" s="486"/>
      <c r="G46" s="482"/>
      <c r="H46" s="482"/>
      <c r="I46" s="482"/>
      <c r="J46" s="482"/>
      <c r="K46" s="487"/>
      <c r="L46" s="306"/>
      <c r="M46" s="306"/>
      <c r="N46" s="306"/>
      <c r="O46" s="483"/>
      <c r="P46" s="483"/>
      <c r="Q46" s="484"/>
      <c r="R46" s="484"/>
      <c r="S46" s="484"/>
      <c r="T46" s="489"/>
      <c r="U46" s="489"/>
      <c r="V46" s="485"/>
      <c r="W46" s="490"/>
      <c r="X46" s="491">
        <f t="shared" si="5"/>
        <v>0</v>
      </c>
    </row>
    <row r="47" spans="1:24" ht="30.5" customHeight="1">
      <c r="A47" s="311">
        <f t="shared" si="4"/>
        <v>33</v>
      </c>
      <c r="B47" s="306"/>
      <c r="C47" s="487"/>
      <c r="D47" s="487"/>
      <c r="E47" s="487"/>
      <c r="F47" s="486"/>
      <c r="G47" s="482"/>
      <c r="H47" s="482"/>
      <c r="I47" s="482"/>
      <c r="J47" s="482"/>
      <c r="K47" s="487"/>
      <c r="L47" s="306"/>
      <c r="M47" s="306"/>
      <c r="N47" s="306"/>
      <c r="O47" s="483"/>
      <c r="P47" s="483"/>
      <c r="Q47" s="484"/>
      <c r="R47" s="484"/>
      <c r="S47" s="484"/>
      <c r="T47" s="489"/>
      <c r="U47" s="489"/>
      <c r="V47" s="485"/>
      <c r="W47" s="490"/>
      <c r="X47" s="491">
        <f t="shared" si="5"/>
        <v>0</v>
      </c>
    </row>
    <row r="48" spans="1:24" ht="30.5" customHeight="1">
      <c r="A48" s="311">
        <f t="shared" si="4"/>
        <v>34</v>
      </c>
      <c r="B48" s="306"/>
      <c r="C48" s="487"/>
      <c r="D48" s="487"/>
      <c r="E48" s="487"/>
      <c r="F48" s="486"/>
      <c r="G48" s="482"/>
      <c r="H48" s="482"/>
      <c r="I48" s="482"/>
      <c r="J48" s="482"/>
      <c r="K48" s="487"/>
      <c r="L48" s="306"/>
      <c r="M48" s="306"/>
      <c r="N48" s="306"/>
      <c r="O48" s="483"/>
      <c r="P48" s="483"/>
      <c r="Q48" s="484"/>
      <c r="R48" s="484"/>
      <c r="S48" s="484"/>
      <c r="T48" s="489"/>
      <c r="U48" s="489"/>
      <c r="V48" s="485"/>
      <c r="W48" s="490"/>
      <c r="X48" s="491">
        <f t="shared" si="5"/>
        <v>0</v>
      </c>
    </row>
    <row r="49" spans="1:24" ht="30.5" customHeight="1">
      <c r="A49" s="311">
        <f t="shared" si="4"/>
        <v>35</v>
      </c>
      <c r="B49" s="306"/>
      <c r="C49" s="487"/>
      <c r="D49" s="487"/>
      <c r="E49" s="487"/>
      <c r="F49" s="486"/>
      <c r="G49" s="482"/>
      <c r="H49" s="482"/>
      <c r="I49" s="482"/>
      <c r="J49" s="482"/>
      <c r="K49" s="487"/>
      <c r="L49" s="306"/>
      <c r="M49" s="306"/>
      <c r="N49" s="306"/>
      <c r="O49" s="483"/>
      <c r="P49" s="483"/>
      <c r="Q49" s="484"/>
      <c r="R49" s="484"/>
      <c r="S49" s="484"/>
      <c r="T49" s="489"/>
      <c r="U49" s="489"/>
      <c r="V49" s="485"/>
      <c r="W49" s="490"/>
      <c r="X49" s="491">
        <f t="shared" si="5"/>
        <v>0</v>
      </c>
    </row>
    <row r="50" spans="1:24" ht="30.5" customHeight="1">
      <c r="A50" s="311">
        <f t="shared" si="4"/>
        <v>36</v>
      </c>
      <c r="B50" s="306"/>
      <c r="C50" s="487"/>
      <c r="D50" s="487"/>
      <c r="E50" s="487"/>
      <c r="F50" s="486"/>
      <c r="G50" s="482"/>
      <c r="H50" s="482"/>
      <c r="I50" s="482"/>
      <c r="J50" s="482"/>
      <c r="K50" s="487"/>
      <c r="L50" s="306"/>
      <c r="M50" s="306"/>
      <c r="N50" s="306"/>
      <c r="O50" s="483"/>
      <c r="P50" s="483"/>
      <c r="Q50" s="484"/>
      <c r="R50" s="484"/>
      <c r="S50" s="484"/>
      <c r="T50" s="489"/>
      <c r="U50" s="489"/>
      <c r="V50" s="485"/>
      <c r="W50" s="490"/>
      <c r="X50" s="491">
        <f t="shared" si="5"/>
        <v>0</v>
      </c>
    </row>
    <row r="51" spans="1:24" ht="30.5" customHeight="1">
      <c r="A51" s="311">
        <f t="shared" si="4"/>
        <v>37</v>
      </c>
      <c r="B51" s="306"/>
      <c r="C51" s="487"/>
      <c r="D51" s="487"/>
      <c r="E51" s="487"/>
      <c r="F51" s="486"/>
      <c r="G51" s="482"/>
      <c r="H51" s="482"/>
      <c r="I51" s="482"/>
      <c r="J51" s="482"/>
      <c r="K51" s="487"/>
      <c r="L51" s="306"/>
      <c r="M51" s="306"/>
      <c r="N51" s="306"/>
      <c r="O51" s="483"/>
      <c r="P51" s="483"/>
      <c r="Q51" s="484"/>
      <c r="R51" s="484"/>
      <c r="S51" s="484"/>
      <c r="T51" s="489"/>
      <c r="U51" s="489"/>
      <c r="V51" s="485"/>
      <c r="W51" s="490"/>
      <c r="X51" s="491">
        <f t="shared" si="5"/>
        <v>0</v>
      </c>
    </row>
    <row r="52" spans="1:24" ht="30.5" customHeight="1">
      <c r="A52" s="311">
        <f t="shared" si="4"/>
        <v>38</v>
      </c>
      <c r="B52" s="306"/>
      <c r="C52" s="487"/>
      <c r="D52" s="487"/>
      <c r="E52" s="487"/>
      <c r="F52" s="486"/>
      <c r="G52" s="482"/>
      <c r="H52" s="482"/>
      <c r="I52" s="482"/>
      <c r="J52" s="482"/>
      <c r="K52" s="487"/>
      <c r="L52" s="306"/>
      <c r="M52" s="306"/>
      <c r="N52" s="306"/>
      <c r="O52" s="483"/>
      <c r="P52" s="483"/>
      <c r="Q52" s="484"/>
      <c r="R52" s="484"/>
      <c r="S52" s="484"/>
      <c r="T52" s="489"/>
      <c r="U52" s="489"/>
      <c r="V52" s="485"/>
      <c r="W52" s="490"/>
      <c r="X52" s="491">
        <f t="shared" si="5"/>
        <v>0</v>
      </c>
    </row>
    <row r="53" spans="1:24" ht="30.5" customHeight="1">
      <c r="A53" s="311">
        <f t="shared" si="4"/>
        <v>39</v>
      </c>
      <c r="B53" s="306"/>
      <c r="C53" s="487"/>
      <c r="D53" s="487"/>
      <c r="E53" s="487"/>
      <c r="F53" s="486"/>
      <c r="G53" s="482"/>
      <c r="H53" s="482"/>
      <c r="I53" s="482"/>
      <c r="J53" s="482"/>
      <c r="K53" s="487"/>
      <c r="L53" s="306"/>
      <c r="M53" s="306"/>
      <c r="N53" s="306"/>
      <c r="O53" s="483"/>
      <c r="P53" s="483"/>
      <c r="Q53" s="484"/>
      <c r="R53" s="484"/>
      <c r="S53" s="484"/>
      <c r="T53" s="489"/>
      <c r="U53" s="489"/>
      <c r="V53" s="485"/>
      <c r="W53" s="490"/>
      <c r="X53" s="491">
        <f t="shared" si="5"/>
        <v>0</v>
      </c>
    </row>
    <row r="54" spans="1:24" ht="30.5" customHeight="1">
      <c r="A54" s="311">
        <f t="shared" si="4"/>
        <v>40</v>
      </c>
      <c r="B54" s="306"/>
      <c r="C54" s="487"/>
      <c r="D54" s="487"/>
      <c r="E54" s="487"/>
      <c r="F54" s="486"/>
      <c r="G54" s="482"/>
      <c r="H54" s="482"/>
      <c r="I54" s="482"/>
      <c r="J54" s="482"/>
      <c r="K54" s="487"/>
      <c r="L54" s="306"/>
      <c r="M54" s="306"/>
      <c r="N54" s="306"/>
      <c r="O54" s="483"/>
      <c r="P54" s="483"/>
      <c r="Q54" s="484"/>
      <c r="R54" s="484"/>
      <c r="S54" s="484"/>
      <c r="T54" s="489"/>
      <c r="U54" s="489"/>
      <c r="V54" s="485"/>
      <c r="W54" s="490"/>
      <c r="X54" s="491">
        <f t="shared" si="5"/>
        <v>0</v>
      </c>
    </row>
    <row r="55" spans="1:24" ht="30.5" customHeight="1">
      <c r="A55" s="311">
        <f t="shared" si="4"/>
        <v>41</v>
      </c>
      <c r="B55" s="306"/>
      <c r="C55" s="487"/>
      <c r="D55" s="487"/>
      <c r="E55" s="487"/>
      <c r="F55" s="486"/>
      <c r="G55" s="482"/>
      <c r="H55" s="482"/>
      <c r="I55" s="482"/>
      <c r="J55" s="482"/>
      <c r="K55" s="487"/>
      <c r="L55" s="306"/>
      <c r="M55" s="306"/>
      <c r="N55" s="306"/>
      <c r="O55" s="483"/>
      <c r="P55" s="483"/>
      <c r="Q55" s="484"/>
      <c r="R55" s="484"/>
      <c r="S55" s="484"/>
      <c r="T55" s="489"/>
      <c r="U55" s="489"/>
      <c r="V55" s="485"/>
      <c r="W55" s="490"/>
      <c r="X55" s="491">
        <f t="shared" si="5"/>
        <v>0</v>
      </c>
    </row>
    <row r="56" spans="1:24" ht="30.5" customHeight="1">
      <c r="A56" s="311">
        <f t="shared" si="4"/>
        <v>42</v>
      </c>
      <c r="B56" s="306"/>
      <c r="C56" s="487"/>
      <c r="D56" s="487"/>
      <c r="E56" s="487"/>
      <c r="F56" s="486"/>
      <c r="G56" s="482"/>
      <c r="H56" s="482"/>
      <c r="I56" s="482"/>
      <c r="J56" s="482"/>
      <c r="K56" s="487"/>
      <c r="L56" s="306"/>
      <c r="M56" s="306"/>
      <c r="N56" s="306"/>
      <c r="O56" s="483"/>
      <c r="P56" s="483"/>
      <c r="Q56" s="484"/>
      <c r="R56" s="484"/>
      <c r="S56" s="484"/>
      <c r="T56" s="489"/>
      <c r="U56" s="489"/>
      <c r="V56" s="485"/>
      <c r="W56" s="490"/>
      <c r="X56" s="491">
        <f t="shared" si="5"/>
        <v>0</v>
      </c>
    </row>
    <row r="57" spans="1:24" ht="30.5" customHeight="1">
      <c r="A57" s="311">
        <f t="shared" si="4"/>
        <v>43</v>
      </c>
      <c r="B57" s="306"/>
      <c r="C57" s="487"/>
      <c r="D57" s="487"/>
      <c r="E57" s="487"/>
      <c r="F57" s="486"/>
      <c r="G57" s="482"/>
      <c r="H57" s="482"/>
      <c r="I57" s="482"/>
      <c r="J57" s="482"/>
      <c r="K57" s="487"/>
      <c r="L57" s="306"/>
      <c r="M57" s="306"/>
      <c r="N57" s="306"/>
      <c r="O57" s="483"/>
      <c r="P57" s="483"/>
      <c r="Q57" s="484"/>
      <c r="R57" s="484"/>
      <c r="S57" s="484"/>
      <c r="T57" s="489"/>
      <c r="U57" s="489"/>
      <c r="V57" s="485"/>
      <c r="W57" s="490"/>
      <c r="X57" s="491">
        <f t="shared" si="5"/>
        <v>0</v>
      </c>
    </row>
    <row r="58" spans="1:24" ht="30.5" customHeight="1">
      <c r="A58" s="311">
        <f t="shared" si="4"/>
        <v>44</v>
      </c>
      <c r="B58" s="306"/>
      <c r="C58" s="487"/>
      <c r="D58" s="487"/>
      <c r="E58" s="487"/>
      <c r="F58" s="486"/>
      <c r="G58" s="482"/>
      <c r="H58" s="482"/>
      <c r="I58" s="482"/>
      <c r="J58" s="482"/>
      <c r="K58" s="487"/>
      <c r="L58" s="306"/>
      <c r="M58" s="306"/>
      <c r="N58" s="306"/>
      <c r="O58" s="483"/>
      <c r="P58" s="483"/>
      <c r="Q58" s="484"/>
      <c r="R58" s="484"/>
      <c r="S58" s="484"/>
      <c r="T58" s="489"/>
      <c r="U58" s="489"/>
      <c r="V58" s="485"/>
      <c r="W58" s="490"/>
      <c r="X58" s="491">
        <f t="shared" si="5"/>
        <v>0</v>
      </c>
    </row>
    <row r="59" spans="1:24" ht="30.5" customHeight="1">
      <c r="A59" s="311">
        <f t="shared" si="4"/>
        <v>45</v>
      </c>
      <c r="B59" s="306"/>
      <c r="C59" s="487"/>
      <c r="D59" s="487"/>
      <c r="E59" s="487"/>
      <c r="F59" s="486"/>
      <c r="G59" s="482"/>
      <c r="H59" s="482"/>
      <c r="I59" s="482"/>
      <c r="J59" s="482"/>
      <c r="K59" s="487"/>
      <c r="L59" s="306"/>
      <c r="M59" s="306"/>
      <c r="N59" s="306"/>
      <c r="O59" s="483"/>
      <c r="P59" s="483"/>
      <c r="Q59" s="484"/>
      <c r="R59" s="484"/>
      <c r="S59" s="484"/>
      <c r="T59" s="489"/>
      <c r="U59" s="489"/>
      <c r="V59" s="485"/>
      <c r="W59" s="490"/>
      <c r="X59" s="491">
        <f t="shared" si="5"/>
        <v>0</v>
      </c>
    </row>
    <row r="60" spans="1:24" ht="30.5" customHeight="1">
      <c r="A60" s="311">
        <f t="shared" si="4"/>
        <v>46</v>
      </c>
      <c r="B60" s="306"/>
      <c r="C60" s="487"/>
      <c r="D60" s="487"/>
      <c r="E60" s="487"/>
      <c r="F60" s="486"/>
      <c r="G60" s="482"/>
      <c r="H60" s="482"/>
      <c r="I60" s="482"/>
      <c r="J60" s="482"/>
      <c r="K60" s="487"/>
      <c r="L60" s="306"/>
      <c r="M60" s="306"/>
      <c r="N60" s="306"/>
      <c r="O60" s="483"/>
      <c r="P60" s="483"/>
      <c r="Q60" s="484"/>
      <c r="R60" s="484"/>
      <c r="S60" s="484"/>
      <c r="T60" s="489"/>
      <c r="U60" s="489"/>
      <c r="V60" s="485"/>
      <c r="W60" s="490"/>
      <c r="X60" s="491">
        <f t="shared" si="5"/>
        <v>0</v>
      </c>
    </row>
    <row r="61" spans="1:24" ht="30.5" customHeight="1">
      <c r="A61" s="311">
        <f t="shared" si="4"/>
        <v>47</v>
      </c>
      <c r="B61" s="306"/>
      <c r="C61" s="487"/>
      <c r="D61" s="487"/>
      <c r="E61" s="487"/>
      <c r="F61" s="486"/>
      <c r="G61" s="482"/>
      <c r="H61" s="482"/>
      <c r="I61" s="482"/>
      <c r="J61" s="482"/>
      <c r="K61" s="487"/>
      <c r="L61" s="306"/>
      <c r="M61" s="306"/>
      <c r="N61" s="306"/>
      <c r="O61" s="483"/>
      <c r="P61" s="483"/>
      <c r="Q61" s="484"/>
      <c r="R61" s="484"/>
      <c r="S61" s="484"/>
      <c r="T61" s="489"/>
      <c r="U61" s="489"/>
      <c r="V61" s="485"/>
      <c r="W61" s="490"/>
      <c r="X61" s="491">
        <f t="shared" si="5"/>
        <v>0</v>
      </c>
    </row>
    <row r="62" spans="1:24" ht="30.5" customHeight="1">
      <c r="A62" s="311">
        <f t="shared" si="4"/>
        <v>48</v>
      </c>
      <c r="B62" s="306"/>
      <c r="C62" s="487"/>
      <c r="D62" s="487"/>
      <c r="E62" s="487"/>
      <c r="F62" s="486"/>
      <c r="G62" s="482"/>
      <c r="H62" s="482"/>
      <c r="I62" s="482"/>
      <c r="J62" s="482"/>
      <c r="K62" s="487"/>
      <c r="L62" s="306"/>
      <c r="M62" s="306"/>
      <c r="N62" s="306"/>
      <c r="O62" s="483"/>
      <c r="P62" s="483"/>
      <c r="Q62" s="484"/>
      <c r="R62" s="484"/>
      <c r="S62" s="484"/>
      <c r="T62" s="489"/>
      <c r="U62" s="489"/>
      <c r="V62" s="485"/>
      <c r="W62" s="490"/>
      <c r="X62" s="491">
        <f t="shared" si="5"/>
        <v>0</v>
      </c>
    </row>
    <row r="63" spans="1:24" ht="30.5" customHeight="1">
      <c r="A63" s="311">
        <f t="shared" si="4"/>
        <v>49</v>
      </c>
      <c r="B63" s="306"/>
      <c r="C63" s="487"/>
      <c r="D63" s="487"/>
      <c r="E63" s="487"/>
      <c r="F63" s="486"/>
      <c r="G63" s="482"/>
      <c r="H63" s="482"/>
      <c r="I63" s="482"/>
      <c r="J63" s="482"/>
      <c r="K63" s="487"/>
      <c r="L63" s="306"/>
      <c r="M63" s="306"/>
      <c r="N63" s="306"/>
      <c r="O63" s="483"/>
      <c r="P63" s="483"/>
      <c r="Q63" s="484"/>
      <c r="R63" s="484"/>
      <c r="S63" s="484"/>
      <c r="T63" s="489"/>
      <c r="U63" s="489"/>
      <c r="V63" s="485"/>
      <c r="W63" s="490"/>
      <c r="X63" s="491">
        <f t="shared" si="5"/>
        <v>0</v>
      </c>
    </row>
    <row r="64" spans="1:24" ht="30.5" customHeight="1">
      <c r="A64" s="311">
        <f t="shared" si="4"/>
        <v>50</v>
      </c>
      <c r="B64" s="306"/>
      <c r="C64" s="487"/>
      <c r="D64" s="487"/>
      <c r="E64" s="487"/>
      <c r="F64" s="486"/>
      <c r="G64" s="482"/>
      <c r="H64" s="482"/>
      <c r="I64" s="482"/>
      <c r="J64" s="482"/>
      <c r="K64" s="487"/>
      <c r="L64" s="306"/>
      <c r="M64" s="306"/>
      <c r="N64" s="306"/>
      <c r="O64" s="483"/>
      <c r="P64" s="483"/>
      <c r="Q64" s="484"/>
      <c r="R64" s="484"/>
      <c r="S64" s="484"/>
      <c r="T64" s="489"/>
      <c r="U64" s="489"/>
      <c r="V64" s="485"/>
      <c r="W64" s="490"/>
      <c r="X64" s="491">
        <f t="shared" si="5"/>
        <v>0</v>
      </c>
    </row>
    <row r="65" spans="1:24" ht="30.5" customHeight="1">
      <c r="A65" s="311">
        <f t="shared" si="4"/>
        <v>51</v>
      </c>
      <c r="B65" s="306"/>
      <c r="C65" s="487"/>
      <c r="D65" s="487"/>
      <c r="E65" s="487"/>
      <c r="F65" s="486"/>
      <c r="G65" s="482"/>
      <c r="H65" s="482"/>
      <c r="I65" s="482"/>
      <c r="J65" s="482"/>
      <c r="K65" s="487"/>
      <c r="L65" s="306"/>
      <c r="M65" s="306"/>
      <c r="N65" s="306"/>
      <c r="O65" s="483"/>
      <c r="P65" s="483"/>
      <c r="Q65" s="484"/>
      <c r="R65" s="484"/>
      <c r="S65" s="484"/>
      <c r="T65" s="489"/>
      <c r="U65" s="489"/>
      <c r="V65" s="485"/>
      <c r="W65" s="490"/>
      <c r="X65" s="491">
        <f t="shared" si="5"/>
        <v>0</v>
      </c>
    </row>
    <row r="66" spans="1:24" ht="30.5" customHeight="1">
      <c r="A66" s="311">
        <f t="shared" si="4"/>
        <v>52</v>
      </c>
      <c r="B66" s="306"/>
      <c r="C66" s="487"/>
      <c r="D66" s="487"/>
      <c r="E66" s="487"/>
      <c r="F66" s="486"/>
      <c r="G66" s="482"/>
      <c r="H66" s="482"/>
      <c r="I66" s="482"/>
      <c r="J66" s="482"/>
      <c r="K66" s="487"/>
      <c r="L66" s="306"/>
      <c r="M66" s="306"/>
      <c r="N66" s="306"/>
      <c r="O66" s="483"/>
      <c r="P66" s="483"/>
      <c r="Q66" s="484"/>
      <c r="R66" s="484"/>
      <c r="S66" s="484"/>
      <c r="T66" s="489"/>
      <c r="U66" s="489"/>
      <c r="V66" s="485"/>
      <c r="W66" s="490"/>
      <c r="X66" s="491">
        <f t="shared" si="5"/>
        <v>0</v>
      </c>
    </row>
    <row r="67" spans="1:24" ht="30.5" customHeight="1">
      <c r="A67" s="311">
        <f t="shared" si="4"/>
        <v>53</v>
      </c>
      <c r="B67" s="306"/>
      <c r="C67" s="487"/>
      <c r="D67" s="487"/>
      <c r="E67" s="487"/>
      <c r="F67" s="486"/>
      <c r="G67" s="482"/>
      <c r="H67" s="482"/>
      <c r="I67" s="482"/>
      <c r="J67" s="482"/>
      <c r="K67" s="487"/>
      <c r="L67" s="306"/>
      <c r="M67" s="306"/>
      <c r="N67" s="306"/>
      <c r="O67" s="483"/>
      <c r="P67" s="483"/>
      <c r="Q67" s="484"/>
      <c r="R67" s="484"/>
      <c r="S67" s="484"/>
      <c r="T67" s="489"/>
      <c r="U67" s="489"/>
      <c r="V67" s="485"/>
      <c r="W67" s="490"/>
      <c r="X67" s="491">
        <f t="shared" si="5"/>
        <v>0</v>
      </c>
    </row>
    <row r="68" spans="1:24" ht="30.5" customHeight="1">
      <c r="A68" s="311">
        <f t="shared" si="4"/>
        <v>54</v>
      </c>
      <c r="B68" s="306"/>
      <c r="C68" s="487"/>
      <c r="D68" s="487"/>
      <c r="E68" s="487"/>
      <c r="F68" s="486"/>
      <c r="G68" s="482"/>
      <c r="H68" s="482"/>
      <c r="I68" s="482"/>
      <c r="J68" s="482"/>
      <c r="K68" s="487"/>
      <c r="L68" s="306"/>
      <c r="M68" s="306"/>
      <c r="N68" s="306"/>
      <c r="O68" s="483"/>
      <c r="P68" s="483"/>
      <c r="Q68" s="484"/>
      <c r="R68" s="484"/>
      <c r="S68" s="484"/>
      <c r="T68" s="489"/>
      <c r="U68" s="489"/>
      <c r="V68" s="485"/>
      <c r="W68" s="490"/>
      <c r="X68" s="491">
        <f t="shared" si="5"/>
        <v>0</v>
      </c>
    </row>
    <row r="69" spans="1:24" ht="30.5" customHeight="1">
      <c r="A69" s="311">
        <f t="shared" si="4"/>
        <v>55</v>
      </c>
      <c r="B69" s="306"/>
      <c r="C69" s="487"/>
      <c r="D69" s="487"/>
      <c r="E69" s="487"/>
      <c r="F69" s="486"/>
      <c r="G69" s="482"/>
      <c r="H69" s="482"/>
      <c r="I69" s="482"/>
      <c r="J69" s="482"/>
      <c r="K69" s="487"/>
      <c r="L69" s="306"/>
      <c r="M69" s="306"/>
      <c r="N69" s="306"/>
      <c r="O69" s="483"/>
      <c r="P69" s="483"/>
      <c r="Q69" s="484"/>
      <c r="R69" s="484"/>
      <c r="S69" s="484"/>
      <c r="T69" s="489"/>
      <c r="U69" s="489"/>
      <c r="V69" s="485"/>
      <c r="W69" s="490"/>
      <c r="X69" s="491">
        <f t="shared" si="5"/>
        <v>0</v>
      </c>
    </row>
    <row r="70" spans="1:24" ht="30.5" customHeight="1">
      <c r="A70" s="311">
        <f t="shared" si="4"/>
        <v>56</v>
      </c>
      <c r="B70" s="306"/>
      <c r="C70" s="487"/>
      <c r="D70" s="487"/>
      <c r="E70" s="487"/>
      <c r="F70" s="486"/>
      <c r="G70" s="482"/>
      <c r="H70" s="482"/>
      <c r="I70" s="482"/>
      <c r="J70" s="482"/>
      <c r="K70" s="487"/>
      <c r="L70" s="306"/>
      <c r="M70" s="306"/>
      <c r="N70" s="306"/>
      <c r="O70" s="483"/>
      <c r="P70" s="483"/>
      <c r="Q70" s="484"/>
      <c r="R70" s="484"/>
      <c r="S70" s="484"/>
      <c r="T70" s="489"/>
      <c r="U70" s="489"/>
      <c r="V70" s="485"/>
      <c r="W70" s="490"/>
      <c r="X70" s="491">
        <f t="shared" si="5"/>
        <v>0</v>
      </c>
    </row>
    <row r="71" spans="1:24" ht="30.5" customHeight="1">
      <c r="A71" s="311">
        <f t="shared" si="4"/>
        <v>57</v>
      </c>
      <c r="B71" s="306"/>
      <c r="C71" s="487"/>
      <c r="D71" s="487"/>
      <c r="E71" s="487"/>
      <c r="F71" s="486"/>
      <c r="G71" s="482"/>
      <c r="H71" s="482"/>
      <c r="I71" s="482"/>
      <c r="J71" s="482"/>
      <c r="K71" s="487"/>
      <c r="L71" s="306"/>
      <c r="M71" s="306"/>
      <c r="N71" s="306"/>
      <c r="O71" s="483"/>
      <c r="P71" s="483"/>
      <c r="Q71" s="484"/>
      <c r="R71" s="484"/>
      <c r="S71" s="484"/>
      <c r="T71" s="489"/>
      <c r="U71" s="489"/>
      <c r="V71" s="485"/>
      <c r="W71" s="490"/>
      <c r="X71" s="491">
        <f t="shared" si="5"/>
        <v>0</v>
      </c>
    </row>
    <row r="72" spans="1:24" ht="30.5" customHeight="1">
      <c r="A72" s="311">
        <f t="shared" si="4"/>
        <v>58</v>
      </c>
      <c r="B72" s="306"/>
      <c r="C72" s="487"/>
      <c r="D72" s="487"/>
      <c r="E72" s="487"/>
      <c r="F72" s="486"/>
      <c r="G72" s="482"/>
      <c r="H72" s="482"/>
      <c r="I72" s="482"/>
      <c r="J72" s="482"/>
      <c r="K72" s="487"/>
      <c r="L72" s="306"/>
      <c r="M72" s="306"/>
      <c r="N72" s="306"/>
      <c r="O72" s="483"/>
      <c r="P72" s="483"/>
      <c r="Q72" s="484"/>
      <c r="R72" s="484"/>
      <c r="S72" s="484"/>
      <c r="T72" s="489"/>
      <c r="U72" s="489"/>
      <c r="V72" s="485"/>
      <c r="W72" s="490"/>
      <c r="X72" s="491">
        <f t="shared" si="5"/>
        <v>0</v>
      </c>
    </row>
    <row r="73" spans="1:24" ht="30.5" customHeight="1">
      <c r="A73" s="311">
        <f t="shared" si="4"/>
        <v>59</v>
      </c>
      <c r="B73" s="306"/>
      <c r="C73" s="487"/>
      <c r="D73" s="487"/>
      <c r="E73" s="487"/>
      <c r="F73" s="486"/>
      <c r="G73" s="482"/>
      <c r="H73" s="482"/>
      <c r="I73" s="482"/>
      <c r="J73" s="482"/>
      <c r="K73" s="487"/>
      <c r="L73" s="306"/>
      <c r="M73" s="306"/>
      <c r="N73" s="306"/>
      <c r="O73" s="483"/>
      <c r="P73" s="483"/>
      <c r="Q73" s="484"/>
      <c r="R73" s="484"/>
      <c r="S73" s="484"/>
      <c r="T73" s="489"/>
      <c r="U73" s="489"/>
      <c r="V73" s="485"/>
      <c r="W73" s="490"/>
      <c r="X73" s="491">
        <f t="shared" si="5"/>
        <v>0</v>
      </c>
    </row>
    <row r="74" spans="1:24" ht="30.5" customHeight="1">
      <c r="A74" s="311">
        <f t="shared" si="4"/>
        <v>60</v>
      </c>
      <c r="B74" s="306"/>
      <c r="C74" s="487"/>
      <c r="D74" s="487"/>
      <c r="E74" s="487"/>
      <c r="F74" s="486"/>
      <c r="G74" s="482"/>
      <c r="H74" s="482"/>
      <c r="I74" s="482"/>
      <c r="J74" s="482"/>
      <c r="K74" s="487"/>
      <c r="L74" s="306"/>
      <c r="M74" s="306"/>
      <c r="N74" s="306"/>
      <c r="O74" s="483"/>
      <c r="P74" s="483"/>
      <c r="Q74" s="484"/>
      <c r="R74" s="484"/>
      <c r="S74" s="484"/>
      <c r="T74" s="489"/>
      <c r="U74" s="489"/>
      <c r="V74" s="485"/>
      <c r="W74" s="490"/>
      <c r="X74" s="491">
        <f t="shared" si="5"/>
        <v>0</v>
      </c>
    </row>
    <row r="75" spans="1:24" ht="30.5" customHeight="1">
      <c r="A75" s="311">
        <f t="shared" si="4"/>
        <v>61</v>
      </c>
      <c r="B75" s="306"/>
      <c r="C75" s="487"/>
      <c r="D75" s="487"/>
      <c r="E75" s="487"/>
      <c r="F75" s="486"/>
      <c r="G75" s="482"/>
      <c r="H75" s="482"/>
      <c r="I75" s="482"/>
      <c r="J75" s="482"/>
      <c r="K75" s="487"/>
      <c r="L75" s="306"/>
      <c r="M75" s="306"/>
      <c r="N75" s="306"/>
      <c r="O75" s="483"/>
      <c r="P75" s="483"/>
      <c r="Q75" s="484"/>
      <c r="R75" s="484"/>
      <c r="S75" s="484"/>
      <c r="T75" s="489"/>
      <c r="U75" s="489"/>
      <c r="V75" s="485"/>
      <c r="W75" s="490"/>
      <c r="X75" s="491">
        <f t="shared" si="5"/>
        <v>0</v>
      </c>
    </row>
    <row r="76" spans="1:24" ht="30.5" customHeight="1">
      <c r="A76" s="311">
        <f t="shared" si="4"/>
        <v>62</v>
      </c>
      <c r="B76" s="306"/>
      <c r="C76" s="487"/>
      <c r="D76" s="487"/>
      <c r="E76" s="487"/>
      <c r="F76" s="486"/>
      <c r="G76" s="482"/>
      <c r="H76" s="482"/>
      <c r="I76" s="482"/>
      <c r="J76" s="482"/>
      <c r="K76" s="487"/>
      <c r="L76" s="306"/>
      <c r="M76" s="306"/>
      <c r="N76" s="306"/>
      <c r="O76" s="483"/>
      <c r="P76" s="483"/>
      <c r="Q76" s="484"/>
      <c r="R76" s="484"/>
      <c r="S76" s="484"/>
      <c r="T76" s="489"/>
      <c r="U76" s="489"/>
      <c r="V76" s="485"/>
      <c r="W76" s="490"/>
      <c r="X76" s="491">
        <f t="shared" si="5"/>
        <v>0</v>
      </c>
    </row>
    <row r="77" spans="1:24" ht="30.5" customHeight="1">
      <c r="A77" s="311">
        <f t="shared" si="4"/>
        <v>63</v>
      </c>
      <c r="B77" s="306"/>
      <c r="C77" s="487"/>
      <c r="D77" s="487"/>
      <c r="E77" s="487"/>
      <c r="F77" s="486"/>
      <c r="G77" s="482"/>
      <c r="H77" s="482"/>
      <c r="I77" s="482"/>
      <c r="J77" s="482"/>
      <c r="K77" s="487"/>
      <c r="L77" s="306"/>
      <c r="M77" s="306"/>
      <c r="N77" s="306"/>
      <c r="O77" s="483"/>
      <c r="P77" s="483"/>
      <c r="Q77" s="484"/>
      <c r="R77" s="484"/>
      <c r="S77" s="484"/>
      <c r="T77" s="489"/>
      <c r="U77" s="489"/>
      <c r="V77" s="485"/>
      <c r="W77" s="490"/>
      <c r="X77" s="491">
        <f t="shared" si="5"/>
        <v>0</v>
      </c>
    </row>
    <row r="78" spans="1:24" ht="30.5" customHeight="1">
      <c r="A78" s="311">
        <f t="shared" si="4"/>
        <v>64</v>
      </c>
      <c r="B78" s="306"/>
      <c r="C78" s="487"/>
      <c r="D78" s="487"/>
      <c r="E78" s="487"/>
      <c r="F78" s="486"/>
      <c r="G78" s="482"/>
      <c r="H78" s="482"/>
      <c r="I78" s="482"/>
      <c r="J78" s="482"/>
      <c r="K78" s="487"/>
      <c r="L78" s="306"/>
      <c r="M78" s="306"/>
      <c r="N78" s="306"/>
      <c r="O78" s="483"/>
      <c r="P78" s="483"/>
      <c r="Q78" s="484"/>
      <c r="R78" s="484"/>
      <c r="S78" s="484"/>
      <c r="T78" s="489"/>
      <c r="U78" s="489"/>
      <c r="V78" s="485"/>
      <c r="W78" s="490"/>
      <c r="X78" s="491">
        <f t="shared" si="5"/>
        <v>0</v>
      </c>
    </row>
    <row r="79" spans="1:24" ht="30.5" customHeight="1">
      <c r="A79" s="311">
        <f t="shared" si="4"/>
        <v>65</v>
      </c>
      <c r="B79" s="306"/>
      <c r="C79" s="487"/>
      <c r="D79" s="487"/>
      <c r="E79" s="487"/>
      <c r="F79" s="486"/>
      <c r="G79" s="482"/>
      <c r="H79" s="482"/>
      <c r="I79" s="482"/>
      <c r="J79" s="482"/>
      <c r="K79" s="487"/>
      <c r="L79" s="306"/>
      <c r="M79" s="306"/>
      <c r="N79" s="306"/>
      <c r="O79" s="483"/>
      <c r="P79" s="483"/>
      <c r="Q79" s="484"/>
      <c r="R79" s="484"/>
      <c r="S79" s="484"/>
      <c r="T79" s="489"/>
      <c r="U79" s="489"/>
      <c r="V79" s="485"/>
      <c r="W79" s="490"/>
      <c r="X79" s="491">
        <f t="shared" si="5"/>
        <v>0</v>
      </c>
    </row>
    <row r="80" spans="1:24" ht="30.5" customHeight="1">
      <c r="A80" s="311">
        <f t="shared" si="4"/>
        <v>66</v>
      </c>
      <c r="B80" s="306"/>
      <c r="C80" s="487"/>
      <c r="D80" s="487"/>
      <c r="E80" s="487"/>
      <c r="F80" s="486"/>
      <c r="G80" s="482"/>
      <c r="H80" s="482"/>
      <c r="I80" s="482"/>
      <c r="J80" s="482"/>
      <c r="K80" s="487"/>
      <c r="L80" s="306"/>
      <c r="M80" s="306"/>
      <c r="N80" s="306"/>
      <c r="O80" s="483"/>
      <c r="P80" s="483"/>
      <c r="Q80" s="484"/>
      <c r="R80" s="484"/>
      <c r="S80" s="484"/>
      <c r="T80" s="489"/>
      <c r="U80" s="489"/>
      <c r="V80" s="485"/>
      <c r="W80" s="490"/>
      <c r="X80" s="491">
        <f t="shared" si="5"/>
        <v>0</v>
      </c>
    </row>
    <row r="81" spans="1:24" ht="30.5" customHeight="1">
      <c r="A81" s="311">
        <f t="shared" si="4"/>
        <v>67</v>
      </c>
      <c r="B81" s="306"/>
      <c r="C81" s="487"/>
      <c r="D81" s="487"/>
      <c r="E81" s="487"/>
      <c r="F81" s="486"/>
      <c r="G81" s="482"/>
      <c r="H81" s="482"/>
      <c r="I81" s="482"/>
      <c r="J81" s="482"/>
      <c r="K81" s="487"/>
      <c r="L81" s="306"/>
      <c r="M81" s="306"/>
      <c r="N81" s="306"/>
      <c r="O81" s="483"/>
      <c r="P81" s="483"/>
      <c r="Q81" s="484"/>
      <c r="R81" s="484"/>
      <c r="S81" s="484"/>
      <c r="T81" s="489"/>
      <c r="U81" s="489"/>
      <c r="V81" s="485"/>
      <c r="W81" s="490"/>
      <c r="X81" s="491">
        <f t="shared" si="5"/>
        <v>0</v>
      </c>
    </row>
    <row r="82" spans="1:24" ht="30.5" customHeight="1">
      <c r="A82" s="311">
        <f t="shared" si="4"/>
        <v>68</v>
      </c>
      <c r="B82" s="306"/>
      <c r="C82" s="487"/>
      <c r="D82" s="487"/>
      <c r="E82" s="487"/>
      <c r="F82" s="486"/>
      <c r="G82" s="482"/>
      <c r="H82" s="482"/>
      <c r="I82" s="482"/>
      <c r="J82" s="482"/>
      <c r="K82" s="487"/>
      <c r="L82" s="306"/>
      <c r="M82" s="306"/>
      <c r="N82" s="306"/>
      <c r="O82" s="483"/>
      <c r="P82" s="483"/>
      <c r="Q82" s="484"/>
      <c r="R82" s="484"/>
      <c r="S82" s="484"/>
      <c r="T82" s="489"/>
      <c r="U82" s="489"/>
      <c r="V82" s="485"/>
      <c r="W82" s="490"/>
      <c r="X82" s="491">
        <f t="shared" si="5"/>
        <v>0</v>
      </c>
    </row>
    <row r="83" spans="1:24" ht="30.5" customHeight="1">
      <c r="A83" s="311">
        <f t="shared" si="4"/>
        <v>69</v>
      </c>
      <c r="B83" s="306"/>
      <c r="C83" s="487"/>
      <c r="D83" s="487"/>
      <c r="E83" s="487"/>
      <c r="F83" s="486"/>
      <c r="G83" s="482"/>
      <c r="H83" s="482"/>
      <c r="I83" s="482"/>
      <c r="J83" s="482"/>
      <c r="K83" s="487"/>
      <c r="L83" s="306"/>
      <c r="M83" s="306"/>
      <c r="N83" s="306"/>
      <c r="O83" s="483"/>
      <c r="P83" s="483"/>
      <c r="Q83" s="484"/>
      <c r="R83" s="484"/>
      <c r="S83" s="484"/>
      <c r="T83" s="489"/>
      <c r="U83" s="489"/>
      <c r="V83" s="485"/>
      <c r="W83" s="490"/>
      <c r="X83" s="491">
        <f t="shared" si="5"/>
        <v>0</v>
      </c>
    </row>
    <row r="84" spans="1:24" ht="30.5" customHeight="1">
      <c r="A84" s="311">
        <f t="shared" si="4"/>
        <v>70</v>
      </c>
      <c r="B84" s="306"/>
      <c r="C84" s="487"/>
      <c r="D84" s="487"/>
      <c r="E84" s="487"/>
      <c r="F84" s="486"/>
      <c r="G84" s="482"/>
      <c r="H84" s="482"/>
      <c r="I84" s="482"/>
      <c r="J84" s="482"/>
      <c r="K84" s="487"/>
      <c r="L84" s="306"/>
      <c r="M84" s="306"/>
      <c r="N84" s="306"/>
      <c r="O84" s="483"/>
      <c r="P84" s="483"/>
      <c r="Q84" s="484"/>
      <c r="R84" s="484"/>
      <c r="S84" s="484"/>
      <c r="T84" s="489"/>
      <c r="U84" s="489"/>
      <c r="V84" s="485"/>
      <c r="W84" s="490"/>
      <c r="X84" s="491">
        <f t="shared" si="5"/>
        <v>0</v>
      </c>
    </row>
    <row r="85" spans="1:24" ht="30.5" customHeight="1">
      <c r="A85" s="311">
        <f t="shared" si="4"/>
        <v>71</v>
      </c>
      <c r="B85" s="306"/>
      <c r="C85" s="487"/>
      <c r="D85" s="487"/>
      <c r="E85" s="487"/>
      <c r="F85" s="486"/>
      <c r="G85" s="482"/>
      <c r="H85" s="482"/>
      <c r="I85" s="482"/>
      <c r="J85" s="482"/>
      <c r="K85" s="487"/>
      <c r="L85" s="306"/>
      <c r="M85" s="306"/>
      <c r="N85" s="306"/>
      <c r="O85" s="483"/>
      <c r="P85" s="483"/>
      <c r="Q85" s="484"/>
      <c r="R85" s="484"/>
      <c r="S85" s="484"/>
      <c r="T85" s="489"/>
      <c r="U85" s="489"/>
      <c r="V85" s="485"/>
      <c r="W85" s="490"/>
      <c r="X85" s="491">
        <f t="shared" si="5"/>
        <v>0</v>
      </c>
    </row>
    <row r="86" spans="1:24" ht="30.5" customHeight="1">
      <c r="A86" s="311">
        <f t="shared" ref="A86:A117" si="6">A85+1</f>
        <v>72</v>
      </c>
      <c r="B86" s="306"/>
      <c r="C86" s="487"/>
      <c r="D86" s="487"/>
      <c r="E86" s="487"/>
      <c r="F86" s="486"/>
      <c r="G86" s="482"/>
      <c r="H86" s="482"/>
      <c r="I86" s="482"/>
      <c r="J86" s="482"/>
      <c r="K86" s="487"/>
      <c r="L86" s="306"/>
      <c r="M86" s="306"/>
      <c r="N86" s="306"/>
      <c r="O86" s="483"/>
      <c r="P86" s="483"/>
      <c r="Q86" s="484"/>
      <c r="R86" s="484"/>
      <c r="S86" s="484"/>
      <c r="T86" s="489"/>
      <c r="U86" s="489"/>
      <c r="V86" s="485"/>
      <c r="W86" s="490"/>
      <c r="X86" s="491">
        <f t="shared" si="5"/>
        <v>0</v>
      </c>
    </row>
    <row r="87" spans="1:24" ht="30.5" customHeight="1">
      <c r="A87" s="311">
        <f t="shared" si="6"/>
        <v>73</v>
      </c>
      <c r="B87" s="306"/>
      <c r="C87" s="487"/>
      <c r="D87" s="487"/>
      <c r="E87" s="487"/>
      <c r="F87" s="486"/>
      <c r="G87" s="482"/>
      <c r="H87" s="482"/>
      <c r="I87" s="482"/>
      <c r="J87" s="482"/>
      <c r="K87" s="487"/>
      <c r="L87" s="306"/>
      <c r="M87" s="306"/>
      <c r="N87" s="306"/>
      <c r="O87" s="483"/>
      <c r="P87" s="483"/>
      <c r="Q87" s="484"/>
      <c r="R87" s="484"/>
      <c r="S87" s="484"/>
      <c r="T87" s="489"/>
      <c r="U87" s="489"/>
      <c r="V87" s="485"/>
      <c r="W87" s="490"/>
      <c r="X87" s="491">
        <f t="shared" ref="X87:X95" si="7">U87+W87</f>
        <v>0</v>
      </c>
    </row>
    <row r="88" spans="1:24" ht="30.5" customHeight="1">
      <c r="A88" s="311">
        <f t="shared" si="6"/>
        <v>74</v>
      </c>
      <c r="B88" s="306"/>
      <c r="C88" s="487"/>
      <c r="D88" s="487"/>
      <c r="E88" s="487"/>
      <c r="F88" s="486"/>
      <c r="G88" s="482"/>
      <c r="H88" s="482"/>
      <c r="I88" s="482"/>
      <c r="J88" s="482"/>
      <c r="K88" s="487"/>
      <c r="L88" s="306"/>
      <c r="M88" s="306"/>
      <c r="N88" s="306"/>
      <c r="O88" s="483"/>
      <c r="P88" s="483"/>
      <c r="Q88" s="484"/>
      <c r="R88" s="484"/>
      <c r="S88" s="484"/>
      <c r="T88" s="489"/>
      <c r="U88" s="489"/>
      <c r="V88" s="485"/>
      <c r="W88" s="490"/>
      <c r="X88" s="491">
        <f t="shared" si="7"/>
        <v>0</v>
      </c>
    </row>
    <row r="89" spans="1:24" ht="30.5" customHeight="1">
      <c r="A89" s="311">
        <f t="shared" si="6"/>
        <v>75</v>
      </c>
      <c r="B89" s="306"/>
      <c r="C89" s="487"/>
      <c r="D89" s="487"/>
      <c r="E89" s="487"/>
      <c r="F89" s="486"/>
      <c r="G89" s="482"/>
      <c r="H89" s="482"/>
      <c r="I89" s="482"/>
      <c r="J89" s="482"/>
      <c r="K89" s="487"/>
      <c r="L89" s="306"/>
      <c r="M89" s="306"/>
      <c r="N89" s="306"/>
      <c r="O89" s="483"/>
      <c r="P89" s="483"/>
      <c r="Q89" s="484"/>
      <c r="R89" s="484"/>
      <c r="S89" s="484"/>
      <c r="T89" s="489"/>
      <c r="U89" s="489"/>
      <c r="V89" s="485"/>
      <c r="W89" s="490"/>
      <c r="X89" s="491">
        <f t="shared" si="7"/>
        <v>0</v>
      </c>
    </row>
    <row r="90" spans="1:24" ht="30.5" customHeight="1">
      <c r="A90" s="311">
        <f t="shared" si="6"/>
        <v>76</v>
      </c>
      <c r="B90" s="306"/>
      <c r="C90" s="487"/>
      <c r="D90" s="487"/>
      <c r="E90" s="487"/>
      <c r="F90" s="486"/>
      <c r="G90" s="482"/>
      <c r="H90" s="482"/>
      <c r="I90" s="482"/>
      <c r="J90" s="482"/>
      <c r="K90" s="487"/>
      <c r="L90" s="306"/>
      <c r="M90" s="306"/>
      <c r="N90" s="306"/>
      <c r="O90" s="483"/>
      <c r="P90" s="483"/>
      <c r="Q90" s="484"/>
      <c r="R90" s="484"/>
      <c r="S90" s="484"/>
      <c r="T90" s="489"/>
      <c r="U90" s="489"/>
      <c r="V90" s="485"/>
      <c r="W90" s="490"/>
      <c r="X90" s="491">
        <f t="shared" si="7"/>
        <v>0</v>
      </c>
    </row>
    <row r="91" spans="1:24" ht="30.5" customHeight="1">
      <c r="A91" s="311">
        <f t="shared" si="6"/>
        <v>77</v>
      </c>
      <c r="B91" s="306"/>
      <c r="C91" s="487"/>
      <c r="D91" s="487"/>
      <c r="E91" s="487"/>
      <c r="F91" s="486"/>
      <c r="G91" s="482"/>
      <c r="H91" s="482"/>
      <c r="I91" s="482"/>
      <c r="J91" s="482"/>
      <c r="K91" s="487"/>
      <c r="L91" s="306"/>
      <c r="M91" s="306"/>
      <c r="N91" s="306"/>
      <c r="O91" s="483"/>
      <c r="P91" s="483"/>
      <c r="Q91" s="484"/>
      <c r="R91" s="484"/>
      <c r="S91" s="484"/>
      <c r="T91" s="489"/>
      <c r="U91" s="489"/>
      <c r="V91" s="485"/>
      <c r="W91" s="490"/>
      <c r="X91" s="491">
        <f t="shared" si="7"/>
        <v>0</v>
      </c>
    </row>
    <row r="92" spans="1:24" ht="30.5" customHeight="1">
      <c r="A92" s="311">
        <f t="shared" si="6"/>
        <v>78</v>
      </c>
      <c r="B92" s="306"/>
      <c r="C92" s="487"/>
      <c r="D92" s="487"/>
      <c r="E92" s="487"/>
      <c r="F92" s="486"/>
      <c r="G92" s="482"/>
      <c r="H92" s="482"/>
      <c r="I92" s="482"/>
      <c r="J92" s="482"/>
      <c r="K92" s="487"/>
      <c r="L92" s="306"/>
      <c r="M92" s="306"/>
      <c r="N92" s="306"/>
      <c r="O92" s="483"/>
      <c r="P92" s="483"/>
      <c r="Q92" s="484"/>
      <c r="R92" s="484"/>
      <c r="S92" s="484"/>
      <c r="T92" s="489"/>
      <c r="U92" s="489"/>
      <c r="V92" s="485"/>
      <c r="W92" s="490"/>
      <c r="X92" s="491">
        <f t="shared" si="7"/>
        <v>0</v>
      </c>
    </row>
    <row r="93" spans="1:24" ht="30.5" customHeight="1">
      <c r="A93" s="311">
        <f t="shared" si="6"/>
        <v>79</v>
      </c>
      <c r="B93" s="306"/>
      <c r="C93" s="487"/>
      <c r="D93" s="487"/>
      <c r="E93" s="487"/>
      <c r="F93" s="486"/>
      <c r="G93" s="482"/>
      <c r="H93" s="482"/>
      <c r="I93" s="482"/>
      <c r="J93" s="482"/>
      <c r="K93" s="487"/>
      <c r="L93" s="306"/>
      <c r="M93" s="306"/>
      <c r="N93" s="306"/>
      <c r="O93" s="483"/>
      <c r="P93" s="483"/>
      <c r="Q93" s="484"/>
      <c r="R93" s="484"/>
      <c r="S93" s="484"/>
      <c r="T93" s="489"/>
      <c r="U93" s="489"/>
      <c r="V93" s="485"/>
      <c r="W93" s="490"/>
      <c r="X93" s="491">
        <f t="shared" si="7"/>
        <v>0</v>
      </c>
    </row>
    <row r="94" spans="1:24" ht="30.5" customHeight="1">
      <c r="A94" s="311">
        <f t="shared" si="6"/>
        <v>80</v>
      </c>
      <c r="B94" s="306"/>
      <c r="C94" s="487"/>
      <c r="D94" s="487"/>
      <c r="E94" s="487"/>
      <c r="F94" s="486"/>
      <c r="G94" s="482"/>
      <c r="H94" s="482"/>
      <c r="I94" s="482"/>
      <c r="J94" s="482"/>
      <c r="K94" s="487"/>
      <c r="L94" s="306"/>
      <c r="M94" s="306"/>
      <c r="N94" s="306"/>
      <c r="O94" s="483"/>
      <c r="P94" s="483"/>
      <c r="Q94" s="484"/>
      <c r="R94" s="484"/>
      <c r="S94" s="484"/>
      <c r="T94" s="489"/>
      <c r="U94" s="489"/>
      <c r="V94" s="485"/>
      <c r="W94" s="490"/>
      <c r="X94" s="491">
        <f t="shared" si="7"/>
        <v>0</v>
      </c>
    </row>
    <row r="95" spans="1:24" ht="30.5" customHeight="1">
      <c r="A95" s="311">
        <f t="shared" si="6"/>
        <v>81</v>
      </c>
      <c r="B95" s="306"/>
      <c r="C95" s="487"/>
      <c r="D95" s="487"/>
      <c r="E95" s="487"/>
      <c r="F95" s="486"/>
      <c r="G95" s="482"/>
      <c r="H95" s="482"/>
      <c r="I95" s="482"/>
      <c r="J95" s="482"/>
      <c r="K95" s="487"/>
      <c r="L95" s="306"/>
      <c r="M95" s="306"/>
      <c r="N95" s="306"/>
      <c r="O95" s="483"/>
      <c r="P95" s="483"/>
      <c r="Q95" s="484"/>
      <c r="R95" s="484"/>
      <c r="S95" s="484"/>
      <c r="T95" s="489"/>
      <c r="U95" s="489"/>
      <c r="V95" s="485"/>
      <c r="W95" s="490"/>
      <c r="X95" s="491">
        <f t="shared" si="7"/>
        <v>0</v>
      </c>
    </row>
    <row r="96" spans="1:24" ht="30.5" customHeight="1">
      <c r="A96" s="311">
        <f t="shared" si="6"/>
        <v>82</v>
      </c>
      <c r="B96" s="306"/>
      <c r="C96" s="487"/>
      <c r="D96" s="487"/>
      <c r="E96" s="487"/>
      <c r="F96" s="486"/>
      <c r="G96" s="482"/>
      <c r="H96" s="482"/>
      <c r="I96" s="482"/>
      <c r="J96" s="482"/>
      <c r="K96" s="487"/>
      <c r="L96" s="306"/>
      <c r="M96" s="306"/>
      <c r="N96" s="306"/>
      <c r="O96" s="483"/>
      <c r="P96" s="483"/>
      <c r="Q96" s="484"/>
      <c r="R96" s="484"/>
      <c r="S96" s="484"/>
      <c r="T96" s="489"/>
      <c r="U96" s="489"/>
      <c r="V96" s="485"/>
      <c r="W96" s="490"/>
      <c r="X96" s="491">
        <f t="shared" ref="X96:X117" si="8">U96+W96</f>
        <v>0</v>
      </c>
    </row>
    <row r="97" spans="1:24" ht="30.5" customHeight="1">
      <c r="A97" s="311">
        <f t="shared" si="6"/>
        <v>83</v>
      </c>
      <c r="B97" s="306"/>
      <c r="C97" s="487"/>
      <c r="D97" s="487"/>
      <c r="E97" s="487"/>
      <c r="F97" s="486"/>
      <c r="G97" s="482"/>
      <c r="H97" s="482"/>
      <c r="I97" s="482"/>
      <c r="J97" s="482"/>
      <c r="K97" s="487"/>
      <c r="L97" s="306"/>
      <c r="M97" s="306"/>
      <c r="N97" s="306"/>
      <c r="O97" s="483"/>
      <c r="P97" s="483"/>
      <c r="Q97" s="484"/>
      <c r="R97" s="484"/>
      <c r="S97" s="484"/>
      <c r="T97" s="489"/>
      <c r="U97" s="489"/>
      <c r="V97" s="485"/>
      <c r="W97" s="490"/>
      <c r="X97" s="491">
        <f t="shared" si="8"/>
        <v>0</v>
      </c>
    </row>
    <row r="98" spans="1:24" ht="30.5" customHeight="1">
      <c r="A98" s="311">
        <f t="shared" si="6"/>
        <v>84</v>
      </c>
      <c r="B98" s="306"/>
      <c r="C98" s="487"/>
      <c r="D98" s="487"/>
      <c r="E98" s="487"/>
      <c r="F98" s="486"/>
      <c r="G98" s="482"/>
      <c r="H98" s="482"/>
      <c r="I98" s="482"/>
      <c r="J98" s="482"/>
      <c r="K98" s="487"/>
      <c r="L98" s="306"/>
      <c r="M98" s="306"/>
      <c r="N98" s="306"/>
      <c r="O98" s="483"/>
      <c r="P98" s="483"/>
      <c r="Q98" s="484"/>
      <c r="R98" s="484"/>
      <c r="S98" s="484"/>
      <c r="T98" s="489"/>
      <c r="U98" s="489"/>
      <c r="V98" s="485"/>
      <c r="W98" s="490"/>
      <c r="X98" s="491">
        <f t="shared" si="8"/>
        <v>0</v>
      </c>
    </row>
    <row r="99" spans="1:24" ht="30.5" customHeight="1">
      <c r="A99" s="311">
        <f t="shared" si="6"/>
        <v>85</v>
      </c>
      <c r="B99" s="306"/>
      <c r="C99" s="487"/>
      <c r="D99" s="487"/>
      <c r="E99" s="487"/>
      <c r="F99" s="486"/>
      <c r="G99" s="482"/>
      <c r="H99" s="482"/>
      <c r="I99" s="482"/>
      <c r="J99" s="482"/>
      <c r="K99" s="487"/>
      <c r="L99" s="306"/>
      <c r="M99" s="306"/>
      <c r="N99" s="306"/>
      <c r="O99" s="483"/>
      <c r="P99" s="483"/>
      <c r="Q99" s="484"/>
      <c r="R99" s="484"/>
      <c r="S99" s="484"/>
      <c r="T99" s="489"/>
      <c r="U99" s="489"/>
      <c r="V99" s="485"/>
      <c r="W99" s="490"/>
      <c r="X99" s="491">
        <f t="shared" si="8"/>
        <v>0</v>
      </c>
    </row>
    <row r="100" spans="1:24" ht="30.5" customHeight="1">
      <c r="A100" s="311">
        <f t="shared" si="6"/>
        <v>86</v>
      </c>
      <c r="B100" s="306"/>
      <c r="C100" s="487"/>
      <c r="D100" s="487"/>
      <c r="E100" s="487"/>
      <c r="F100" s="486"/>
      <c r="G100" s="482"/>
      <c r="H100" s="482"/>
      <c r="I100" s="482"/>
      <c r="J100" s="482"/>
      <c r="K100" s="487"/>
      <c r="L100" s="306"/>
      <c r="M100" s="306"/>
      <c r="N100" s="306"/>
      <c r="O100" s="483"/>
      <c r="P100" s="483"/>
      <c r="Q100" s="484"/>
      <c r="R100" s="484"/>
      <c r="S100" s="484"/>
      <c r="T100" s="489"/>
      <c r="U100" s="489"/>
      <c r="V100" s="485"/>
      <c r="W100" s="490"/>
      <c r="X100" s="491">
        <f t="shared" si="8"/>
        <v>0</v>
      </c>
    </row>
    <row r="101" spans="1:24" ht="30.5" customHeight="1">
      <c r="A101" s="311">
        <f t="shared" si="6"/>
        <v>87</v>
      </c>
      <c r="B101" s="306"/>
      <c r="C101" s="487"/>
      <c r="D101" s="487"/>
      <c r="E101" s="487"/>
      <c r="F101" s="486"/>
      <c r="G101" s="482"/>
      <c r="H101" s="482"/>
      <c r="I101" s="482"/>
      <c r="J101" s="482"/>
      <c r="K101" s="487"/>
      <c r="L101" s="306"/>
      <c r="M101" s="306"/>
      <c r="N101" s="306"/>
      <c r="O101" s="483"/>
      <c r="P101" s="483"/>
      <c r="Q101" s="484"/>
      <c r="R101" s="484"/>
      <c r="S101" s="484"/>
      <c r="T101" s="489"/>
      <c r="U101" s="489"/>
      <c r="V101" s="485"/>
      <c r="W101" s="490"/>
      <c r="X101" s="491">
        <f t="shared" si="8"/>
        <v>0</v>
      </c>
    </row>
    <row r="102" spans="1:24" ht="30.5" customHeight="1">
      <c r="A102" s="311">
        <f t="shared" si="6"/>
        <v>88</v>
      </c>
      <c r="B102" s="306"/>
      <c r="C102" s="487"/>
      <c r="D102" s="487"/>
      <c r="E102" s="487"/>
      <c r="F102" s="486"/>
      <c r="G102" s="482"/>
      <c r="H102" s="482"/>
      <c r="I102" s="482"/>
      <c r="J102" s="482"/>
      <c r="K102" s="487"/>
      <c r="L102" s="306"/>
      <c r="M102" s="306"/>
      <c r="N102" s="306"/>
      <c r="O102" s="483"/>
      <c r="P102" s="483"/>
      <c r="Q102" s="484"/>
      <c r="R102" s="484"/>
      <c r="S102" s="484"/>
      <c r="T102" s="489"/>
      <c r="U102" s="489"/>
      <c r="V102" s="485"/>
      <c r="W102" s="490"/>
      <c r="X102" s="491">
        <f t="shared" si="8"/>
        <v>0</v>
      </c>
    </row>
    <row r="103" spans="1:24" ht="30.5" customHeight="1">
      <c r="A103" s="311">
        <f t="shared" si="6"/>
        <v>89</v>
      </c>
      <c r="B103" s="306"/>
      <c r="C103" s="487"/>
      <c r="D103" s="487"/>
      <c r="E103" s="487"/>
      <c r="F103" s="486"/>
      <c r="G103" s="482"/>
      <c r="H103" s="482"/>
      <c r="I103" s="482"/>
      <c r="J103" s="482"/>
      <c r="K103" s="487"/>
      <c r="L103" s="306"/>
      <c r="M103" s="306"/>
      <c r="N103" s="306"/>
      <c r="O103" s="483"/>
      <c r="P103" s="483"/>
      <c r="Q103" s="484"/>
      <c r="R103" s="484"/>
      <c r="S103" s="484"/>
      <c r="T103" s="489"/>
      <c r="U103" s="489"/>
      <c r="V103" s="485"/>
      <c r="W103" s="490"/>
      <c r="X103" s="491">
        <f t="shared" si="8"/>
        <v>0</v>
      </c>
    </row>
    <row r="104" spans="1:24" ht="30.5" customHeight="1">
      <c r="A104" s="311">
        <f t="shared" si="6"/>
        <v>90</v>
      </c>
      <c r="B104" s="306"/>
      <c r="C104" s="487"/>
      <c r="D104" s="487"/>
      <c r="E104" s="487"/>
      <c r="F104" s="486"/>
      <c r="G104" s="482"/>
      <c r="H104" s="482"/>
      <c r="I104" s="482"/>
      <c r="J104" s="482"/>
      <c r="K104" s="487"/>
      <c r="L104" s="306"/>
      <c r="M104" s="306"/>
      <c r="N104" s="306"/>
      <c r="O104" s="483"/>
      <c r="P104" s="483"/>
      <c r="Q104" s="484"/>
      <c r="R104" s="484"/>
      <c r="S104" s="484"/>
      <c r="T104" s="489"/>
      <c r="U104" s="489"/>
      <c r="V104" s="485"/>
      <c r="W104" s="490"/>
      <c r="X104" s="491">
        <f t="shared" si="8"/>
        <v>0</v>
      </c>
    </row>
    <row r="105" spans="1:24" ht="30.5" customHeight="1">
      <c r="A105" s="311">
        <f t="shared" si="6"/>
        <v>91</v>
      </c>
      <c r="B105" s="306"/>
      <c r="C105" s="487"/>
      <c r="D105" s="487"/>
      <c r="E105" s="487"/>
      <c r="F105" s="486"/>
      <c r="G105" s="482"/>
      <c r="H105" s="482"/>
      <c r="I105" s="482"/>
      <c r="J105" s="482"/>
      <c r="K105" s="487"/>
      <c r="L105" s="306"/>
      <c r="M105" s="306"/>
      <c r="N105" s="306"/>
      <c r="O105" s="483"/>
      <c r="P105" s="483"/>
      <c r="Q105" s="484"/>
      <c r="R105" s="484"/>
      <c r="S105" s="484"/>
      <c r="T105" s="489"/>
      <c r="U105" s="489"/>
      <c r="V105" s="485"/>
      <c r="W105" s="490"/>
      <c r="X105" s="491">
        <f t="shared" si="8"/>
        <v>0</v>
      </c>
    </row>
    <row r="106" spans="1:24" ht="30.5" customHeight="1">
      <c r="A106" s="311">
        <f t="shared" si="6"/>
        <v>92</v>
      </c>
      <c r="B106" s="306"/>
      <c r="C106" s="487"/>
      <c r="D106" s="487"/>
      <c r="E106" s="487"/>
      <c r="F106" s="486"/>
      <c r="G106" s="482"/>
      <c r="H106" s="482"/>
      <c r="I106" s="482"/>
      <c r="J106" s="482"/>
      <c r="K106" s="487"/>
      <c r="L106" s="306"/>
      <c r="M106" s="306"/>
      <c r="N106" s="306"/>
      <c r="O106" s="483"/>
      <c r="P106" s="483"/>
      <c r="Q106" s="484"/>
      <c r="R106" s="484"/>
      <c r="S106" s="484"/>
      <c r="T106" s="489"/>
      <c r="U106" s="489"/>
      <c r="V106" s="485"/>
      <c r="W106" s="490"/>
      <c r="X106" s="491">
        <f t="shared" si="8"/>
        <v>0</v>
      </c>
    </row>
    <row r="107" spans="1:24" ht="30.5" customHeight="1">
      <c r="A107" s="311">
        <f t="shared" si="6"/>
        <v>93</v>
      </c>
      <c r="B107" s="306"/>
      <c r="C107" s="487"/>
      <c r="D107" s="487"/>
      <c r="E107" s="487"/>
      <c r="F107" s="486"/>
      <c r="G107" s="482"/>
      <c r="H107" s="482"/>
      <c r="I107" s="482"/>
      <c r="J107" s="482"/>
      <c r="K107" s="487"/>
      <c r="L107" s="306"/>
      <c r="M107" s="306"/>
      <c r="N107" s="306"/>
      <c r="O107" s="483"/>
      <c r="P107" s="483"/>
      <c r="Q107" s="484"/>
      <c r="R107" s="484"/>
      <c r="S107" s="484"/>
      <c r="T107" s="489"/>
      <c r="U107" s="489"/>
      <c r="V107" s="485"/>
      <c r="W107" s="490"/>
      <c r="X107" s="491">
        <f t="shared" si="8"/>
        <v>0</v>
      </c>
    </row>
    <row r="108" spans="1:24" ht="30.5" customHeight="1">
      <c r="A108" s="311">
        <f t="shared" si="6"/>
        <v>94</v>
      </c>
      <c r="B108" s="306"/>
      <c r="C108" s="487"/>
      <c r="D108" s="487"/>
      <c r="E108" s="487"/>
      <c r="F108" s="486"/>
      <c r="G108" s="482"/>
      <c r="H108" s="482"/>
      <c r="I108" s="482"/>
      <c r="J108" s="482"/>
      <c r="K108" s="487"/>
      <c r="L108" s="306"/>
      <c r="M108" s="306"/>
      <c r="N108" s="306"/>
      <c r="O108" s="483"/>
      <c r="P108" s="483"/>
      <c r="Q108" s="484"/>
      <c r="R108" s="484"/>
      <c r="S108" s="484"/>
      <c r="T108" s="489"/>
      <c r="U108" s="489"/>
      <c r="V108" s="485"/>
      <c r="W108" s="490"/>
      <c r="X108" s="491">
        <f t="shared" si="8"/>
        <v>0</v>
      </c>
    </row>
    <row r="109" spans="1:24" ht="30.5" customHeight="1">
      <c r="A109" s="311">
        <f t="shared" si="6"/>
        <v>95</v>
      </c>
      <c r="B109" s="306"/>
      <c r="C109" s="487"/>
      <c r="D109" s="487"/>
      <c r="E109" s="487"/>
      <c r="F109" s="486"/>
      <c r="G109" s="482"/>
      <c r="H109" s="482"/>
      <c r="I109" s="482"/>
      <c r="J109" s="482"/>
      <c r="K109" s="487"/>
      <c r="L109" s="306"/>
      <c r="M109" s="306"/>
      <c r="N109" s="306"/>
      <c r="O109" s="483"/>
      <c r="P109" s="483"/>
      <c r="Q109" s="484"/>
      <c r="R109" s="484"/>
      <c r="S109" s="484"/>
      <c r="T109" s="489"/>
      <c r="U109" s="489"/>
      <c r="V109" s="485"/>
      <c r="W109" s="490"/>
      <c r="X109" s="491">
        <f t="shared" si="8"/>
        <v>0</v>
      </c>
    </row>
    <row r="110" spans="1:24" ht="30.5" customHeight="1">
      <c r="A110" s="311">
        <f t="shared" si="6"/>
        <v>96</v>
      </c>
      <c r="B110" s="306"/>
      <c r="C110" s="487"/>
      <c r="D110" s="487"/>
      <c r="E110" s="487"/>
      <c r="F110" s="486"/>
      <c r="G110" s="482"/>
      <c r="H110" s="482"/>
      <c r="I110" s="482"/>
      <c r="J110" s="482"/>
      <c r="K110" s="487"/>
      <c r="L110" s="306"/>
      <c r="M110" s="306"/>
      <c r="N110" s="306"/>
      <c r="O110" s="483"/>
      <c r="P110" s="483"/>
      <c r="Q110" s="484"/>
      <c r="R110" s="484"/>
      <c r="S110" s="484"/>
      <c r="T110" s="489"/>
      <c r="U110" s="489"/>
      <c r="V110" s="485"/>
      <c r="W110" s="490"/>
      <c r="X110" s="491">
        <f t="shared" si="8"/>
        <v>0</v>
      </c>
    </row>
    <row r="111" spans="1:24" ht="30.5" customHeight="1">
      <c r="A111" s="311">
        <f t="shared" si="6"/>
        <v>97</v>
      </c>
      <c r="B111" s="306"/>
      <c r="C111" s="487"/>
      <c r="D111" s="487"/>
      <c r="E111" s="487"/>
      <c r="F111" s="486"/>
      <c r="G111" s="482"/>
      <c r="H111" s="482"/>
      <c r="I111" s="482"/>
      <c r="J111" s="482"/>
      <c r="K111" s="487"/>
      <c r="L111" s="306"/>
      <c r="M111" s="306"/>
      <c r="N111" s="306"/>
      <c r="O111" s="483"/>
      <c r="P111" s="483"/>
      <c r="Q111" s="484"/>
      <c r="R111" s="484"/>
      <c r="S111" s="484"/>
      <c r="T111" s="489"/>
      <c r="U111" s="489"/>
      <c r="V111" s="485"/>
      <c r="W111" s="490"/>
      <c r="X111" s="491">
        <f t="shared" si="8"/>
        <v>0</v>
      </c>
    </row>
    <row r="112" spans="1:24" ht="30.5" customHeight="1">
      <c r="A112" s="311">
        <f t="shared" si="6"/>
        <v>98</v>
      </c>
      <c r="B112" s="306"/>
      <c r="C112" s="487"/>
      <c r="D112" s="487"/>
      <c r="E112" s="487"/>
      <c r="F112" s="486"/>
      <c r="G112" s="482"/>
      <c r="H112" s="482"/>
      <c r="I112" s="482"/>
      <c r="J112" s="482"/>
      <c r="K112" s="487"/>
      <c r="L112" s="306"/>
      <c r="M112" s="306"/>
      <c r="N112" s="306"/>
      <c r="O112" s="483"/>
      <c r="P112" s="483"/>
      <c r="Q112" s="484"/>
      <c r="R112" s="484"/>
      <c r="S112" s="484"/>
      <c r="T112" s="489"/>
      <c r="U112" s="489"/>
      <c r="V112" s="485"/>
      <c r="W112" s="490"/>
      <c r="X112" s="491">
        <f t="shared" si="8"/>
        <v>0</v>
      </c>
    </row>
    <row r="113" spans="1:25" ht="30.5" customHeight="1">
      <c r="A113" s="311">
        <f t="shared" si="6"/>
        <v>99</v>
      </c>
      <c r="B113" s="306"/>
      <c r="C113" s="487"/>
      <c r="D113" s="487"/>
      <c r="E113" s="487"/>
      <c r="F113" s="486"/>
      <c r="G113" s="482"/>
      <c r="H113" s="482"/>
      <c r="I113" s="482"/>
      <c r="J113" s="482"/>
      <c r="K113" s="487"/>
      <c r="L113" s="306"/>
      <c r="M113" s="306"/>
      <c r="N113" s="306"/>
      <c r="O113" s="483"/>
      <c r="P113" s="483"/>
      <c r="Q113" s="484"/>
      <c r="R113" s="484"/>
      <c r="S113" s="484"/>
      <c r="T113" s="489"/>
      <c r="U113" s="489"/>
      <c r="V113" s="485"/>
      <c r="W113" s="490"/>
      <c r="X113" s="491">
        <f t="shared" si="8"/>
        <v>0</v>
      </c>
    </row>
    <row r="114" spans="1:25" ht="30.5" customHeight="1">
      <c r="A114" s="311">
        <f t="shared" si="6"/>
        <v>100</v>
      </c>
      <c r="B114" s="306"/>
      <c r="C114" s="487"/>
      <c r="D114" s="487"/>
      <c r="E114" s="487"/>
      <c r="F114" s="486"/>
      <c r="G114" s="482"/>
      <c r="H114" s="482"/>
      <c r="I114" s="482"/>
      <c r="J114" s="482"/>
      <c r="K114" s="487"/>
      <c r="L114" s="306"/>
      <c r="M114" s="306"/>
      <c r="N114" s="306"/>
      <c r="O114" s="483"/>
      <c r="P114" s="483"/>
      <c r="Q114" s="484"/>
      <c r="R114" s="484"/>
      <c r="S114" s="484"/>
      <c r="T114" s="489"/>
      <c r="U114" s="489"/>
      <c r="V114" s="485"/>
      <c r="W114" s="490"/>
      <c r="X114" s="491">
        <f t="shared" si="8"/>
        <v>0</v>
      </c>
    </row>
    <row r="115" spans="1:25" ht="30.5" customHeight="1">
      <c r="A115" s="311">
        <f t="shared" si="6"/>
        <v>101</v>
      </c>
      <c r="B115" s="306"/>
      <c r="C115" s="487"/>
      <c r="D115" s="487"/>
      <c r="E115" s="487"/>
      <c r="F115" s="486"/>
      <c r="G115" s="482"/>
      <c r="H115" s="482"/>
      <c r="I115" s="482"/>
      <c r="J115" s="482"/>
      <c r="K115" s="487"/>
      <c r="L115" s="306"/>
      <c r="M115" s="306"/>
      <c r="N115" s="306"/>
      <c r="O115" s="483"/>
      <c r="P115" s="483"/>
      <c r="Q115" s="484"/>
      <c r="R115" s="484"/>
      <c r="S115" s="484"/>
      <c r="T115" s="489"/>
      <c r="U115" s="489"/>
      <c r="V115" s="485"/>
      <c r="W115" s="490"/>
      <c r="X115" s="491">
        <f t="shared" si="8"/>
        <v>0</v>
      </c>
    </row>
    <row r="116" spans="1:25" ht="30.5" customHeight="1">
      <c r="A116" s="311">
        <f t="shared" si="6"/>
        <v>102</v>
      </c>
      <c r="B116" s="306"/>
      <c r="C116" s="487"/>
      <c r="D116" s="487"/>
      <c r="E116" s="487"/>
      <c r="F116" s="486"/>
      <c r="G116" s="482"/>
      <c r="H116" s="482"/>
      <c r="I116" s="482"/>
      <c r="J116" s="482"/>
      <c r="K116" s="487"/>
      <c r="L116" s="306"/>
      <c r="M116" s="306"/>
      <c r="N116" s="306"/>
      <c r="O116" s="483"/>
      <c r="P116" s="483"/>
      <c r="Q116" s="484"/>
      <c r="R116" s="484"/>
      <c r="S116" s="484"/>
      <c r="T116" s="489"/>
      <c r="U116" s="489"/>
      <c r="V116" s="485"/>
      <c r="W116" s="490"/>
      <c r="X116" s="491">
        <f t="shared" si="8"/>
        <v>0</v>
      </c>
    </row>
    <row r="117" spans="1:25" ht="30.5" customHeight="1">
      <c r="A117" s="311">
        <f t="shared" si="6"/>
        <v>103</v>
      </c>
      <c r="B117" s="306"/>
      <c r="C117" s="487"/>
      <c r="D117" s="487"/>
      <c r="E117" s="487"/>
      <c r="F117" s="486"/>
      <c r="G117" s="482"/>
      <c r="H117" s="482"/>
      <c r="I117" s="482"/>
      <c r="J117" s="482"/>
      <c r="K117" s="487"/>
      <c r="L117" s="306"/>
      <c r="M117" s="306"/>
      <c r="N117" s="306"/>
      <c r="O117" s="483"/>
      <c r="P117" s="483"/>
      <c r="Q117" s="484"/>
      <c r="R117" s="484"/>
      <c r="S117" s="484"/>
      <c r="T117" s="489"/>
      <c r="U117" s="489"/>
      <c r="V117" s="485"/>
      <c r="W117" s="490"/>
      <c r="X117" s="491">
        <f t="shared" si="8"/>
        <v>0</v>
      </c>
    </row>
    <row r="118" spans="1:25" ht="13.5" customHeight="1">
      <c r="A118" s="319"/>
      <c r="B118" s="7"/>
      <c r="C118" s="7"/>
      <c r="D118" s="7"/>
      <c r="E118" s="7"/>
      <c r="F118" s="7"/>
      <c r="G118" s="7"/>
      <c r="H118" s="7"/>
      <c r="I118" s="7"/>
      <c r="J118" s="7"/>
      <c r="K118" s="7"/>
      <c r="L118" s="7"/>
      <c r="M118" s="320"/>
      <c r="N118" s="320"/>
      <c r="O118" s="320"/>
      <c r="P118" s="320"/>
      <c r="Q118" s="320"/>
      <c r="R118" s="321"/>
      <c r="S118" s="321"/>
      <c r="T118" s="321"/>
      <c r="U118" s="321"/>
      <c r="V118" s="321"/>
      <c r="W118" s="321"/>
      <c r="X118" s="322"/>
      <c r="Y118" s="321"/>
    </row>
    <row r="119" spans="1:25">
      <c r="A119" s="323"/>
      <c r="B119" s="11"/>
      <c r="C119" s="11"/>
      <c r="D119" s="310"/>
      <c r="E119" s="11"/>
      <c r="F119" s="11"/>
      <c r="G119" s="324"/>
      <c r="H119" s="324"/>
      <c r="I119" s="324"/>
      <c r="J119" s="324"/>
      <c r="K119" s="324"/>
      <c r="L119" s="11"/>
      <c r="M119" s="11"/>
      <c r="N119" s="11"/>
      <c r="O119" s="323"/>
      <c r="P119" s="11"/>
      <c r="Q119" s="11"/>
      <c r="R119" s="11"/>
      <c r="S119" s="11"/>
      <c r="T119" s="11"/>
      <c r="U119" s="11"/>
      <c r="V119" s="11"/>
    </row>
    <row r="120" spans="1:25" s="63" customFormat="1" ht="12.5">
      <c r="A120" s="644" t="s">
        <v>428</v>
      </c>
      <c r="B120" s="644"/>
    </row>
    <row r="121" spans="1:25" s="63" customFormat="1" ht="51" customHeight="1">
      <c r="A121" s="604" t="s">
        <v>465</v>
      </c>
      <c r="B121" s="604"/>
      <c r="C121" s="604"/>
      <c r="D121" s="604"/>
      <c r="E121" s="604"/>
      <c r="F121" s="604"/>
      <c r="G121" s="604"/>
      <c r="H121" s="604"/>
      <c r="I121" s="604"/>
      <c r="J121" s="604"/>
      <c r="K121" s="604"/>
      <c r="L121" s="604"/>
      <c r="M121" s="604"/>
      <c r="N121" s="604"/>
    </row>
    <row r="122" spans="1:25" s="63" customFormat="1" ht="11" customHeight="1">
      <c r="A122" s="307" t="s">
        <v>464</v>
      </c>
      <c r="B122" s="302"/>
      <c r="C122" s="302"/>
      <c r="D122" s="302"/>
      <c r="E122" s="302"/>
      <c r="F122" s="302"/>
      <c r="G122" s="302"/>
    </row>
    <row r="123" spans="1:25" s="63" customFormat="1" ht="18" customHeight="1">
      <c r="A123" s="308" t="s">
        <v>420</v>
      </c>
      <c r="B123" s="80"/>
      <c r="C123" s="80"/>
      <c r="D123" s="80"/>
      <c r="E123" s="80"/>
      <c r="F123" s="80"/>
      <c r="G123" s="80"/>
    </row>
    <row r="124" spans="1:25" s="63" customFormat="1" ht="21" customHeight="1">
      <c r="A124" s="636" t="s">
        <v>421</v>
      </c>
      <c r="B124" s="636"/>
      <c r="C124" s="636"/>
      <c r="D124" s="636"/>
      <c r="E124" s="636"/>
      <c r="F124" s="636"/>
      <c r="G124" s="636"/>
      <c r="H124" s="636"/>
      <c r="I124" s="636"/>
      <c r="J124" s="636"/>
      <c r="K124" s="636"/>
      <c r="L124" s="636"/>
      <c r="M124" s="636"/>
      <c r="N124" s="636"/>
    </row>
  </sheetData>
  <sheetProtection algorithmName="SHA-512" hashValue="lS4jxSxlk5hASKtOHIVCuE3TEukHXPI0fVlKChbed7B6cobw+stMFFuS7ApeXSA9tGKkxA1Jzx8yudhnqcTjQw==" saltValue="8ntCovfLY42DLD+aCM0V3g==" spinCount="100000" sheet="1" objects="1" scenarios="1" formatColumns="0" formatRows="0"/>
  <customSheetViews>
    <customSheetView guid="{E81D238A-7B02-4284-898B-8B059A14501E}" showPageBreaks="1" showGridLines="0" fitToPage="1" topLeftCell="C1">
      <selection activeCell="H58" sqref="H58"/>
      <pageMargins left="0.25" right="0.25" top="0.75" bottom="0.75" header="0.3" footer="0.3"/>
      <pageSetup paperSize="5" scale="98" fitToHeight="0" orientation="landscape" r:id="rId1"/>
      <headerFooter>
        <oddFooter>&amp;R&amp;8Soutien à la mission 2017-2018</oddFooter>
      </headerFooter>
    </customSheetView>
    <customSheetView guid="{880C3229-9790-4559-BAA0-FBDBBD6DDD03}" showGridLines="0" fitToPage="1" topLeftCell="C1">
      <selection activeCell="H58" sqref="H58"/>
      <pageMargins left="0.25" right="0.25" top="0.75" bottom="0.75" header="0.3" footer="0.3"/>
      <pageSetup paperSize="5" scale="98" fitToHeight="0" orientation="landscape" r:id="rId2"/>
      <headerFooter>
        <oddFooter>&amp;R&amp;8Soutien à la mission 2017-2018</oddFooter>
      </headerFooter>
    </customSheetView>
  </customSheetViews>
  <mergeCells count="5">
    <mergeCell ref="A121:N121"/>
    <mergeCell ref="A124:N124"/>
    <mergeCell ref="G12:J13"/>
    <mergeCell ref="B5:C6"/>
    <mergeCell ref="A120:B120"/>
  </mergeCells>
  <conditionalFormatting sqref="D5">
    <cfRule type="expression" dxfId="9" priority="101">
      <formula>AND($D$6&lt;&gt;"",$O$12&gt;0)</formula>
    </cfRule>
  </conditionalFormatting>
  <conditionalFormatting sqref="D10">
    <cfRule type="expression" dxfId="8" priority="102">
      <formula>$D$11&lt;&gt;""</formula>
    </cfRule>
  </conditionalFormatting>
  <conditionalFormatting sqref="E15:E117">
    <cfRule type="expression" dxfId="7" priority="2">
      <formula>$D15="Location"</formula>
    </cfRule>
  </conditionalFormatting>
  <dataValidations count="5">
    <dataValidation type="list" allowBlank="1" showInputMessage="1" showErrorMessage="1" sqref="G15:J117" xr:uid="{1CE52479-0C30-4F77-972F-FC125106D261}">
      <formula1>"X,x"</formula1>
    </dataValidation>
    <dataValidation type="list" allowBlank="1" showInputMessage="1" showErrorMessage="1" sqref="D5" xr:uid="{0C5C3A90-C35A-40A8-98BB-83C134DE12EE}">
      <formula1>"«Choisir»,2022,2023"</formula1>
    </dataValidation>
    <dataValidation type="list" allowBlank="1" showInputMessage="1" showErrorMessage="1" sqref="C15:C117" xr:uid="{BA89A6C1-2074-419B-9514-34F253A6316E}">
      <formula1>"Diffusion,Production,Résidence,Autre"</formula1>
    </dataValidation>
    <dataValidation type="list" allowBlank="1" showInputMessage="1" showErrorMessage="1" sqref="D15:D117" xr:uid="{8FE4DC2E-3901-4593-AA7F-0C8C7BEA4FC3}">
      <formula1>"Atelier,Colloque,Conférence,Formation,Lecture,Manifestation,Médiation,Rencontre,Spectacle,Autre"</formula1>
    </dataValidation>
    <dataValidation type="list" errorStyle="warning" allowBlank="1" showInputMessage="1" showErrorMessage="1" sqref="E15:E117" xr:uid="{F7F92B89-F37A-4BF5-8E7E-83DB8915074C}">
      <formula1>"Préscolaire,Primaire,Secondaire,Familiale,Adulte,Tout public"</formula1>
    </dataValidation>
  </dataValidations>
  <hyperlinks>
    <hyperlink ref="A122" r:id="rId3" display="https://www.calq.gouv.qc.ca/fileadmin/fichiers/lexique/CALQ_planactiondiversite20162019.pdf" xr:uid="{9D312133-082D-44F2-A6A0-923DB75A6172}"/>
    <hyperlink ref="H14" location="Nv10cDiversite" display="Diversité culturelle*" xr:uid="{8DE9123D-D973-4906-B357-3E0BAAE8C980}"/>
    <hyperlink ref="I14" location="Nv10cReleve" display="Artiste de la relève**" xr:uid="{1BA15D41-3FDD-499E-B903-566851DDF4CD}"/>
    <hyperlink ref="J14" location="Nv10cHand" display="Artiste en situation d'handicap***" xr:uid="{37B1E3E3-2B70-42F3-A875-FB752BA4C094}"/>
    <hyperlink ref="A120:B120" location="Nv10cHaut" display="Retour en haut de la page" xr:uid="{1EF4189A-8829-4C5E-A314-5223B303AD06}"/>
  </hyperlinks>
  <pageMargins left="0.25" right="0.25" top="0.75" bottom="0.75" header="0.3" footer="0.3"/>
  <pageSetup paperSize="5" scale="53"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0C1C-23DD-44E7-AED1-70BB643F6AF3}">
  <sheetPr codeName="Feuil1">
    <pageSetUpPr fitToPage="1"/>
  </sheetPr>
  <dimension ref="A1:Y124"/>
  <sheetViews>
    <sheetView showGridLines="0" zoomScaleNormal="100" workbookViewId="0"/>
  </sheetViews>
  <sheetFormatPr baseColWidth="10" defaultRowHeight="13"/>
  <cols>
    <col min="1" max="1" width="4.453125" customWidth="1"/>
    <col min="2" max="2" width="31" customWidth="1"/>
    <col min="3" max="3" width="16.54296875" customWidth="1"/>
    <col min="4" max="4" width="17.90625" customWidth="1"/>
    <col min="5" max="5" width="19.90625" customWidth="1"/>
    <col min="6" max="6" width="8" customWidth="1"/>
    <col min="7" max="10" width="8.7265625" customWidth="1"/>
    <col min="11" max="11" width="12.7265625" customWidth="1"/>
    <col min="12" max="12" width="30" customWidth="1"/>
    <col min="13" max="13" width="17.7265625" customWidth="1"/>
    <col min="14" max="14" width="14.81640625" customWidth="1"/>
    <col min="15" max="18" width="12.7265625" customWidth="1"/>
    <col min="20" max="21" width="14.6328125" customWidth="1"/>
    <col min="23" max="23" width="14.6328125" customWidth="1"/>
    <col min="24" max="24" width="14.6328125" style="314" customWidth="1"/>
  </cols>
  <sheetData>
    <row r="1" spans="1:24" s="462" customFormat="1" ht="18">
      <c r="A1" s="468" t="s">
        <v>1206</v>
      </c>
      <c r="B1" s="478"/>
      <c r="C1" s="478"/>
      <c r="D1" s="468"/>
      <c r="E1" s="468"/>
      <c r="F1" s="468"/>
      <c r="G1" s="468"/>
      <c r="H1" s="468"/>
      <c r="I1" s="468"/>
      <c r="J1" s="468"/>
      <c r="K1" s="468"/>
      <c r="M1" s="468"/>
      <c r="O1" s="469"/>
      <c r="P1" s="478"/>
      <c r="Q1" s="478"/>
      <c r="R1" s="509" t="s">
        <v>433</v>
      </c>
      <c r="X1" s="493"/>
    </row>
    <row r="2" spans="1:24" s="462" customFormat="1" ht="14" customHeight="1">
      <c r="A2" s="463" t="s">
        <v>114</v>
      </c>
      <c r="B2" s="478"/>
      <c r="C2" s="478"/>
      <c r="D2" s="468"/>
      <c r="E2" s="468"/>
      <c r="F2" s="468"/>
      <c r="G2" s="468"/>
      <c r="H2" s="468"/>
      <c r="I2" s="468"/>
      <c r="J2" s="468"/>
      <c r="K2" s="468"/>
      <c r="L2" s="478"/>
      <c r="M2" s="468"/>
      <c r="N2" s="468"/>
      <c r="O2" s="469"/>
      <c r="P2" s="478"/>
      <c r="Q2" s="478"/>
      <c r="R2" s="479"/>
      <c r="S2" s="492"/>
      <c r="X2" s="493"/>
    </row>
    <row r="3" spans="1:24" s="462" customFormat="1" ht="13.5" customHeight="1">
      <c r="A3" s="463"/>
      <c r="B3" s="478"/>
      <c r="C3" s="478"/>
      <c r="D3" s="467"/>
      <c r="E3" s="467"/>
      <c r="F3" s="467"/>
      <c r="S3" s="174"/>
      <c r="X3" s="493"/>
    </row>
    <row r="4" spans="1:24" s="462" customFormat="1" ht="12" customHeight="1">
      <c r="A4" s="463"/>
      <c r="B4" s="463"/>
      <c r="C4" s="463"/>
      <c r="D4" s="463"/>
      <c r="E4" s="463"/>
      <c r="F4" s="463"/>
      <c r="G4" s="467"/>
      <c r="H4" s="467"/>
      <c r="I4" s="467"/>
      <c r="J4" s="467"/>
      <c r="K4" s="467"/>
      <c r="S4" s="174"/>
      <c r="X4" s="493"/>
    </row>
    <row r="5" spans="1:24" s="462" customFormat="1" ht="14" customHeight="1">
      <c r="A5" s="463"/>
      <c r="B5" s="645" t="s">
        <v>349</v>
      </c>
      <c r="C5" s="646"/>
      <c r="D5" s="481" t="s">
        <v>222</v>
      </c>
      <c r="H5" s="467"/>
      <c r="I5" s="467"/>
      <c r="J5" s="467"/>
      <c r="K5" s="467"/>
      <c r="O5" s="471" t="s">
        <v>1207</v>
      </c>
      <c r="P5" s="472"/>
      <c r="Q5" s="472"/>
      <c r="R5" s="473"/>
      <c r="X5" s="493"/>
    </row>
    <row r="6" spans="1:24" s="462" customFormat="1" ht="12" customHeight="1">
      <c r="A6" s="463"/>
      <c r="B6" s="646"/>
      <c r="C6" s="646"/>
      <c r="D6" s="456" t="str">
        <f>IF(AND(D5="«Choisir»",O12&gt;0),"Information manquante, SVP corrigez la situation.","")</f>
        <v/>
      </c>
      <c r="E6" s="474"/>
      <c r="F6" s="174"/>
      <c r="G6" s="174"/>
      <c r="H6" s="467"/>
      <c r="I6" s="467"/>
      <c r="J6" s="467"/>
      <c r="K6" s="467"/>
      <c r="O6" s="457" t="s">
        <v>315</v>
      </c>
      <c r="P6" s="458" t="str">
        <f>IFERROR(SUMIFS($O$15:$O$155,$D$15:$D$155,O6)&amp;CONCATENATE( "  (",(TEXT((SUMIFS($O$15:$O$155,$D$15:$D$155,O6)/$O$12),"0%")),")"),"")</f>
        <v/>
      </c>
      <c r="Q6" s="459" t="s">
        <v>324</v>
      </c>
      <c r="R6" s="494" t="str">
        <f>IFERROR(SUMIFS($O$15:$O$155,$D$15:$D$155,Q6)&amp;CONCATENATE( "  (",(TEXT((SUMIFS($O$15:$O$155,$D$15:$D$155,Q6)/$O$12),"0%")),")"),"")</f>
        <v/>
      </c>
      <c r="X6" s="493"/>
    </row>
    <row r="7" spans="1:24" s="462" customFormat="1" ht="12" customHeight="1">
      <c r="A7" s="463"/>
      <c r="B7" s="478"/>
      <c r="C7" s="478"/>
      <c r="D7" s="467"/>
      <c r="E7" s="467"/>
      <c r="F7" s="467"/>
      <c r="G7" s="467"/>
      <c r="H7" s="467"/>
      <c r="I7" s="467"/>
      <c r="J7" s="467"/>
      <c r="K7" s="467"/>
      <c r="O7" s="457" t="s">
        <v>316</v>
      </c>
      <c r="P7" s="458" t="str">
        <f>IFERROR(SUMIFS($O$15:$O$155,$D$15:$D$155,O7)&amp;CONCATENATE( "  (",(TEXT((SUMIFS($O$15:$O$155,$D$15:$D$155,O7)/$O$12),"0%")),")"),"")</f>
        <v/>
      </c>
      <c r="Q7" s="459" t="s">
        <v>1174</v>
      </c>
      <c r="R7" s="494" t="str">
        <f>IFERROR(SUMIFS($O$15:$O$155,$D$15:$D$155,Q7)&amp;CONCATENATE( "  (",(TEXT((SUMIFS($O$15:$O$155,$D$15:$D$155,Q7)/$O$12),"0%")),")"),"")</f>
        <v/>
      </c>
      <c r="X7" s="493"/>
    </row>
    <row r="8" spans="1:24" s="462" customFormat="1" ht="14.5" customHeight="1">
      <c r="B8" s="476" t="s">
        <v>96</v>
      </c>
      <c r="C8" s="495" t="str">
        <f>IF(AND('Identification '!$D$8="",'Identification '!$D$12&lt;&gt;""),'Identification '!$D$12,IF('Identification '!$D$8="","",IF('Identification '!$D$10="Inscrire le nom de votre organisation dans la cellule D12",'Identification '!$D$12,'Identification '!$D$10)))</f>
        <v/>
      </c>
      <c r="D8" s="496"/>
      <c r="E8" s="497"/>
      <c r="F8" s="497"/>
      <c r="G8" s="498"/>
      <c r="H8" s="498"/>
      <c r="I8" s="498"/>
      <c r="J8" s="498"/>
      <c r="K8" s="498"/>
      <c r="L8" s="499"/>
      <c r="M8" s="478"/>
      <c r="N8" s="478"/>
      <c r="O8" s="460" t="s">
        <v>318</v>
      </c>
      <c r="P8" s="458" t="str">
        <f>IFERROR(SUMIFS($O$15:$O$155,$D$15:$D$155,O8)&amp;CONCATENATE( "  (",(TEXT((SUMIFS($O$15:$O$155,$D$15:$D$155,O8)/$O$12),"0%")),")"),"")</f>
        <v/>
      </c>
      <c r="Q8" s="459" t="s">
        <v>1175</v>
      </c>
      <c r="R8" s="494" t="str">
        <f>IFERROR(SUMIFS($O$15:$O$155,$D$15:$D$155,Q8)&amp;CONCATENATE( "  (",(TEXT((SUMIFS($O$15:$O$155,$D$15:$D$155,Q8)/$O$12),"0%")),")"),"")</f>
        <v/>
      </c>
      <c r="X8" s="493"/>
    </row>
    <row r="9" spans="1:24" s="462" customFormat="1" ht="12" customHeight="1">
      <c r="A9" s="476"/>
      <c r="O9" s="457" t="s">
        <v>320</v>
      </c>
      <c r="P9" s="458" t="str">
        <f>IFERROR(SUMIFS($O$15:$O$155,$D$15:$D$155,O9)&amp;CONCATENATE( "  (",(TEXT((SUMIFS($O$15:$O$155,$D$15:$D$155,O9)/$O$12),"0%")),")"),"")</f>
        <v/>
      </c>
      <c r="Q9" s="459" t="s">
        <v>1176</v>
      </c>
      <c r="R9" s="494" t="str">
        <f>IFERROR(SUMIFS($O$15:$O$155,$D$15:$D$155,Q9)&amp;CONCATENATE( "  (",(TEXT((SUMIFS($O$15:$O$155,$D$15:$D$155,Q9)/$O$12),"0%")),")"),"")</f>
        <v/>
      </c>
      <c r="X9" s="493"/>
    </row>
    <row r="10" spans="1:24" s="462" customFormat="1" ht="16" customHeight="1">
      <c r="A10" s="463"/>
      <c r="C10" s="500" t="s">
        <v>1170</v>
      </c>
      <c r="D10" s="475"/>
      <c r="F10" s="501">
        <f>SUM(F15:F115)</f>
        <v>0</v>
      </c>
      <c r="G10" s="464">
        <f>SUMIF(G15:G578,"x",$O$15:$O$578)</f>
        <v>0</v>
      </c>
      <c r="H10" s="465">
        <f>SUMIF(H15:H578,"x",$O$15:$O$578)</f>
        <v>0</v>
      </c>
      <c r="I10" s="465">
        <f>SUMIF(I15:I578,"x",$O$15:$O$578)</f>
        <v>0</v>
      </c>
      <c r="J10" s="466">
        <f>SUMIF(J15:J578,"x",$O$15:$O$578)</f>
        <v>0</v>
      </c>
      <c r="M10" s="478"/>
      <c r="N10" s="478"/>
      <c r="O10" s="461" t="s">
        <v>323</v>
      </c>
      <c r="P10" s="458" t="str">
        <f>IFERROR(SUMIFS($O$15:$O$155,$D$15:$D$155,O10)&amp;CONCATENATE( "  (",(TEXT((SUMIFS($O$15:$O$155,$D$15:$D$155,O10)/$O$12),"0%")),")"),"")</f>
        <v/>
      </c>
      <c r="Q10" s="502" t="s">
        <v>19</v>
      </c>
      <c r="R10" s="494" t="str">
        <f>IFERROR(SUMIFS($O$15:$O$155,$D$15:$D$155,Q10)&amp;CONCATENATE( "  (",(TEXT((SUMIFS($O$15:$O$155,$D$15:$D$155,Q10)/$O$12),"0%")),")"),"")</f>
        <v/>
      </c>
      <c r="X10" s="493"/>
    </row>
    <row r="11" spans="1:24" s="462" customFormat="1">
      <c r="A11" s="463"/>
      <c r="B11" s="478"/>
      <c r="C11" s="503"/>
      <c r="D11" s="456" t="str">
        <f>IF(AND(D10="",O12&gt;0),"Information manquante, SVP corrigez la situation.","")</f>
        <v/>
      </c>
      <c r="L11" s="504"/>
      <c r="M11" s="478"/>
      <c r="N11" s="478"/>
      <c r="X11" s="493"/>
    </row>
    <row r="12" spans="1:24" s="462" customFormat="1" ht="15" customHeight="1">
      <c r="A12" s="463"/>
      <c r="B12" s="478"/>
      <c r="C12" s="470"/>
      <c r="D12" s="470"/>
      <c r="G12" s="637" t="s">
        <v>425</v>
      </c>
      <c r="H12" s="638"/>
      <c r="I12" s="638"/>
      <c r="J12" s="639"/>
      <c r="M12" s="478"/>
      <c r="N12" s="478"/>
      <c r="O12" s="501">
        <f t="shared" ref="O12:X12" si="0">SUM(O15:O117)</f>
        <v>0</v>
      </c>
      <c r="P12" s="505">
        <f t="shared" si="0"/>
        <v>0</v>
      </c>
      <c r="Q12" s="505">
        <f t="shared" si="0"/>
        <v>0</v>
      </c>
      <c r="R12" s="505">
        <f t="shared" si="0"/>
        <v>0</v>
      </c>
      <c r="S12" s="505">
        <f t="shared" si="0"/>
        <v>0</v>
      </c>
      <c r="T12" s="506">
        <f t="shared" si="0"/>
        <v>0</v>
      </c>
      <c r="U12" s="506">
        <f t="shared" si="0"/>
        <v>0</v>
      </c>
      <c r="V12" s="505">
        <f t="shared" si="0"/>
        <v>0</v>
      </c>
      <c r="W12" s="506">
        <f t="shared" si="0"/>
        <v>0</v>
      </c>
      <c r="X12" s="507">
        <f t="shared" si="0"/>
        <v>0</v>
      </c>
    </row>
    <row r="13" spans="1:24" s="462" customFormat="1" ht="10" customHeight="1">
      <c r="A13" s="463"/>
      <c r="B13" s="478"/>
      <c r="C13" s="470"/>
      <c r="D13" s="470"/>
      <c r="G13" s="640"/>
      <c r="H13" s="641"/>
      <c r="I13" s="641"/>
      <c r="J13" s="642"/>
      <c r="L13" s="508"/>
      <c r="M13" s="478"/>
      <c r="N13" s="478"/>
      <c r="O13" s="477"/>
      <c r="P13" s="478"/>
      <c r="Q13" s="478"/>
      <c r="R13" s="479"/>
      <c r="S13" s="479"/>
      <c r="T13" s="479"/>
      <c r="U13" s="479"/>
      <c r="X13" s="493"/>
    </row>
    <row r="14" spans="1:24" ht="100.5" customHeight="1">
      <c r="A14" s="311"/>
      <c r="B14" s="315" t="s">
        <v>17</v>
      </c>
      <c r="C14" s="315" t="s">
        <v>1171</v>
      </c>
      <c r="D14" s="315" t="s">
        <v>1369</v>
      </c>
      <c r="E14" s="303" t="s">
        <v>429</v>
      </c>
      <c r="F14" s="316" t="s">
        <v>1172</v>
      </c>
      <c r="G14" s="304" t="s">
        <v>466</v>
      </c>
      <c r="H14" s="312" t="s">
        <v>424</v>
      </c>
      <c r="I14" s="312" t="s">
        <v>1284</v>
      </c>
      <c r="J14" s="312" t="s">
        <v>1285</v>
      </c>
      <c r="K14" s="315" t="s">
        <v>108</v>
      </c>
      <c r="L14" s="315" t="s">
        <v>1286</v>
      </c>
      <c r="M14" s="315" t="s">
        <v>1287</v>
      </c>
      <c r="N14" s="315" t="s">
        <v>1173</v>
      </c>
      <c r="O14" s="316" t="s">
        <v>115</v>
      </c>
      <c r="P14" s="315" t="s">
        <v>109</v>
      </c>
      <c r="Q14" s="315" t="s">
        <v>18</v>
      </c>
      <c r="R14" s="315" t="s">
        <v>1370</v>
      </c>
      <c r="S14" s="315" t="s">
        <v>1371</v>
      </c>
      <c r="T14" s="317" t="s">
        <v>430</v>
      </c>
      <c r="U14" s="317" t="s">
        <v>431</v>
      </c>
      <c r="V14" s="318" t="s">
        <v>311</v>
      </c>
      <c r="W14" s="317" t="s">
        <v>432</v>
      </c>
      <c r="X14" s="305" t="s">
        <v>1288</v>
      </c>
    </row>
    <row r="15" spans="1:24" ht="30.5" customHeight="1">
      <c r="A15" s="311">
        <v>1</v>
      </c>
      <c r="B15" s="306"/>
      <c r="C15" s="487"/>
      <c r="D15" s="487"/>
      <c r="E15" s="487"/>
      <c r="F15" s="486"/>
      <c r="G15" s="482"/>
      <c r="H15" s="482"/>
      <c r="I15" s="482"/>
      <c r="J15" s="482"/>
      <c r="K15" s="487"/>
      <c r="L15" s="306"/>
      <c r="M15" s="306"/>
      <c r="N15" s="306"/>
      <c r="O15" s="483"/>
      <c r="P15" s="483"/>
      <c r="Q15" s="484"/>
      <c r="R15" s="484"/>
      <c r="S15" s="484"/>
      <c r="T15" s="488"/>
      <c r="U15" s="489"/>
      <c r="V15" s="485"/>
      <c r="W15" s="490"/>
      <c r="X15" s="491">
        <f>U15+W15</f>
        <v>0</v>
      </c>
    </row>
    <row r="16" spans="1:24" ht="30.5" customHeight="1">
      <c r="A16" s="311">
        <f>A15+1</f>
        <v>2</v>
      </c>
      <c r="B16" s="306"/>
      <c r="C16" s="487"/>
      <c r="D16" s="487"/>
      <c r="E16" s="487"/>
      <c r="F16" s="486"/>
      <c r="G16" s="482"/>
      <c r="H16" s="482"/>
      <c r="I16" s="482"/>
      <c r="J16" s="482"/>
      <c r="K16" s="487"/>
      <c r="L16" s="306"/>
      <c r="M16" s="306"/>
      <c r="N16" s="306"/>
      <c r="O16" s="483"/>
      <c r="P16" s="483"/>
      <c r="Q16" s="484"/>
      <c r="R16" s="484"/>
      <c r="S16" s="484"/>
      <c r="T16" s="489"/>
      <c r="U16" s="489"/>
      <c r="V16" s="485"/>
      <c r="W16" s="490"/>
      <c r="X16" s="491">
        <f t="shared" ref="X16:X46" si="1">U16+W16</f>
        <v>0</v>
      </c>
    </row>
    <row r="17" spans="1:24" ht="30.5" customHeight="1">
      <c r="A17" s="311">
        <v>3</v>
      </c>
      <c r="B17" s="306"/>
      <c r="C17" s="487"/>
      <c r="D17" s="487"/>
      <c r="E17" s="487"/>
      <c r="F17" s="486"/>
      <c r="G17" s="482"/>
      <c r="H17" s="482"/>
      <c r="I17" s="482"/>
      <c r="J17" s="482"/>
      <c r="K17" s="487"/>
      <c r="L17" s="306"/>
      <c r="M17" s="306"/>
      <c r="N17" s="306"/>
      <c r="O17" s="483"/>
      <c r="P17" s="483"/>
      <c r="Q17" s="484"/>
      <c r="R17" s="484"/>
      <c r="S17" s="484"/>
      <c r="T17" s="489"/>
      <c r="U17" s="489"/>
      <c r="V17" s="485"/>
      <c r="W17" s="490"/>
      <c r="X17" s="491">
        <f t="shared" si="1"/>
        <v>0</v>
      </c>
    </row>
    <row r="18" spans="1:24" ht="30.5" customHeight="1">
      <c r="A18" s="311">
        <f t="shared" ref="A18" si="2">A17+1</f>
        <v>4</v>
      </c>
      <c r="B18" s="306"/>
      <c r="C18" s="487"/>
      <c r="D18" s="487"/>
      <c r="E18" s="487"/>
      <c r="F18" s="486"/>
      <c r="G18" s="482"/>
      <c r="H18" s="482"/>
      <c r="I18" s="482"/>
      <c r="J18" s="482"/>
      <c r="K18" s="487"/>
      <c r="L18" s="306"/>
      <c r="M18" s="306"/>
      <c r="N18" s="306"/>
      <c r="O18" s="483"/>
      <c r="P18" s="483"/>
      <c r="Q18" s="484"/>
      <c r="R18" s="484"/>
      <c r="S18" s="484"/>
      <c r="T18" s="489"/>
      <c r="U18" s="489"/>
      <c r="V18" s="485"/>
      <c r="W18" s="490"/>
      <c r="X18" s="491">
        <f t="shared" si="1"/>
        <v>0</v>
      </c>
    </row>
    <row r="19" spans="1:24" ht="30.5" customHeight="1">
      <c r="A19" s="311">
        <v>5</v>
      </c>
      <c r="B19" s="306"/>
      <c r="C19" s="487"/>
      <c r="D19" s="487"/>
      <c r="E19" s="487"/>
      <c r="F19" s="486"/>
      <c r="G19" s="482"/>
      <c r="H19" s="482"/>
      <c r="I19" s="482"/>
      <c r="J19" s="482"/>
      <c r="K19" s="487"/>
      <c r="L19" s="306"/>
      <c r="M19" s="306"/>
      <c r="N19" s="306"/>
      <c r="O19" s="483"/>
      <c r="P19" s="483"/>
      <c r="Q19" s="484"/>
      <c r="R19" s="484"/>
      <c r="S19" s="484"/>
      <c r="T19" s="489"/>
      <c r="U19" s="489"/>
      <c r="V19" s="485"/>
      <c r="W19" s="490"/>
      <c r="X19" s="491">
        <f t="shared" si="1"/>
        <v>0</v>
      </c>
    </row>
    <row r="20" spans="1:24" ht="30.5" customHeight="1">
      <c r="A20" s="311">
        <f t="shared" ref="A20" si="3">A19+1</f>
        <v>6</v>
      </c>
      <c r="B20" s="306"/>
      <c r="C20" s="487"/>
      <c r="D20" s="487"/>
      <c r="E20" s="487"/>
      <c r="F20" s="486"/>
      <c r="G20" s="482"/>
      <c r="H20" s="482"/>
      <c r="I20" s="482"/>
      <c r="J20" s="482"/>
      <c r="K20" s="487"/>
      <c r="L20" s="306"/>
      <c r="M20" s="306"/>
      <c r="N20" s="306"/>
      <c r="O20" s="483"/>
      <c r="P20" s="483"/>
      <c r="Q20" s="484"/>
      <c r="R20" s="484"/>
      <c r="S20" s="484"/>
      <c r="T20" s="489"/>
      <c r="U20" s="489"/>
      <c r="V20" s="485"/>
      <c r="W20" s="490"/>
      <c r="X20" s="491">
        <f t="shared" si="1"/>
        <v>0</v>
      </c>
    </row>
    <row r="21" spans="1:24" ht="30.5" customHeight="1">
      <c r="A21" s="311">
        <v>7</v>
      </c>
      <c r="B21" s="306"/>
      <c r="C21" s="487"/>
      <c r="D21" s="487"/>
      <c r="E21" s="487"/>
      <c r="F21" s="486"/>
      <c r="G21" s="482"/>
      <c r="H21" s="482"/>
      <c r="I21" s="482"/>
      <c r="J21" s="482"/>
      <c r="K21" s="487"/>
      <c r="L21" s="306"/>
      <c r="M21" s="306"/>
      <c r="N21" s="306"/>
      <c r="O21" s="483"/>
      <c r="P21" s="483"/>
      <c r="Q21" s="484"/>
      <c r="R21" s="484"/>
      <c r="S21" s="484"/>
      <c r="T21" s="489"/>
      <c r="U21" s="489"/>
      <c r="V21" s="485"/>
      <c r="W21" s="490"/>
      <c r="X21" s="491">
        <f t="shared" si="1"/>
        <v>0</v>
      </c>
    </row>
    <row r="22" spans="1:24" ht="30.5" customHeight="1">
      <c r="A22" s="311">
        <f t="shared" ref="A22:A85" si="4">A21+1</f>
        <v>8</v>
      </c>
      <c r="B22" s="306"/>
      <c r="C22" s="487"/>
      <c r="D22" s="487"/>
      <c r="E22" s="487"/>
      <c r="F22" s="486"/>
      <c r="G22" s="482"/>
      <c r="H22" s="482"/>
      <c r="I22" s="482"/>
      <c r="J22" s="482"/>
      <c r="K22" s="487"/>
      <c r="L22" s="306"/>
      <c r="M22" s="306"/>
      <c r="N22" s="306"/>
      <c r="O22" s="483"/>
      <c r="P22" s="483"/>
      <c r="Q22" s="484"/>
      <c r="R22" s="484"/>
      <c r="S22" s="484"/>
      <c r="T22" s="489"/>
      <c r="U22" s="489"/>
      <c r="V22" s="485"/>
      <c r="W22" s="490"/>
      <c r="X22" s="491">
        <f t="shared" si="1"/>
        <v>0</v>
      </c>
    </row>
    <row r="23" spans="1:24" ht="30.5" customHeight="1">
      <c r="A23" s="311">
        <f t="shared" si="4"/>
        <v>9</v>
      </c>
      <c r="B23" s="306"/>
      <c r="C23" s="487"/>
      <c r="D23" s="487"/>
      <c r="E23" s="487"/>
      <c r="F23" s="486"/>
      <c r="G23" s="482"/>
      <c r="H23" s="482"/>
      <c r="I23" s="482"/>
      <c r="J23" s="482"/>
      <c r="K23" s="487"/>
      <c r="L23" s="306"/>
      <c r="M23" s="306"/>
      <c r="N23" s="306"/>
      <c r="O23" s="483"/>
      <c r="P23" s="483"/>
      <c r="Q23" s="484"/>
      <c r="R23" s="484"/>
      <c r="S23" s="484"/>
      <c r="T23" s="489"/>
      <c r="U23" s="489"/>
      <c r="V23" s="485"/>
      <c r="W23" s="490"/>
      <c r="X23" s="491">
        <f t="shared" si="1"/>
        <v>0</v>
      </c>
    </row>
    <row r="24" spans="1:24" ht="30.5" customHeight="1">
      <c r="A24" s="311">
        <f t="shared" si="4"/>
        <v>10</v>
      </c>
      <c r="B24" s="306"/>
      <c r="C24" s="487"/>
      <c r="D24" s="487"/>
      <c r="E24" s="487"/>
      <c r="F24" s="486"/>
      <c r="G24" s="482"/>
      <c r="H24" s="482"/>
      <c r="I24" s="482"/>
      <c r="J24" s="482"/>
      <c r="K24" s="487"/>
      <c r="L24" s="306"/>
      <c r="M24" s="306"/>
      <c r="N24" s="306"/>
      <c r="O24" s="483"/>
      <c r="P24" s="483"/>
      <c r="Q24" s="484"/>
      <c r="R24" s="484"/>
      <c r="S24" s="484"/>
      <c r="T24" s="489"/>
      <c r="U24" s="489"/>
      <c r="V24" s="485"/>
      <c r="W24" s="490"/>
      <c r="X24" s="491">
        <f t="shared" si="1"/>
        <v>0</v>
      </c>
    </row>
    <row r="25" spans="1:24" ht="30.5" customHeight="1">
      <c r="A25" s="311">
        <f t="shared" si="4"/>
        <v>11</v>
      </c>
      <c r="B25" s="306"/>
      <c r="C25" s="487"/>
      <c r="D25" s="487"/>
      <c r="E25" s="487"/>
      <c r="F25" s="486"/>
      <c r="G25" s="482"/>
      <c r="H25" s="482"/>
      <c r="I25" s="482"/>
      <c r="J25" s="482"/>
      <c r="K25" s="487"/>
      <c r="L25" s="306"/>
      <c r="M25" s="306"/>
      <c r="N25" s="306"/>
      <c r="O25" s="483"/>
      <c r="P25" s="483"/>
      <c r="Q25" s="484"/>
      <c r="R25" s="484"/>
      <c r="S25" s="484"/>
      <c r="T25" s="489"/>
      <c r="U25" s="489"/>
      <c r="V25" s="485"/>
      <c r="W25" s="490"/>
      <c r="X25" s="491">
        <f t="shared" si="1"/>
        <v>0</v>
      </c>
    </row>
    <row r="26" spans="1:24" ht="30.5" customHeight="1">
      <c r="A26" s="311">
        <f t="shared" si="4"/>
        <v>12</v>
      </c>
      <c r="B26" s="306"/>
      <c r="C26" s="487"/>
      <c r="D26" s="487"/>
      <c r="E26" s="487"/>
      <c r="F26" s="486"/>
      <c r="G26" s="482"/>
      <c r="H26" s="482"/>
      <c r="I26" s="482"/>
      <c r="J26" s="482"/>
      <c r="K26" s="487"/>
      <c r="L26" s="306"/>
      <c r="M26" s="306"/>
      <c r="N26" s="306"/>
      <c r="O26" s="483"/>
      <c r="P26" s="483"/>
      <c r="Q26" s="484"/>
      <c r="R26" s="484"/>
      <c r="S26" s="484"/>
      <c r="T26" s="489"/>
      <c r="U26" s="489"/>
      <c r="V26" s="485"/>
      <c r="W26" s="490"/>
      <c r="X26" s="491">
        <f t="shared" si="1"/>
        <v>0</v>
      </c>
    </row>
    <row r="27" spans="1:24" ht="30.5" customHeight="1">
      <c r="A27" s="311">
        <f t="shared" si="4"/>
        <v>13</v>
      </c>
      <c r="B27" s="306"/>
      <c r="C27" s="487"/>
      <c r="D27" s="487"/>
      <c r="E27" s="487"/>
      <c r="F27" s="486"/>
      <c r="G27" s="482"/>
      <c r="H27" s="482"/>
      <c r="I27" s="482"/>
      <c r="J27" s="482"/>
      <c r="K27" s="487"/>
      <c r="L27" s="306"/>
      <c r="M27" s="306"/>
      <c r="N27" s="306"/>
      <c r="O27" s="483"/>
      <c r="P27" s="483"/>
      <c r="Q27" s="484"/>
      <c r="R27" s="484"/>
      <c r="S27" s="484"/>
      <c r="T27" s="489"/>
      <c r="U27" s="489"/>
      <c r="V27" s="485"/>
      <c r="W27" s="490"/>
      <c r="X27" s="491">
        <f t="shared" si="1"/>
        <v>0</v>
      </c>
    </row>
    <row r="28" spans="1:24" ht="30.5" customHeight="1">
      <c r="A28" s="311">
        <f t="shared" si="4"/>
        <v>14</v>
      </c>
      <c r="B28" s="306"/>
      <c r="C28" s="487"/>
      <c r="D28" s="487"/>
      <c r="E28" s="487"/>
      <c r="F28" s="486"/>
      <c r="G28" s="482"/>
      <c r="H28" s="482"/>
      <c r="I28" s="482"/>
      <c r="J28" s="482"/>
      <c r="K28" s="487"/>
      <c r="L28" s="306"/>
      <c r="M28" s="306"/>
      <c r="N28" s="306"/>
      <c r="O28" s="483"/>
      <c r="P28" s="483"/>
      <c r="Q28" s="484"/>
      <c r="R28" s="484"/>
      <c r="S28" s="484"/>
      <c r="T28" s="489"/>
      <c r="U28" s="489"/>
      <c r="V28" s="485"/>
      <c r="W28" s="490"/>
      <c r="X28" s="491">
        <f t="shared" si="1"/>
        <v>0</v>
      </c>
    </row>
    <row r="29" spans="1:24" ht="30.5" customHeight="1">
      <c r="A29" s="311">
        <f t="shared" si="4"/>
        <v>15</v>
      </c>
      <c r="B29" s="306"/>
      <c r="C29" s="487"/>
      <c r="D29" s="487"/>
      <c r="E29" s="487"/>
      <c r="F29" s="486"/>
      <c r="G29" s="482"/>
      <c r="H29" s="482"/>
      <c r="I29" s="482"/>
      <c r="J29" s="482"/>
      <c r="K29" s="487"/>
      <c r="L29" s="306"/>
      <c r="M29" s="306"/>
      <c r="N29" s="306"/>
      <c r="O29" s="483"/>
      <c r="P29" s="483"/>
      <c r="Q29" s="484"/>
      <c r="R29" s="484"/>
      <c r="S29" s="484"/>
      <c r="T29" s="489"/>
      <c r="U29" s="489"/>
      <c r="V29" s="485"/>
      <c r="W29" s="490"/>
      <c r="X29" s="491">
        <f t="shared" si="1"/>
        <v>0</v>
      </c>
    </row>
    <row r="30" spans="1:24" ht="30.5" customHeight="1">
      <c r="A30" s="311">
        <f t="shared" si="4"/>
        <v>16</v>
      </c>
      <c r="B30" s="306"/>
      <c r="C30" s="487"/>
      <c r="D30" s="487"/>
      <c r="E30" s="487"/>
      <c r="F30" s="486"/>
      <c r="G30" s="482"/>
      <c r="H30" s="482"/>
      <c r="I30" s="482"/>
      <c r="J30" s="482"/>
      <c r="K30" s="487"/>
      <c r="L30" s="306"/>
      <c r="M30" s="306"/>
      <c r="N30" s="306"/>
      <c r="O30" s="483"/>
      <c r="P30" s="483"/>
      <c r="Q30" s="484"/>
      <c r="R30" s="484"/>
      <c r="S30" s="484"/>
      <c r="T30" s="489"/>
      <c r="U30" s="489"/>
      <c r="V30" s="485"/>
      <c r="W30" s="490"/>
      <c r="X30" s="491">
        <f t="shared" si="1"/>
        <v>0</v>
      </c>
    </row>
    <row r="31" spans="1:24" ht="30.5" customHeight="1">
      <c r="A31" s="311">
        <f t="shared" si="4"/>
        <v>17</v>
      </c>
      <c r="B31" s="306"/>
      <c r="C31" s="487"/>
      <c r="D31" s="487"/>
      <c r="E31" s="487"/>
      <c r="F31" s="486"/>
      <c r="G31" s="482"/>
      <c r="H31" s="482"/>
      <c r="I31" s="482"/>
      <c r="J31" s="482"/>
      <c r="K31" s="487"/>
      <c r="L31" s="306"/>
      <c r="M31" s="306"/>
      <c r="N31" s="306"/>
      <c r="O31" s="483"/>
      <c r="P31" s="483"/>
      <c r="Q31" s="484"/>
      <c r="R31" s="484"/>
      <c r="S31" s="484"/>
      <c r="T31" s="489"/>
      <c r="U31" s="489"/>
      <c r="V31" s="485"/>
      <c r="W31" s="490"/>
      <c r="X31" s="491">
        <f t="shared" si="1"/>
        <v>0</v>
      </c>
    </row>
    <row r="32" spans="1:24" ht="30.5" customHeight="1">
      <c r="A32" s="311">
        <f t="shared" si="4"/>
        <v>18</v>
      </c>
      <c r="B32" s="306"/>
      <c r="C32" s="487"/>
      <c r="D32" s="487"/>
      <c r="E32" s="487"/>
      <c r="F32" s="486"/>
      <c r="G32" s="482"/>
      <c r="H32" s="482"/>
      <c r="I32" s="482"/>
      <c r="J32" s="482"/>
      <c r="K32" s="487"/>
      <c r="L32" s="306"/>
      <c r="M32" s="306"/>
      <c r="N32" s="306"/>
      <c r="O32" s="483"/>
      <c r="P32" s="483"/>
      <c r="Q32" s="484"/>
      <c r="R32" s="484"/>
      <c r="S32" s="484"/>
      <c r="T32" s="489"/>
      <c r="U32" s="489"/>
      <c r="V32" s="485"/>
      <c r="W32" s="490"/>
      <c r="X32" s="491">
        <f t="shared" si="1"/>
        <v>0</v>
      </c>
    </row>
    <row r="33" spans="1:24" ht="30.5" customHeight="1">
      <c r="A33" s="311">
        <f t="shared" si="4"/>
        <v>19</v>
      </c>
      <c r="B33" s="306"/>
      <c r="C33" s="487"/>
      <c r="D33" s="487"/>
      <c r="E33" s="487"/>
      <c r="F33" s="486"/>
      <c r="G33" s="482"/>
      <c r="H33" s="482"/>
      <c r="I33" s="482"/>
      <c r="J33" s="482"/>
      <c r="K33" s="487"/>
      <c r="L33" s="306"/>
      <c r="M33" s="306"/>
      <c r="N33" s="306"/>
      <c r="O33" s="483"/>
      <c r="P33" s="483"/>
      <c r="Q33" s="484"/>
      <c r="R33" s="484"/>
      <c r="S33" s="484"/>
      <c r="T33" s="489"/>
      <c r="U33" s="489"/>
      <c r="V33" s="485"/>
      <c r="W33" s="490"/>
      <c r="X33" s="491">
        <f t="shared" si="1"/>
        <v>0</v>
      </c>
    </row>
    <row r="34" spans="1:24" ht="30.5" customHeight="1">
      <c r="A34" s="311">
        <f t="shared" si="4"/>
        <v>20</v>
      </c>
      <c r="B34" s="306"/>
      <c r="C34" s="487"/>
      <c r="D34" s="487"/>
      <c r="E34" s="487"/>
      <c r="F34" s="486"/>
      <c r="G34" s="482"/>
      <c r="H34" s="482"/>
      <c r="I34" s="482"/>
      <c r="J34" s="482"/>
      <c r="K34" s="487"/>
      <c r="L34" s="306"/>
      <c r="M34" s="306"/>
      <c r="N34" s="306"/>
      <c r="O34" s="483"/>
      <c r="P34" s="483"/>
      <c r="Q34" s="484"/>
      <c r="R34" s="484"/>
      <c r="S34" s="484"/>
      <c r="T34" s="489"/>
      <c r="U34" s="489"/>
      <c r="V34" s="485"/>
      <c r="W34" s="490"/>
      <c r="X34" s="491">
        <f t="shared" si="1"/>
        <v>0</v>
      </c>
    </row>
    <row r="35" spans="1:24" ht="30.5" customHeight="1">
      <c r="A35" s="311">
        <f t="shared" si="4"/>
        <v>21</v>
      </c>
      <c r="B35" s="306"/>
      <c r="C35" s="487"/>
      <c r="D35" s="487"/>
      <c r="E35" s="487"/>
      <c r="F35" s="486"/>
      <c r="G35" s="482"/>
      <c r="H35" s="482"/>
      <c r="I35" s="482"/>
      <c r="J35" s="482"/>
      <c r="K35" s="487"/>
      <c r="L35" s="306"/>
      <c r="M35" s="306"/>
      <c r="N35" s="306"/>
      <c r="O35" s="483"/>
      <c r="P35" s="483"/>
      <c r="Q35" s="484"/>
      <c r="R35" s="484"/>
      <c r="S35" s="484"/>
      <c r="T35" s="489"/>
      <c r="U35" s="489"/>
      <c r="V35" s="485"/>
      <c r="W35" s="490"/>
      <c r="X35" s="491">
        <f t="shared" si="1"/>
        <v>0</v>
      </c>
    </row>
    <row r="36" spans="1:24" ht="30.5" customHeight="1">
      <c r="A36" s="311">
        <f t="shared" si="4"/>
        <v>22</v>
      </c>
      <c r="B36" s="306"/>
      <c r="C36" s="487"/>
      <c r="D36" s="487"/>
      <c r="E36" s="487"/>
      <c r="F36" s="486"/>
      <c r="G36" s="482"/>
      <c r="H36" s="482"/>
      <c r="I36" s="482"/>
      <c r="J36" s="482"/>
      <c r="K36" s="487"/>
      <c r="L36" s="306"/>
      <c r="M36" s="306"/>
      <c r="N36" s="306"/>
      <c r="O36" s="483"/>
      <c r="P36" s="483"/>
      <c r="Q36" s="484"/>
      <c r="R36" s="484"/>
      <c r="S36" s="484"/>
      <c r="T36" s="489"/>
      <c r="U36" s="489"/>
      <c r="V36" s="485"/>
      <c r="W36" s="490"/>
      <c r="X36" s="491">
        <f t="shared" si="1"/>
        <v>0</v>
      </c>
    </row>
    <row r="37" spans="1:24" ht="30.5" customHeight="1">
      <c r="A37" s="311">
        <f t="shared" si="4"/>
        <v>23</v>
      </c>
      <c r="B37" s="306"/>
      <c r="C37" s="487"/>
      <c r="D37" s="487"/>
      <c r="E37" s="487"/>
      <c r="F37" s="486"/>
      <c r="G37" s="482"/>
      <c r="H37" s="482"/>
      <c r="I37" s="482"/>
      <c r="J37" s="482"/>
      <c r="K37" s="487"/>
      <c r="L37" s="306"/>
      <c r="M37" s="306"/>
      <c r="N37" s="306"/>
      <c r="O37" s="483"/>
      <c r="P37" s="483"/>
      <c r="Q37" s="484"/>
      <c r="R37" s="484"/>
      <c r="S37" s="484"/>
      <c r="T37" s="489"/>
      <c r="U37" s="489"/>
      <c r="V37" s="485"/>
      <c r="W37" s="490"/>
      <c r="X37" s="491">
        <f t="shared" si="1"/>
        <v>0</v>
      </c>
    </row>
    <row r="38" spans="1:24" ht="30.5" customHeight="1">
      <c r="A38" s="311">
        <f t="shared" si="4"/>
        <v>24</v>
      </c>
      <c r="B38" s="306"/>
      <c r="C38" s="487"/>
      <c r="D38" s="487"/>
      <c r="E38" s="487"/>
      <c r="F38" s="486"/>
      <c r="G38" s="482"/>
      <c r="H38" s="482"/>
      <c r="I38" s="482"/>
      <c r="J38" s="482"/>
      <c r="K38" s="487"/>
      <c r="L38" s="306"/>
      <c r="M38" s="306"/>
      <c r="N38" s="306"/>
      <c r="O38" s="483"/>
      <c r="P38" s="483"/>
      <c r="Q38" s="484"/>
      <c r="R38" s="484"/>
      <c r="S38" s="484"/>
      <c r="T38" s="489"/>
      <c r="U38" s="489"/>
      <c r="V38" s="485"/>
      <c r="W38" s="490"/>
      <c r="X38" s="491">
        <f t="shared" si="1"/>
        <v>0</v>
      </c>
    </row>
    <row r="39" spans="1:24" ht="30.5" customHeight="1">
      <c r="A39" s="311">
        <f t="shared" si="4"/>
        <v>25</v>
      </c>
      <c r="B39" s="306"/>
      <c r="C39" s="487"/>
      <c r="D39" s="487"/>
      <c r="E39" s="487"/>
      <c r="F39" s="486"/>
      <c r="G39" s="482"/>
      <c r="H39" s="482"/>
      <c r="I39" s="482"/>
      <c r="J39" s="482"/>
      <c r="K39" s="487"/>
      <c r="L39" s="306"/>
      <c r="M39" s="306"/>
      <c r="N39" s="306"/>
      <c r="O39" s="483"/>
      <c r="P39" s="483"/>
      <c r="Q39" s="484"/>
      <c r="R39" s="484"/>
      <c r="S39" s="484"/>
      <c r="T39" s="489"/>
      <c r="U39" s="489"/>
      <c r="V39" s="485"/>
      <c r="W39" s="490"/>
      <c r="X39" s="491">
        <f t="shared" si="1"/>
        <v>0</v>
      </c>
    </row>
    <row r="40" spans="1:24" ht="30.5" customHeight="1">
      <c r="A40" s="311">
        <f t="shared" si="4"/>
        <v>26</v>
      </c>
      <c r="B40" s="306"/>
      <c r="C40" s="487"/>
      <c r="D40" s="487"/>
      <c r="E40" s="487"/>
      <c r="F40" s="486"/>
      <c r="G40" s="482"/>
      <c r="H40" s="482"/>
      <c r="I40" s="482"/>
      <c r="J40" s="482"/>
      <c r="K40" s="487"/>
      <c r="L40" s="306"/>
      <c r="M40" s="306"/>
      <c r="N40" s="306"/>
      <c r="O40" s="483"/>
      <c r="P40" s="483"/>
      <c r="Q40" s="484"/>
      <c r="R40" s="484"/>
      <c r="S40" s="484"/>
      <c r="T40" s="489"/>
      <c r="U40" s="489"/>
      <c r="V40" s="485"/>
      <c r="W40" s="490"/>
      <c r="X40" s="491">
        <f t="shared" si="1"/>
        <v>0</v>
      </c>
    </row>
    <row r="41" spans="1:24" ht="30.5" customHeight="1">
      <c r="A41" s="311">
        <f t="shared" si="4"/>
        <v>27</v>
      </c>
      <c r="B41" s="306"/>
      <c r="C41" s="487"/>
      <c r="D41" s="487"/>
      <c r="E41" s="487"/>
      <c r="F41" s="486"/>
      <c r="G41" s="482"/>
      <c r="H41" s="482"/>
      <c r="I41" s="482"/>
      <c r="J41" s="482"/>
      <c r="K41" s="487"/>
      <c r="L41" s="306"/>
      <c r="M41" s="306"/>
      <c r="N41" s="306"/>
      <c r="O41" s="483"/>
      <c r="P41" s="483"/>
      <c r="Q41" s="484"/>
      <c r="R41" s="484"/>
      <c r="S41" s="484"/>
      <c r="T41" s="489"/>
      <c r="U41" s="489"/>
      <c r="V41" s="485"/>
      <c r="W41" s="490"/>
      <c r="X41" s="491">
        <f t="shared" si="1"/>
        <v>0</v>
      </c>
    </row>
    <row r="42" spans="1:24" ht="30.5" customHeight="1">
      <c r="A42" s="311">
        <f t="shared" si="4"/>
        <v>28</v>
      </c>
      <c r="B42" s="306"/>
      <c r="C42" s="487"/>
      <c r="D42" s="487"/>
      <c r="E42" s="487"/>
      <c r="F42" s="486"/>
      <c r="G42" s="482"/>
      <c r="H42" s="482"/>
      <c r="I42" s="482"/>
      <c r="J42" s="482"/>
      <c r="K42" s="487"/>
      <c r="L42" s="306"/>
      <c r="M42" s="306"/>
      <c r="N42" s="306"/>
      <c r="O42" s="483"/>
      <c r="P42" s="483"/>
      <c r="Q42" s="484"/>
      <c r="R42" s="484"/>
      <c r="S42" s="484"/>
      <c r="T42" s="489"/>
      <c r="U42" s="489"/>
      <c r="V42" s="485"/>
      <c r="W42" s="490"/>
      <c r="X42" s="491">
        <f t="shared" si="1"/>
        <v>0</v>
      </c>
    </row>
    <row r="43" spans="1:24" ht="30.5" customHeight="1">
      <c r="A43" s="311">
        <f t="shared" si="4"/>
        <v>29</v>
      </c>
      <c r="B43" s="306"/>
      <c r="C43" s="487"/>
      <c r="D43" s="487"/>
      <c r="E43" s="487"/>
      <c r="F43" s="486"/>
      <c r="G43" s="482"/>
      <c r="H43" s="482"/>
      <c r="I43" s="482"/>
      <c r="J43" s="482"/>
      <c r="K43" s="487"/>
      <c r="L43" s="306"/>
      <c r="M43" s="306"/>
      <c r="N43" s="306"/>
      <c r="O43" s="483"/>
      <c r="P43" s="483"/>
      <c r="Q43" s="484"/>
      <c r="R43" s="484"/>
      <c r="S43" s="484"/>
      <c r="T43" s="489"/>
      <c r="U43" s="489"/>
      <c r="V43" s="485"/>
      <c r="W43" s="490"/>
      <c r="X43" s="491">
        <f t="shared" si="1"/>
        <v>0</v>
      </c>
    </row>
    <row r="44" spans="1:24" ht="30.5" customHeight="1">
      <c r="A44" s="311">
        <f t="shared" si="4"/>
        <v>30</v>
      </c>
      <c r="B44" s="306"/>
      <c r="C44" s="487"/>
      <c r="D44" s="487"/>
      <c r="E44" s="487"/>
      <c r="F44" s="486"/>
      <c r="G44" s="482"/>
      <c r="H44" s="482"/>
      <c r="I44" s="482"/>
      <c r="J44" s="482"/>
      <c r="K44" s="487"/>
      <c r="L44" s="306"/>
      <c r="M44" s="306"/>
      <c r="N44" s="306"/>
      <c r="O44" s="483"/>
      <c r="P44" s="483"/>
      <c r="Q44" s="484"/>
      <c r="R44" s="484"/>
      <c r="S44" s="484"/>
      <c r="T44" s="489"/>
      <c r="U44" s="489"/>
      <c r="V44" s="485"/>
      <c r="W44" s="490"/>
      <c r="X44" s="491">
        <f t="shared" si="1"/>
        <v>0</v>
      </c>
    </row>
    <row r="45" spans="1:24" ht="30.5" customHeight="1">
      <c r="A45" s="311">
        <f t="shared" si="4"/>
        <v>31</v>
      </c>
      <c r="B45" s="306"/>
      <c r="C45" s="487"/>
      <c r="D45" s="487"/>
      <c r="E45" s="487"/>
      <c r="F45" s="486"/>
      <c r="G45" s="482"/>
      <c r="H45" s="482"/>
      <c r="I45" s="482"/>
      <c r="J45" s="482"/>
      <c r="K45" s="487"/>
      <c r="L45" s="306"/>
      <c r="M45" s="306"/>
      <c r="N45" s="306"/>
      <c r="O45" s="483"/>
      <c r="P45" s="483"/>
      <c r="Q45" s="484"/>
      <c r="R45" s="484"/>
      <c r="S45" s="484"/>
      <c r="T45" s="489"/>
      <c r="U45" s="489"/>
      <c r="V45" s="485"/>
      <c r="W45" s="490"/>
      <c r="X45" s="491">
        <f t="shared" si="1"/>
        <v>0</v>
      </c>
    </row>
    <row r="46" spans="1:24" ht="30.5" customHeight="1">
      <c r="A46" s="311">
        <f t="shared" si="4"/>
        <v>32</v>
      </c>
      <c r="B46" s="306"/>
      <c r="C46" s="487"/>
      <c r="D46" s="487"/>
      <c r="E46" s="487"/>
      <c r="F46" s="486"/>
      <c r="G46" s="482"/>
      <c r="H46" s="482"/>
      <c r="I46" s="482"/>
      <c r="J46" s="482"/>
      <c r="K46" s="487"/>
      <c r="L46" s="306"/>
      <c r="M46" s="306"/>
      <c r="N46" s="306"/>
      <c r="O46" s="483"/>
      <c r="P46" s="483"/>
      <c r="Q46" s="484"/>
      <c r="R46" s="484"/>
      <c r="S46" s="484"/>
      <c r="T46" s="489"/>
      <c r="U46" s="489"/>
      <c r="V46" s="485"/>
      <c r="W46" s="490"/>
      <c r="X46" s="491">
        <f t="shared" si="1"/>
        <v>0</v>
      </c>
    </row>
    <row r="47" spans="1:24" ht="30.5" customHeight="1">
      <c r="A47" s="311">
        <f t="shared" si="4"/>
        <v>33</v>
      </c>
      <c r="B47" s="306"/>
      <c r="C47" s="487"/>
      <c r="D47" s="487"/>
      <c r="E47" s="487"/>
      <c r="F47" s="486"/>
      <c r="G47" s="482"/>
      <c r="H47" s="482"/>
      <c r="I47" s="482"/>
      <c r="J47" s="482"/>
      <c r="K47" s="487"/>
      <c r="L47" s="306"/>
      <c r="M47" s="306"/>
      <c r="N47" s="306"/>
      <c r="O47" s="483"/>
      <c r="P47" s="483"/>
      <c r="Q47" s="484"/>
      <c r="R47" s="484"/>
      <c r="S47" s="484"/>
      <c r="T47" s="489"/>
      <c r="U47" s="489"/>
      <c r="V47" s="485"/>
      <c r="W47" s="490"/>
      <c r="X47" s="491">
        <f t="shared" ref="X47:X78" si="5">U47+W47</f>
        <v>0</v>
      </c>
    </row>
    <row r="48" spans="1:24" ht="30.5" customHeight="1">
      <c r="A48" s="311">
        <f t="shared" si="4"/>
        <v>34</v>
      </c>
      <c r="B48" s="306"/>
      <c r="C48" s="487"/>
      <c r="D48" s="487"/>
      <c r="E48" s="487"/>
      <c r="F48" s="486"/>
      <c r="G48" s="482"/>
      <c r="H48" s="482"/>
      <c r="I48" s="482"/>
      <c r="J48" s="482"/>
      <c r="K48" s="487"/>
      <c r="L48" s="306"/>
      <c r="M48" s="306"/>
      <c r="N48" s="306"/>
      <c r="O48" s="483"/>
      <c r="P48" s="483"/>
      <c r="Q48" s="484"/>
      <c r="R48" s="484"/>
      <c r="S48" s="484"/>
      <c r="T48" s="489"/>
      <c r="U48" s="489"/>
      <c r="V48" s="485"/>
      <c r="W48" s="490"/>
      <c r="X48" s="491">
        <f t="shared" si="5"/>
        <v>0</v>
      </c>
    </row>
    <row r="49" spans="1:24" ht="30.5" customHeight="1">
      <c r="A49" s="311">
        <f t="shared" si="4"/>
        <v>35</v>
      </c>
      <c r="B49" s="306"/>
      <c r="C49" s="487"/>
      <c r="D49" s="487"/>
      <c r="E49" s="487"/>
      <c r="F49" s="486"/>
      <c r="G49" s="482"/>
      <c r="H49" s="482"/>
      <c r="I49" s="482"/>
      <c r="J49" s="482"/>
      <c r="K49" s="487"/>
      <c r="L49" s="306"/>
      <c r="M49" s="306"/>
      <c r="N49" s="306"/>
      <c r="O49" s="483"/>
      <c r="P49" s="483"/>
      <c r="Q49" s="484"/>
      <c r="R49" s="484"/>
      <c r="S49" s="484"/>
      <c r="T49" s="489"/>
      <c r="U49" s="489"/>
      <c r="V49" s="485"/>
      <c r="W49" s="490"/>
      <c r="X49" s="491">
        <f t="shared" si="5"/>
        <v>0</v>
      </c>
    </row>
    <row r="50" spans="1:24" ht="30.5" customHeight="1">
      <c r="A50" s="311">
        <f t="shared" si="4"/>
        <v>36</v>
      </c>
      <c r="B50" s="306"/>
      <c r="C50" s="487"/>
      <c r="D50" s="487"/>
      <c r="E50" s="487"/>
      <c r="F50" s="486"/>
      <c r="G50" s="482"/>
      <c r="H50" s="482"/>
      <c r="I50" s="482"/>
      <c r="J50" s="482"/>
      <c r="K50" s="487"/>
      <c r="L50" s="306"/>
      <c r="M50" s="306"/>
      <c r="N50" s="306"/>
      <c r="O50" s="483"/>
      <c r="P50" s="483"/>
      <c r="Q50" s="484"/>
      <c r="R50" s="484"/>
      <c r="S50" s="484"/>
      <c r="T50" s="489"/>
      <c r="U50" s="489"/>
      <c r="V50" s="485"/>
      <c r="W50" s="490"/>
      <c r="X50" s="491">
        <f t="shared" si="5"/>
        <v>0</v>
      </c>
    </row>
    <row r="51" spans="1:24" ht="30.5" customHeight="1">
      <c r="A51" s="311">
        <f t="shared" si="4"/>
        <v>37</v>
      </c>
      <c r="B51" s="306"/>
      <c r="C51" s="487"/>
      <c r="D51" s="487"/>
      <c r="E51" s="487"/>
      <c r="F51" s="486"/>
      <c r="G51" s="482"/>
      <c r="H51" s="482"/>
      <c r="I51" s="482"/>
      <c r="J51" s="482"/>
      <c r="K51" s="487"/>
      <c r="L51" s="306"/>
      <c r="M51" s="306"/>
      <c r="N51" s="306"/>
      <c r="O51" s="483"/>
      <c r="P51" s="483"/>
      <c r="Q51" s="484"/>
      <c r="R51" s="484"/>
      <c r="S51" s="484"/>
      <c r="T51" s="489"/>
      <c r="U51" s="489"/>
      <c r="V51" s="485"/>
      <c r="W51" s="490"/>
      <c r="X51" s="491">
        <f t="shared" si="5"/>
        <v>0</v>
      </c>
    </row>
    <row r="52" spans="1:24" ht="30.5" customHeight="1">
      <c r="A52" s="311">
        <f t="shared" si="4"/>
        <v>38</v>
      </c>
      <c r="B52" s="306"/>
      <c r="C52" s="487"/>
      <c r="D52" s="487"/>
      <c r="E52" s="487"/>
      <c r="F52" s="486"/>
      <c r="G52" s="482"/>
      <c r="H52" s="482"/>
      <c r="I52" s="482"/>
      <c r="J52" s="482"/>
      <c r="K52" s="487"/>
      <c r="L52" s="306"/>
      <c r="M52" s="306"/>
      <c r="N52" s="306"/>
      <c r="O52" s="483"/>
      <c r="P52" s="483"/>
      <c r="Q52" s="484"/>
      <c r="R52" s="484"/>
      <c r="S52" s="484"/>
      <c r="T52" s="489"/>
      <c r="U52" s="489"/>
      <c r="V52" s="485"/>
      <c r="W52" s="490"/>
      <c r="X52" s="491">
        <f t="shared" si="5"/>
        <v>0</v>
      </c>
    </row>
    <row r="53" spans="1:24" ht="30.5" customHeight="1">
      <c r="A53" s="311">
        <f t="shared" si="4"/>
        <v>39</v>
      </c>
      <c r="B53" s="306"/>
      <c r="C53" s="487"/>
      <c r="D53" s="487"/>
      <c r="E53" s="487"/>
      <c r="F53" s="486"/>
      <c r="G53" s="482"/>
      <c r="H53" s="482"/>
      <c r="I53" s="482"/>
      <c r="J53" s="482"/>
      <c r="K53" s="487"/>
      <c r="L53" s="306"/>
      <c r="M53" s="306"/>
      <c r="N53" s="306"/>
      <c r="O53" s="483"/>
      <c r="P53" s="483"/>
      <c r="Q53" s="484"/>
      <c r="R53" s="484"/>
      <c r="S53" s="484"/>
      <c r="T53" s="489"/>
      <c r="U53" s="489"/>
      <c r="V53" s="485"/>
      <c r="W53" s="490"/>
      <c r="X53" s="491">
        <f t="shared" si="5"/>
        <v>0</v>
      </c>
    </row>
    <row r="54" spans="1:24" ht="30.5" customHeight="1">
      <c r="A54" s="311">
        <f t="shared" si="4"/>
        <v>40</v>
      </c>
      <c r="B54" s="306"/>
      <c r="C54" s="487"/>
      <c r="D54" s="487"/>
      <c r="E54" s="487"/>
      <c r="F54" s="486"/>
      <c r="G54" s="482"/>
      <c r="H54" s="482"/>
      <c r="I54" s="482"/>
      <c r="J54" s="482"/>
      <c r="K54" s="487"/>
      <c r="L54" s="306"/>
      <c r="M54" s="306"/>
      <c r="N54" s="306"/>
      <c r="O54" s="483"/>
      <c r="P54" s="483"/>
      <c r="Q54" s="484"/>
      <c r="R54" s="484"/>
      <c r="S54" s="484"/>
      <c r="T54" s="489"/>
      <c r="U54" s="489"/>
      <c r="V54" s="485"/>
      <c r="W54" s="490"/>
      <c r="X54" s="491">
        <f t="shared" si="5"/>
        <v>0</v>
      </c>
    </row>
    <row r="55" spans="1:24" ht="30.5" customHeight="1">
      <c r="A55" s="311">
        <f t="shared" si="4"/>
        <v>41</v>
      </c>
      <c r="B55" s="306"/>
      <c r="C55" s="487"/>
      <c r="D55" s="487"/>
      <c r="E55" s="487"/>
      <c r="F55" s="486"/>
      <c r="G55" s="482"/>
      <c r="H55" s="482"/>
      <c r="I55" s="482"/>
      <c r="J55" s="482"/>
      <c r="K55" s="487"/>
      <c r="L55" s="306"/>
      <c r="M55" s="306"/>
      <c r="N55" s="306"/>
      <c r="O55" s="483"/>
      <c r="P55" s="483"/>
      <c r="Q55" s="484"/>
      <c r="R55" s="484"/>
      <c r="S55" s="484"/>
      <c r="T55" s="489"/>
      <c r="U55" s="489"/>
      <c r="V55" s="485"/>
      <c r="W55" s="490"/>
      <c r="X55" s="491">
        <f t="shared" si="5"/>
        <v>0</v>
      </c>
    </row>
    <row r="56" spans="1:24" ht="30.5" customHeight="1">
      <c r="A56" s="311">
        <f t="shared" si="4"/>
        <v>42</v>
      </c>
      <c r="B56" s="306"/>
      <c r="C56" s="487"/>
      <c r="D56" s="487"/>
      <c r="E56" s="487"/>
      <c r="F56" s="486"/>
      <c r="G56" s="482"/>
      <c r="H56" s="482"/>
      <c r="I56" s="482"/>
      <c r="J56" s="482"/>
      <c r="K56" s="487"/>
      <c r="L56" s="306"/>
      <c r="M56" s="306"/>
      <c r="N56" s="306"/>
      <c r="O56" s="483"/>
      <c r="P56" s="483"/>
      <c r="Q56" s="484"/>
      <c r="R56" s="484"/>
      <c r="S56" s="484"/>
      <c r="T56" s="489"/>
      <c r="U56" s="489"/>
      <c r="V56" s="485"/>
      <c r="W56" s="490"/>
      <c r="X56" s="491">
        <f t="shared" si="5"/>
        <v>0</v>
      </c>
    </row>
    <row r="57" spans="1:24" ht="30.5" customHeight="1">
      <c r="A57" s="311">
        <f t="shared" si="4"/>
        <v>43</v>
      </c>
      <c r="B57" s="306"/>
      <c r="C57" s="487"/>
      <c r="D57" s="487"/>
      <c r="E57" s="487"/>
      <c r="F57" s="486"/>
      <c r="G57" s="482"/>
      <c r="H57" s="482"/>
      <c r="I57" s="482"/>
      <c r="J57" s="482"/>
      <c r="K57" s="487"/>
      <c r="L57" s="306"/>
      <c r="M57" s="306"/>
      <c r="N57" s="306"/>
      <c r="O57" s="483"/>
      <c r="P57" s="483"/>
      <c r="Q57" s="484"/>
      <c r="R57" s="484"/>
      <c r="S57" s="484"/>
      <c r="T57" s="489"/>
      <c r="U57" s="489"/>
      <c r="V57" s="485"/>
      <c r="W57" s="490"/>
      <c r="X57" s="491">
        <f t="shared" si="5"/>
        <v>0</v>
      </c>
    </row>
    <row r="58" spans="1:24" ht="30.5" customHeight="1">
      <c r="A58" s="311">
        <f t="shared" si="4"/>
        <v>44</v>
      </c>
      <c r="B58" s="306"/>
      <c r="C58" s="487"/>
      <c r="D58" s="487"/>
      <c r="E58" s="487"/>
      <c r="F58" s="486"/>
      <c r="G58" s="482"/>
      <c r="H58" s="482"/>
      <c r="I58" s="482"/>
      <c r="J58" s="482"/>
      <c r="K58" s="487"/>
      <c r="L58" s="306"/>
      <c r="M58" s="306"/>
      <c r="N58" s="306"/>
      <c r="O58" s="483"/>
      <c r="P58" s="483"/>
      <c r="Q58" s="484"/>
      <c r="R58" s="484"/>
      <c r="S58" s="484"/>
      <c r="T58" s="489"/>
      <c r="U58" s="489"/>
      <c r="V58" s="485"/>
      <c r="W58" s="490"/>
      <c r="X58" s="491">
        <f t="shared" si="5"/>
        <v>0</v>
      </c>
    </row>
    <row r="59" spans="1:24" ht="30.5" customHeight="1">
      <c r="A59" s="311">
        <f t="shared" si="4"/>
        <v>45</v>
      </c>
      <c r="B59" s="306"/>
      <c r="C59" s="487"/>
      <c r="D59" s="487"/>
      <c r="E59" s="487"/>
      <c r="F59" s="486"/>
      <c r="G59" s="482"/>
      <c r="H59" s="482"/>
      <c r="I59" s="482"/>
      <c r="J59" s="482"/>
      <c r="K59" s="487"/>
      <c r="L59" s="306"/>
      <c r="M59" s="306"/>
      <c r="N59" s="306"/>
      <c r="O59" s="483"/>
      <c r="P59" s="483"/>
      <c r="Q59" s="484"/>
      <c r="R59" s="484"/>
      <c r="S59" s="484"/>
      <c r="T59" s="489"/>
      <c r="U59" s="489"/>
      <c r="V59" s="485"/>
      <c r="W59" s="490"/>
      <c r="X59" s="491">
        <f t="shared" si="5"/>
        <v>0</v>
      </c>
    </row>
    <row r="60" spans="1:24" ht="30.5" customHeight="1">
      <c r="A60" s="311">
        <f t="shared" si="4"/>
        <v>46</v>
      </c>
      <c r="B60" s="306"/>
      <c r="C60" s="487"/>
      <c r="D60" s="487"/>
      <c r="E60" s="487"/>
      <c r="F60" s="486"/>
      <c r="G60" s="482"/>
      <c r="H60" s="482"/>
      <c r="I60" s="482"/>
      <c r="J60" s="482"/>
      <c r="K60" s="487"/>
      <c r="L60" s="306"/>
      <c r="M60" s="306"/>
      <c r="N60" s="306"/>
      <c r="O60" s="483"/>
      <c r="P60" s="483"/>
      <c r="Q60" s="484"/>
      <c r="R60" s="484"/>
      <c r="S60" s="484"/>
      <c r="T60" s="489"/>
      <c r="U60" s="489"/>
      <c r="V60" s="485"/>
      <c r="W60" s="490"/>
      <c r="X60" s="491">
        <f t="shared" si="5"/>
        <v>0</v>
      </c>
    </row>
    <row r="61" spans="1:24" ht="30.5" customHeight="1">
      <c r="A61" s="311">
        <f t="shared" si="4"/>
        <v>47</v>
      </c>
      <c r="B61" s="306"/>
      <c r="C61" s="487"/>
      <c r="D61" s="487"/>
      <c r="E61" s="487"/>
      <c r="F61" s="486"/>
      <c r="G61" s="482"/>
      <c r="H61" s="482"/>
      <c r="I61" s="482"/>
      <c r="J61" s="482"/>
      <c r="K61" s="487"/>
      <c r="L61" s="306"/>
      <c r="M61" s="306"/>
      <c r="N61" s="306"/>
      <c r="O61" s="483"/>
      <c r="P61" s="483"/>
      <c r="Q61" s="484"/>
      <c r="R61" s="484"/>
      <c r="S61" s="484"/>
      <c r="T61" s="489"/>
      <c r="U61" s="489"/>
      <c r="V61" s="485"/>
      <c r="W61" s="490"/>
      <c r="X61" s="491">
        <f t="shared" si="5"/>
        <v>0</v>
      </c>
    </row>
    <row r="62" spans="1:24" ht="30.5" customHeight="1">
      <c r="A62" s="311">
        <f t="shared" si="4"/>
        <v>48</v>
      </c>
      <c r="B62" s="306"/>
      <c r="C62" s="487"/>
      <c r="D62" s="487"/>
      <c r="E62" s="487"/>
      <c r="F62" s="486"/>
      <c r="G62" s="482"/>
      <c r="H62" s="482"/>
      <c r="I62" s="482"/>
      <c r="J62" s="482"/>
      <c r="K62" s="487"/>
      <c r="L62" s="306"/>
      <c r="M62" s="306"/>
      <c r="N62" s="306"/>
      <c r="O62" s="483"/>
      <c r="P62" s="483"/>
      <c r="Q62" s="484"/>
      <c r="R62" s="484"/>
      <c r="S62" s="484"/>
      <c r="T62" s="489"/>
      <c r="U62" s="489"/>
      <c r="V62" s="485"/>
      <c r="W62" s="490"/>
      <c r="X62" s="491">
        <f t="shared" si="5"/>
        <v>0</v>
      </c>
    </row>
    <row r="63" spans="1:24" ht="30.5" customHeight="1">
      <c r="A63" s="311">
        <f t="shared" si="4"/>
        <v>49</v>
      </c>
      <c r="B63" s="306"/>
      <c r="C63" s="487"/>
      <c r="D63" s="487"/>
      <c r="E63" s="487"/>
      <c r="F63" s="486"/>
      <c r="G63" s="482"/>
      <c r="H63" s="482"/>
      <c r="I63" s="482"/>
      <c r="J63" s="482"/>
      <c r="K63" s="487"/>
      <c r="L63" s="306"/>
      <c r="M63" s="306"/>
      <c r="N63" s="306"/>
      <c r="O63" s="483"/>
      <c r="P63" s="483"/>
      <c r="Q63" s="484"/>
      <c r="R63" s="484"/>
      <c r="S63" s="484"/>
      <c r="T63" s="489"/>
      <c r="U63" s="489"/>
      <c r="V63" s="485"/>
      <c r="W63" s="490"/>
      <c r="X63" s="491">
        <f t="shared" si="5"/>
        <v>0</v>
      </c>
    </row>
    <row r="64" spans="1:24" ht="30.5" customHeight="1">
      <c r="A64" s="311">
        <f t="shared" si="4"/>
        <v>50</v>
      </c>
      <c r="B64" s="306"/>
      <c r="C64" s="487"/>
      <c r="D64" s="487"/>
      <c r="E64" s="487"/>
      <c r="F64" s="486"/>
      <c r="G64" s="482"/>
      <c r="H64" s="482"/>
      <c r="I64" s="482"/>
      <c r="J64" s="482"/>
      <c r="K64" s="487"/>
      <c r="L64" s="306"/>
      <c r="M64" s="306"/>
      <c r="N64" s="306"/>
      <c r="O64" s="483"/>
      <c r="P64" s="483"/>
      <c r="Q64" s="484"/>
      <c r="R64" s="484"/>
      <c r="S64" s="484"/>
      <c r="T64" s="489"/>
      <c r="U64" s="489"/>
      <c r="V64" s="485"/>
      <c r="W64" s="490"/>
      <c r="X64" s="491">
        <f t="shared" si="5"/>
        <v>0</v>
      </c>
    </row>
    <row r="65" spans="1:24" ht="30.5" customHeight="1">
      <c r="A65" s="311">
        <f t="shared" si="4"/>
        <v>51</v>
      </c>
      <c r="B65" s="306"/>
      <c r="C65" s="487"/>
      <c r="D65" s="487"/>
      <c r="E65" s="487"/>
      <c r="F65" s="486"/>
      <c r="G65" s="482"/>
      <c r="H65" s="482"/>
      <c r="I65" s="482"/>
      <c r="J65" s="482"/>
      <c r="K65" s="487"/>
      <c r="L65" s="306"/>
      <c r="M65" s="306"/>
      <c r="N65" s="306"/>
      <c r="O65" s="483"/>
      <c r="P65" s="483"/>
      <c r="Q65" s="484"/>
      <c r="R65" s="484"/>
      <c r="S65" s="484"/>
      <c r="T65" s="489"/>
      <c r="U65" s="489"/>
      <c r="V65" s="485"/>
      <c r="W65" s="490"/>
      <c r="X65" s="491">
        <f t="shared" si="5"/>
        <v>0</v>
      </c>
    </row>
    <row r="66" spans="1:24" ht="30.5" customHeight="1">
      <c r="A66" s="311">
        <f t="shared" si="4"/>
        <v>52</v>
      </c>
      <c r="B66" s="306"/>
      <c r="C66" s="487"/>
      <c r="D66" s="487"/>
      <c r="E66" s="487"/>
      <c r="F66" s="486"/>
      <c r="G66" s="482"/>
      <c r="H66" s="482"/>
      <c r="I66" s="482"/>
      <c r="J66" s="482"/>
      <c r="K66" s="487"/>
      <c r="L66" s="306"/>
      <c r="M66" s="306"/>
      <c r="N66" s="306"/>
      <c r="O66" s="483"/>
      <c r="P66" s="483"/>
      <c r="Q66" s="484"/>
      <c r="R66" s="484"/>
      <c r="S66" s="484"/>
      <c r="T66" s="489"/>
      <c r="U66" s="489"/>
      <c r="V66" s="485"/>
      <c r="W66" s="490"/>
      <c r="X66" s="491">
        <f t="shared" si="5"/>
        <v>0</v>
      </c>
    </row>
    <row r="67" spans="1:24" ht="30.5" customHeight="1">
      <c r="A67" s="311">
        <f t="shared" si="4"/>
        <v>53</v>
      </c>
      <c r="B67" s="306"/>
      <c r="C67" s="487"/>
      <c r="D67" s="487"/>
      <c r="E67" s="487"/>
      <c r="F67" s="486"/>
      <c r="G67" s="482"/>
      <c r="H67" s="482"/>
      <c r="I67" s="482"/>
      <c r="J67" s="482"/>
      <c r="K67" s="487"/>
      <c r="L67" s="306"/>
      <c r="M67" s="306"/>
      <c r="N67" s="306"/>
      <c r="O67" s="483"/>
      <c r="P67" s="483"/>
      <c r="Q67" s="484"/>
      <c r="R67" s="484"/>
      <c r="S67" s="484"/>
      <c r="T67" s="489"/>
      <c r="U67" s="489"/>
      <c r="V67" s="485"/>
      <c r="W67" s="490"/>
      <c r="X67" s="491">
        <f t="shared" si="5"/>
        <v>0</v>
      </c>
    </row>
    <row r="68" spans="1:24" ht="30.5" customHeight="1">
      <c r="A68" s="311">
        <f t="shared" si="4"/>
        <v>54</v>
      </c>
      <c r="B68" s="306"/>
      <c r="C68" s="487"/>
      <c r="D68" s="487"/>
      <c r="E68" s="487"/>
      <c r="F68" s="486"/>
      <c r="G68" s="482"/>
      <c r="H68" s="482"/>
      <c r="I68" s="482"/>
      <c r="J68" s="482"/>
      <c r="K68" s="487"/>
      <c r="L68" s="306"/>
      <c r="M68" s="306"/>
      <c r="N68" s="306"/>
      <c r="O68" s="483"/>
      <c r="P68" s="483"/>
      <c r="Q68" s="484"/>
      <c r="R68" s="484"/>
      <c r="S68" s="484"/>
      <c r="T68" s="489"/>
      <c r="U68" s="489"/>
      <c r="V68" s="485"/>
      <c r="W68" s="490"/>
      <c r="X68" s="491">
        <f t="shared" si="5"/>
        <v>0</v>
      </c>
    </row>
    <row r="69" spans="1:24" ht="30.5" customHeight="1">
      <c r="A69" s="311">
        <f t="shared" si="4"/>
        <v>55</v>
      </c>
      <c r="B69" s="306"/>
      <c r="C69" s="487"/>
      <c r="D69" s="487"/>
      <c r="E69" s="487"/>
      <c r="F69" s="486"/>
      <c r="G69" s="482"/>
      <c r="H69" s="482"/>
      <c r="I69" s="482"/>
      <c r="J69" s="482"/>
      <c r="K69" s="487"/>
      <c r="L69" s="306"/>
      <c r="M69" s="306"/>
      <c r="N69" s="306"/>
      <c r="O69" s="483"/>
      <c r="P69" s="483"/>
      <c r="Q69" s="484"/>
      <c r="R69" s="484"/>
      <c r="S69" s="484"/>
      <c r="T69" s="489"/>
      <c r="U69" s="489"/>
      <c r="V69" s="485"/>
      <c r="W69" s="490"/>
      <c r="X69" s="491">
        <f t="shared" si="5"/>
        <v>0</v>
      </c>
    </row>
    <row r="70" spans="1:24" ht="30.5" customHeight="1">
      <c r="A70" s="311">
        <f t="shared" si="4"/>
        <v>56</v>
      </c>
      <c r="B70" s="306"/>
      <c r="C70" s="487"/>
      <c r="D70" s="487"/>
      <c r="E70" s="487"/>
      <c r="F70" s="486"/>
      <c r="G70" s="482"/>
      <c r="H70" s="482"/>
      <c r="I70" s="482"/>
      <c r="J70" s="482"/>
      <c r="K70" s="487"/>
      <c r="L70" s="306"/>
      <c r="M70" s="306"/>
      <c r="N70" s="306"/>
      <c r="O70" s="483"/>
      <c r="P70" s="483"/>
      <c r="Q70" s="484"/>
      <c r="R70" s="484"/>
      <c r="S70" s="484"/>
      <c r="T70" s="489"/>
      <c r="U70" s="489"/>
      <c r="V70" s="485"/>
      <c r="W70" s="490"/>
      <c r="X70" s="491">
        <f t="shared" si="5"/>
        <v>0</v>
      </c>
    </row>
    <row r="71" spans="1:24" ht="30.5" customHeight="1">
      <c r="A71" s="311">
        <f t="shared" si="4"/>
        <v>57</v>
      </c>
      <c r="B71" s="306"/>
      <c r="C71" s="487"/>
      <c r="D71" s="487"/>
      <c r="E71" s="487"/>
      <c r="F71" s="486"/>
      <c r="G71" s="482"/>
      <c r="H71" s="482"/>
      <c r="I71" s="482"/>
      <c r="J71" s="482"/>
      <c r="K71" s="487"/>
      <c r="L71" s="306"/>
      <c r="M71" s="306"/>
      <c r="N71" s="306"/>
      <c r="O71" s="483"/>
      <c r="P71" s="483"/>
      <c r="Q71" s="484"/>
      <c r="R71" s="484"/>
      <c r="S71" s="484"/>
      <c r="T71" s="489"/>
      <c r="U71" s="489"/>
      <c r="V71" s="485"/>
      <c r="W71" s="490"/>
      <c r="X71" s="491">
        <f t="shared" si="5"/>
        <v>0</v>
      </c>
    </row>
    <row r="72" spans="1:24" ht="30.5" customHeight="1">
      <c r="A72" s="311">
        <f t="shared" si="4"/>
        <v>58</v>
      </c>
      <c r="B72" s="306"/>
      <c r="C72" s="487"/>
      <c r="D72" s="487"/>
      <c r="E72" s="487"/>
      <c r="F72" s="486"/>
      <c r="G72" s="482"/>
      <c r="H72" s="482"/>
      <c r="I72" s="482"/>
      <c r="J72" s="482"/>
      <c r="K72" s="487"/>
      <c r="L72" s="306"/>
      <c r="M72" s="306"/>
      <c r="N72" s="306"/>
      <c r="O72" s="483"/>
      <c r="P72" s="483"/>
      <c r="Q72" s="484"/>
      <c r="R72" s="484"/>
      <c r="S72" s="484"/>
      <c r="T72" s="489"/>
      <c r="U72" s="489"/>
      <c r="V72" s="485"/>
      <c r="W72" s="490"/>
      <c r="X72" s="491">
        <f t="shared" si="5"/>
        <v>0</v>
      </c>
    </row>
    <row r="73" spans="1:24" ht="30.5" customHeight="1">
      <c r="A73" s="311">
        <f t="shared" si="4"/>
        <v>59</v>
      </c>
      <c r="B73" s="306"/>
      <c r="C73" s="487"/>
      <c r="D73" s="487"/>
      <c r="E73" s="487"/>
      <c r="F73" s="486"/>
      <c r="G73" s="482"/>
      <c r="H73" s="482"/>
      <c r="I73" s="482"/>
      <c r="J73" s="482"/>
      <c r="K73" s="487"/>
      <c r="L73" s="306"/>
      <c r="M73" s="306"/>
      <c r="N73" s="306"/>
      <c r="O73" s="483"/>
      <c r="P73" s="483"/>
      <c r="Q73" s="484"/>
      <c r="R73" s="484"/>
      <c r="S73" s="484"/>
      <c r="T73" s="489"/>
      <c r="U73" s="489"/>
      <c r="V73" s="485"/>
      <c r="W73" s="490"/>
      <c r="X73" s="491">
        <f t="shared" si="5"/>
        <v>0</v>
      </c>
    </row>
    <row r="74" spans="1:24" ht="30.5" customHeight="1">
      <c r="A74" s="311">
        <f t="shared" si="4"/>
        <v>60</v>
      </c>
      <c r="B74" s="306"/>
      <c r="C74" s="487"/>
      <c r="D74" s="487"/>
      <c r="E74" s="487"/>
      <c r="F74" s="486"/>
      <c r="G74" s="482"/>
      <c r="H74" s="482"/>
      <c r="I74" s="482"/>
      <c r="J74" s="482"/>
      <c r="K74" s="487"/>
      <c r="L74" s="306"/>
      <c r="M74" s="306"/>
      <c r="N74" s="306"/>
      <c r="O74" s="483"/>
      <c r="P74" s="483"/>
      <c r="Q74" s="484"/>
      <c r="R74" s="484"/>
      <c r="S74" s="484"/>
      <c r="T74" s="489"/>
      <c r="U74" s="489"/>
      <c r="V74" s="485"/>
      <c r="W74" s="490"/>
      <c r="X74" s="491">
        <f t="shared" si="5"/>
        <v>0</v>
      </c>
    </row>
    <row r="75" spans="1:24" ht="30.5" customHeight="1">
      <c r="A75" s="311">
        <f t="shared" si="4"/>
        <v>61</v>
      </c>
      <c r="B75" s="306"/>
      <c r="C75" s="487"/>
      <c r="D75" s="487"/>
      <c r="E75" s="487"/>
      <c r="F75" s="486"/>
      <c r="G75" s="482"/>
      <c r="H75" s="482"/>
      <c r="I75" s="482"/>
      <c r="J75" s="482"/>
      <c r="K75" s="487"/>
      <c r="L75" s="306"/>
      <c r="M75" s="306"/>
      <c r="N75" s="306"/>
      <c r="O75" s="483"/>
      <c r="P75" s="483"/>
      <c r="Q75" s="484"/>
      <c r="R75" s="484"/>
      <c r="S75" s="484"/>
      <c r="T75" s="489"/>
      <c r="U75" s="489"/>
      <c r="V75" s="485"/>
      <c r="W75" s="490"/>
      <c r="X75" s="491">
        <f t="shared" si="5"/>
        <v>0</v>
      </c>
    </row>
    <row r="76" spans="1:24" ht="30.5" customHeight="1">
      <c r="A76" s="311">
        <f t="shared" si="4"/>
        <v>62</v>
      </c>
      <c r="B76" s="306"/>
      <c r="C76" s="487"/>
      <c r="D76" s="487"/>
      <c r="E76" s="487"/>
      <c r="F76" s="486"/>
      <c r="G76" s="482"/>
      <c r="H76" s="482"/>
      <c r="I76" s="482"/>
      <c r="J76" s="482"/>
      <c r="K76" s="487"/>
      <c r="L76" s="306"/>
      <c r="M76" s="306"/>
      <c r="N76" s="306"/>
      <c r="O76" s="483"/>
      <c r="P76" s="483"/>
      <c r="Q76" s="484"/>
      <c r="R76" s="484"/>
      <c r="S76" s="484"/>
      <c r="T76" s="489"/>
      <c r="U76" s="489"/>
      <c r="V76" s="485"/>
      <c r="W76" s="490"/>
      <c r="X76" s="491">
        <f t="shared" si="5"/>
        <v>0</v>
      </c>
    </row>
    <row r="77" spans="1:24" ht="30.5" customHeight="1">
      <c r="A77" s="311">
        <f t="shared" si="4"/>
        <v>63</v>
      </c>
      <c r="B77" s="306"/>
      <c r="C77" s="487"/>
      <c r="D77" s="487"/>
      <c r="E77" s="487"/>
      <c r="F77" s="486"/>
      <c r="G77" s="482"/>
      <c r="H77" s="482"/>
      <c r="I77" s="482"/>
      <c r="J77" s="482"/>
      <c r="K77" s="487"/>
      <c r="L77" s="306"/>
      <c r="M77" s="306"/>
      <c r="N77" s="306"/>
      <c r="O77" s="483"/>
      <c r="P77" s="483"/>
      <c r="Q77" s="484"/>
      <c r="R77" s="484"/>
      <c r="S77" s="484"/>
      <c r="T77" s="489"/>
      <c r="U77" s="489"/>
      <c r="V77" s="485"/>
      <c r="W77" s="490"/>
      <c r="X77" s="491">
        <f t="shared" si="5"/>
        <v>0</v>
      </c>
    </row>
    <row r="78" spans="1:24" ht="30.5" customHeight="1">
      <c r="A78" s="311">
        <f t="shared" si="4"/>
        <v>64</v>
      </c>
      <c r="B78" s="306"/>
      <c r="C78" s="487"/>
      <c r="D78" s="487"/>
      <c r="E78" s="487"/>
      <c r="F78" s="486"/>
      <c r="G78" s="482"/>
      <c r="H78" s="482"/>
      <c r="I78" s="482"/>
      <c r="J78" s="482"/>
      <c r="K78" s="487"/>
      <c r="L78" s="306"/>
      <c r="M78" s="306"/>
      <c r="N78" s="306"/>
      <c r="O78" s="483"/>
      <c r="P78" s="483"/>
      <c r="Q78" s="484"/>
      <c r="R78" s="484"/>
      <c r="S78" s="484"/>
      <c r="T78" s="489"/>
      <c r="U78" s="489"/>
      <c r="V78" s="485"/>
      <c r="W78" s="490"/>
      <c r="X78" s="491">
        <f t="shared" si="5"/>
        <v>0</v>
      </c>
    </row>
    <row r="79" spans="1:24" ht="30.5" customHeight="1">
      <c r="A79" s="311">
        <f t="shared" si="4"/>
        <v>65</v>
      </c>
      <c r="B79" s="306"/>
      <c r="C79" s="487"/>
      <c r="D79" s="487"/>
      <c r="E79" s="487"/>
      <c r="F79" s="486"/>
      <c r="G79" s="482"/>
      <c r="H79" s="482"/>
      <c r="I79" s="482"/>
      <c r="J79" s="482"/>
      <c r="K79" s="487"/>
      <c r="L79" s="306"/>
      <c r="M79" s="306"/>
      <c r="N79" s="306"/>
      <c r="O79" s="483"/>
      <c r="P79" s="483"/>
      <c r="Q79" s="484"/>
      <c r="R79" s="484"/>
      <c r="S79" s="484"/>
      <c r="T79" s="489"/>
      <c r="U79" s="489"/>
      <c r="V79" s="485"/>
      <c r="W79" s="490"/>
      <c r="X79" s="491">
        <f t="shared" ref="X79:X110" si="6">U79+W79</f>
        <v>0</v>
      </c>
    </row>
    <row r="80" spans="1:24" ht="30.5" customHeight="1">
      <c r="A80" s="311">
        <f t="shared" si="4"/>
        <v>66</v>
      </c>
      <c r="B80" s="306"/>
      <c r="C80" s="487"/>
      <c r="D80" s="487"/>
      <c r="E80" s="487"/>
      <c r="F80" s="486"/>
      <c r="G80" s="482"/>
      <c r="H80" s="482"/>
      <c r="I80" s="482"/>
      <c r="J80" s="482"/>
      <c r="K80" s="487"/>
      <c r="L80" s="306"/>
      <c r="M80" s="306"/>
      <c r="N80" s="306"/>
      <c r="O80" s="483"/>
      <c r="P80" s="483"/>
      <c r="Q80" s="484"/>
      <c r="R80" s="484"/>
      <c r="S80" s="484"/>
      <c r="T80" s="489"/>
      <c r="U80" s="489"/>
      <c r="V80" s="485"/>
      <c r="W80" s="490"/>
      <c r="X80" s="491">
        <f t="shared" si="6"/>
        <v>0</v>
      </c>
    </row>
    <row r="81" spans="1:24" ht="30.5" customHeight="1">
      <c r="A81" s="311">
        <f t="shared" si="4"/>
        <v>67</v>
      </c>
      <c r="B81" s="306"/>
      <c r="C81" s="487"/>
      <c r="D81" s="487"/>
      <c r="E81" s="487"/>
      <c r="F81" s="486"/>
      <c r="G81" s="482"/>
      <c r="H81" s="482"/>
      <c r="I81" s="482"/>
      <c r="J81" s="482"/>
      <c r="K81" s="487"/>
      <c r="L81" s="306"/>
      <c r="M81" s="306"/>
      <c r="N81" s="306"/>
      <c r="O81" s="483"/>
      <c r="P81" s="483"/>
      <c r="Q81" s="484"/>
      <c r="R81" s="484"/>
      <c r="S81" s="484"/>
      <c r="T81" s="489"/>
      <c r="U81" s="489"/>
      <c r="V81" s="485"/>
      <c r="W81" s="490"/>
      <c r="X81" s="491">
        <f t="shared" si="6"/>
        <v>0</v>
      </c>
    </row>
    <row r="82" spans="1:24" ht="30.5" customHeight="1">
      <c r="A82" s="311">
        <f t="shared" si="4"/>
        <v>68</v>
      </c>
      <c r="B82" s="306"/>
      <c r="C82" s="487"/>
      <c r="D82" s="487"/>
      <c r="E82" s="487"/>
      <c r="F82" s="486"/>
      <c r="G82" s="482"/>
      <c r="H82" s="482"/>
      <c r="I82" s="482"/>
      <c r="J82" s="482"/>
      <c r="K82" s="487"/>
      <c r="L82" s="306"/>
      <c r="M82" s="306"/>
      <c r="N82" s="306"/>
      <c r="O82" s="483"/>
      <c r="P82" s="483"/>
      <c r="Q82" s="484"/>
      <c r="R82" s="484"/>
      <c r="S82" s="484"/>
      <c r="T82" s="489"/>
      <c r="U82" s="489"/>
      <c r="V82" s="485"/>
      <c r="W82" s="490"/>
      <c r="X82" s="491">
        <f t="shared" si="6"/>
        <v>0</v>
      </c>
    </row>
    <row r="83" spans="1:24" ht="30.5" customHeight="1">
      <c r="A83" s="311">
        <f t="shared" si="4"/>
        <v>69</v>
      </c>
      <c r="B83" s="306"/>
      <c r="C83" s="487"/>
      <c r="D83" s="487"/>
      <c r="E83" s="487"/>
      <c r="F83" s="486"/>
      <c r="G83" s="482"/>
      <c r="H83" s="482"/>
      <c r="I83" s="482"/>
      <c r="J83" s="482"/>
      <c r="K83" s="487"/>
      <c r="L83" s="306"/>
      <c r="M83" s="306"/>
      <c r="N83" s="306"/>
      <c r="O83" s="483"/>
      <c r="P83" s="483"/>
      <c r="Q83" s="484"/>
      <c r="R83" s="484"/>
      <c r="S83" s="484"/>
      <c r="T83" s="489"/>
      <c r="U83" s="489"/>
      <c r="V83" s="485"/>
      <c r="W83" s="490"/>
      <c r="X83" s="491">
        <f t="shared" si="6"/>
        <v>0</v>
      </c>
    </row>
    <row r="84" spans="1:24" ht="30.5" customHeight="1">
      <c r="A84" s="311">
        <f t="shared" si="4"/>
        <v>70</v>
      </c>
      <c r="B84" s="306"/>
      <c r="C84" s="487"/>
      <c r="D84" s="487"/>
      <c r="E84" s="487"/>
      <c r="F84" s="486"/>
      <c r="G84" s="482"/>
      <c r="H84" s="482"/>
      <c r="I84" s="482"/>
      <c r="J84" s="482"/>
      <c r="K84" s="487"/>
      <c r="L84" s="306"/>
      <c r="M84" s="306"/>
      <c r="N84" s="306"/>
      <c r="O84" s="483"/>
      <c r="P84" s="483"/>
      <c r="Q84" s="484"/>
      <c r="R84" s="484"/>
      <c r="S84" s="484"/>
      <c r="T84" s="489"/>
      <c r="U84" s="489"/>
      <c r="V84" s="485"/>
      <c r="W84" s="490"/>
      <c r="X84" s="491">
        <f t="shared" si="6"/>
        <v>0</v>
      </c>
    </row>
    <row r="85" spans="1:24" ht="30.5" customHeight="1">
      <c r="A85" s="311">
        <f t="shared" si="4"/>
        <v>71</v>
      </c>
      <c r="B85" s="306"/>
      <c r="C85" s="487"/>
      <c r="D85" s="487"/>
      <c r="E85" s="487"/>
      <c r="F85" s="486"/>
      <c r="G85" s="482"/>
      <c r="H85" s="482"/>
      <c r="I85" s="482"/>
      <c r="J85" s="482"/>
      <c r="K85" s="487"/>
      <c r="L85" s="306"/>
      <c r="M85" s="306"/>
      <c r="N85" s="306"/>
      <c r="O85" s="483"/>
      <c r="P85" s="483"/>
      <c r="Q85" s="484"/>
      <c r="R85" s="484"/>
      <c r="S85" s="484"/>
      <c r="T85" s="489"/>
      <c r="U85" s="489"/>
      <c r="V85" s="485"/>
      <c r="W85" s="490"/>
      <c r="X85" s="491">
        <f t="shared" si="6"/>
        <v>0</v>
      </c>
    </row>
    <row r="86" spans="1:24" ht="30.5" customHeight="1">
      <c r="A86" s="311">
        <f t="shared" ref="A86:A117" si="7">A85+1</f>
        <v>72</v>
      </c>
      <c r="B86" s="306"/>
      <c r="C86" s="487"/>
      <c r="D86" s="487"/>
      <c r="E86" s="487"/>
      <c r="F86" s="486"/>
      <c r="G86" s="482"/>
      <c r="H86" s="482"/>
      <c r="I86" s="482"/>
      <c r="J86" s="482"/>
      <c r="K86" s="487"/>
      <c r="L86" s="306"/>
      <c r="M86" s="306"/>
      <c r="N86" s="306"/>
      <c r="O86" s="483"/>
      <c r="P86" s="483"/>
      <c r="Q86" s="484"/>
      <c r="R86" s="484"/>
      <c r="S86" s="484"/>
      <c r="T86" s="489"/>
      <c r="U86" s="489"/>
      <c r="V86" s="485"/>
      <c r="W86" s="490"/>
      <c r="X86" s="491">
        <f t="shared" si="6"/>
        <v>0</v>
      </c>
    </row>
    <row r="87" spans="1:24" ht="30.5" customHeight="1">
      <c r="A87" s="311">
        <f t="shared" si="7"/>
        <v>73</v>
      </c>
      <c r="B87" s="306"/>
      <c r="C87" s="487"/>
      <c r="D87" s="487"/>
      <c r="E87" s="487"/>
      <c r="F87" s="486"/>
      <c r="G87" s="482"/>
      <c r="H87" s="482"/>
      <c r="I87" s="482"/>
      <c r="J87" s="482"/>
      <c r="K87" s="487"/>
      <c r="L87" s="306"/>
      <c r="M87" s="306"/>
      <c r="N87" s="306"/>
      <c r="O87" s="483"/>
      <c r="P87" s="483"/>
      <c r="Q87" s="484"/>
      <c r="R87" s="484"/>
      <c r="S87" s="484"/>
      <c r="T87" s="489"/>
      <c r="U87" s="489"/>
      <c r="V87" s="485"/>
      <c r="W87" s="490"/>
      <c r="X87" s="491">
        <f t="shared" si="6"/>
        <v>0</v>
      </c>
    </row>
    <row r="88" spans="1:24" ht="30.5" customHeight="1">
      <c r="A88" s="311">
        <f t="shared" si="7"/>
        <v>74</v>
      </c>
      <c r="B88" s="306"/>
      <c r="C88" s="487"/>
      <c r="D88" s="487"/>
      <c r="E88" s="487"/>
      <c r="F88" s="486"/>
      <c r="G88" s="482"/>
      <c r="H88" s="482"/>
      <c r="I88" s="482"/>
      <c r="J88" s="482"/>
      <c r="K88" s="487"/>
      <c r="L88" s="306"/>
      <c r="M88" s="306"/>
      <c r="N88" s="306"/>
      <c r="O88" s="483"/>
      <c r="P88" s="483"/>
      <c r="Q88" s="484"/>
      <c r="R88" s="484"/>
      <c r="S88" s="484"/>
      <c r="T88" s="489"/>
      <c r="U88" s="489"/>
      <c r="V88" s="485"/>
      <c r="W88" s="490"/>
      <c r="X88" s="491">
        <f t="shared" si="6"/>
        <v>0</v>
      </c>
    </row>
    <row r="89" spans="1:24" ht="30.5" customHeight="1">
      <c r="A89" s="311">
        <f t="shared" si="7"/>
        <v>75</v>
      </c>
      <c r="B89" s="306"/>
      <c r="C89" s="487"/>
      <c r="D89" s="487"/>
      <c r="E89" s="487"/>
      <c r="F89" s="486"/>
      <c r="G89" s="482"/>
      <c r="H89" s="482"/>
      <c r="I89" s="482"/>
      <c r="J89" s="482"/>
      <c r="K89" s="487"/>
      <c r="L89" s="306"/>
      <c r="M89" s="306"/>
      <c r="N89" s="306"/>
      <c r="O89" s="483"/>
      <c r="P89" s="483"/>
      <c r="Q89" s="484"/>
      <c r="R89" s="484"/>
      <c r="S89" s="484"/>
      <c r="T89" s="489"/>
      <c r="U89" s="489"/>
      <c r="V89" s="485"/>
      <c r="W89" s="490"/>
      <c r="X89" s="491">
        <f t="shared" si="6"/>
        <v>0</v>
      </c>
    </row>
    <row r="90" spans="1:24" ht="30.5" customHeight="1">
      <c r="A90" s="311">
        <f t="shared" si="7"/>
        <v>76</v>
      </c>
      <c r="B90" s="306"/>
      <c r="C90" s="487"/>
      <c r="D90" s="487"/>
      <c r="E90" s="487"/>
      <c r="F90" s="486"/>
      <c r="G90" s="482"/>
      <c r="H90" s="482"/>
      <c r="I90" s="482"/>
      <c r="J90" s="482"/>
      <c r="K90" s="487"/>
      <c r="L90" s="306"/>
      <c r="M90" s="306"/>
      <c r="N90" s="306"/>
      <c r="O90" s="483"/>
      <c r="P90" s="483"/>
      <c r="Q90" s="484"/>
      <c r="R90" s="484"/>
      <c r="S90" s="484"/>
      <c r="T90" s="489"/>
      <c r="U90" s="489"/>
      <c r="V90" s="485"/>
      <c r="W90" s="490"/>
      <c r="X90" s="491">
        <f t="shared" si="6"/>
        <v>0</v>
      </c>
    </row>
    <row r="91" spans="1:24" ht="30.5" customHeight="1">
      <c r="A91" s="311">
        <f t="shared" si="7"/>
        <v>77</v>
      </c>
      <c r="B91" s="306"/>
      <c r="C91" s="487"/>
      <c r="D91" s="487"/>
      <c r="E91" s="487"/>
      <c r="F91" s="486"/>
      <c r="G91" s="482"/>
      <c r="H91" s="482"/>
      <c r="I91" s="482"/>
      <c r="J91" s="482"/>
      <c r="K91" s="487"/>
      <c r="L91" s="306"/>
      <c r="M91" s="306"/>
      <c r="N91" s="306"/>
      <c r="O91" s="483"/>
      <c r="P91" s="483"/>
      <c r="Q91" s="484"/>
      <c r="R91" s="484"/>
      <c r="S91" s="484"/>
      <c r="T91" s="489"/>
      <c r="U91" s="489"/>
      <c r="V91" s="485"/>
      <c r="W91" s="490"/>
      <c r="X91" s="491">
        <f t="shared" si="6"/>
        <v>0</v>
      </c>
    </row>
    <row r="92" spans="1:24" ht="30.5" customHeight="1">
      <c r="A92" s="311">
        <f t="shared" si="7"/>
        <v>78</v>
      </c>
      <c r="B92" s="306"/>
      <c r="C92" s="487"/>
      <c r="D92" s="487"/>
      <c r="E92" s="487"/>
      <c r="F92" s="486"/>
      <c r="G92" s="482"/>
      <c r="H92" s="482"/>
      <c r="I92" s="482"/>
      <c r="J92" s="482"/>
      <c r="K92" s="487"/>
      <c r="L92" s="306"/>
      <c r="M92" s="306"/>
      <c r="N92" s="306"/>
      <c r="O92" s="483"/>
      <c r="P92" s="483"/>
      <c r="Q92" s="484"/>
      <c r="R92" s="484"/>
      <c r="S92" s="484"/>
      <c r="T92" s="489"/>
      <c r="U92" s="489"/>
      <c r="V92" s="485"/>
      <c r="W92" s="490"/>
      <c r="X92" s="491">
        <f t="shared" si="6"/>
        <v>0</v>
      </c>
    </row>
    <row r="93" spans="1:24" ht="30.5" customHeight="1">
      <c r="A93" s="311">
        <f t="shared" si="7"/>
        <v>79</v>
      </c>
      <c r="B93" s="306"/>
      <c r="C93" s="487"/>
      <c r="D93" s="487"/>
      <c r="E93" s="487"/>
      <c r="F93" s="486"/>
      <c r="G93" s="482"/>
      <c r="H93" s="482"/>
      <c r="I93" s="482"/>
      <c r="J93" s="482"/>
      <c r="K93" s="487"/>
      <c r="L93" s="306"/>
      <c r="M93" s="306"/>
      <c r="N93" s="306"/>
      <c r="O93" s="483"/>
      <c r="P93" s="483"/>
      <c r="Q93" s="484"/>
      <c r="R93" s="484"/>
      <c r="S93" s="484"/>
      <c r="T93" s="489"/>
      <c r="U93" s="489"/>
      <c r="V93" s="485"/>
      <c r="W93" s="490"/>
      <c r="X93" s="491">
        <f t="shared" si="6"/>
        <v>0</v>
      </c>
    </row>
    <row r="94" spans="1:24" ht="30.5" customHeight="1">
      <c r="A94" s="311">
        <f t="shared" si="7"/>
        <v>80</v>
      </c>
      <c r="B94" s="306"/>
      <c r="C94" s="487"/>
      <c r="D94" s="487"/>
      <c r="E94" s="487"/>
      <c r="F94" s="486"/>
      <c r="G94" s="482"/>
      <c r="H94" s="482"/>
      <c r="I94" s="482"/>
      <c r="J94" s="482"/>
      <c r="K94" s="487"/>
      <c r="L94" s="306"/>
      <c r="M94" s="306"/>
      <c r="N94" s="306"/>
      <c r="O94" s="483"/>
      <c r="P94" s="483"/>
      <c r="Q94" s="484"/>
      <c r="R94" s="484"/>
      <c r="S94" s="484"/>
      <c r="T94" s="489"/>
      <c r="U94" s="489"/>
      <c r="V94" s="485"/>
      <c r="W94" s="490"/>
      <c r="X94" s="491">
        <f t="shared" si="6"/>
        <v>0</v>
      </c>
    </row>
    <row r="95" spans="1:24" ht="30.5" customHeight="1">
      <c r="A95" s="311">
        <f t="shared" si="7"/>
        <v>81</v>
      </c>
      <c r="B95" s="306"/>
      <c r="C95" s="487"/>
      <c r="D95" s="487"/>
      <c r="E95" s="487"/>
      <c r="F95" s="486"/>
      <c r="G95" s="482"/>
      <c r="H95" s="482"/>
      <c r="I95" s="482"/>
      <c r="J95" s="482"/>
      <c r="K95" s="487"/>
      <c r="L95" s="306"/>
      <c r="M95" s="306"/>
      <c r="N95" s="306"/>
      <c r="O95" s="483"/>
      <c r="P95" s="483"/>
      <c r="Q95" s="484"/>
      <c r="R95" s="484"/>
      <c r="S95" s="484"/>
      <c r="T95" s="489"/>
      <c r="U95" s="489"/>
      <c r="V95" s="485"/>
      <c r="W95" s="490"/>
      <c r="X95" s="491">
        <f t="shared" si="6"/>
        <v>0</v>
      </c>
    </row>
    <row r="96" spans="1:24" ht="30.5" customHeight="1">
      <c r="A96" s="311">
        <f t="shared" si="7"/>
        <v>82</v>
      </c>
      <c r="B96" s="306"/>
      <c r="C96" s="487"/>
      <c r="D96" s="487"/>
      <c r="E96" s="487"/>
      <c r="F96" s="486"/>
      <c r="G96" s="482"/>
      <c r="H96" s="482"/>
      <c r="I96" s="482"/>
      <c r="J96" s="482"/>
      <c r="K96" s="487"/>
      <c r="L96" s="306"/>
      <c r="M96" s="306"/>
      <c r="N96" s="306"/>
      <c r="O96" s="483"/>
      <c r="P96" s="483"/>
      <c r="Q96" s="484"/>
      <c r="R96" s="484"/>
      <c r="S96" s="484"/>
      <c r="T96" s="489"/>
      <c r="U96" s="489"/>
      <c r="V96" s="485"/>
      <c r="W96" s="490"/>
      <c r="X96" s="491">
        <f t="shared" si="6"/>
        <v>0</v>
      </c>
    </row>
    <row r="97" spans="1:24" ht="30.5" customHeight="1">
      <c r="A97" s="311">
        <f t="shared" si="7"/>
        <v>83</v>
      </c>
      <c r="B97" s="306"/>
      <c r="C97" s="487"/>
      <c r="D97" s="487"/>
      <c r="E97" s="487"/>
      <c r="F97" s="486"/>
      <c r="G97" s="482"/>
      <c r="H97" s="482"/>
      <c r="I97" s="482"/>
      <c r="J97" s="482"/>
      <c r="K97" s="487"/>
      <c r="L97" s="306"/>
      <c r="M97" s="306"/>
      <c r="N97" s="306"/>
      <c r="O97" s="483"/>
      <c r="P97" s="483"/>
      <c r="Q97" s="484"/>
      <c r="R97" s="484"/>
      <c r="S97" s="484"/>
      <c r="T97" s="489"/>
      <c r="U97" s="489"/>
      <c r="V97" s="485"/>
      <c r="W97" s="490"/>
      <c r="X97" s="491">
        <f t="shared" si="6"/>
        <v>0</v>
      </c>
    </row>
    <row r="98" spans="1:24" ht="30.5" customHeight="1">
      <c r="A98" s="311">
        <f t="shared" si="7"/>
        <v>84</v>
      </c>
      <c r="B98" s="306"/>
      <c r="C98" s="487"/>
      <c r="D98" s="487"/>
      <c r="E98" s="487"/>
      <c r="F98" s="486"/>
      <c r="G98" s="482"/>
      <c r="H98" s="482"/>
      <c r="I98" s="482"/>
      <c r="J98" s="482"/>
      <c r="K98" s="487"/>
      <c r="L98" s="306"/>
      <c r="M98" s="306"/>
      <c r="N98" s="306"/>
      <c r="O98" s="483"/>
      <c r="P98" s="483"/>
      <c r="Q98" s="484"/>
      <c r="R98" s="484"/>
      <c r="S98" s="484"/>
      <c r="T98" s="489"/>
      <c r="U98" s="489"/>
      <c r="V98" s="485"/>
      <c r="W98" s="490"/>
      <c r="X98" s="491">
        <f t="shared" si="6"/>
        <v>0</v>
      </c>
    </row>
    <row r="99" spans="1:24" ht="30.5" customHeight="1">
      <c r="A99" s="311">
        <f t="shared" si="7"/>
        <v>85</v>
      </c>
      <c r="B99" s="306"/>
      <c r="C99" s="487"/>
      <c r="D99" s="487"/>
      <c r="E99" s="487"/>
      <c r="F99" s="486"/>
      <c r="G99" s="482"/>
      <c r="H99" s="482"/>
      <c r="I99" s="482"/>
      <c r="J99" s="482"/>
      <c r="K99" s="487"/>
      <c r="L99" s="306"/>
      <c r="M99" s="306"/>
      <c r="N99" s="306"/>
      <c r="O99" s="483"/>
      <c r="P99" s="483"/>
      <c r="Q99" s="484"/>
      <c r="R99" s="484"/>
      <c r="S99" s="484"/>
      <c r="T99" s="489"/>
      <c r="U99" s="489"/>
      <c r="V99" s="485"/>
      <c r="W99" s="490"/>
      <c r="X99" s="491">
        <f t="shared" si="6"/>
        <v>0</v>
      </c>
    </row>
    <row r="100" spans="1:24" ht="30.5" customHeight="1">
      <c r="A100" s="311">
        <f t="shared" si="7"/>
        <v>86</v>
      </c>
      <c r="B100" s="306"/>
      <c r="C100" s="487"/>
      <c r="D100" s="487"/>
      <c r="E100" s="487"/>
      <c r="F100" s="486"/>
      <c r="G100" s="482"/>
      <c r="H100" s="482"/>
      <c r="I100" s="482"/>
      <c r="J100" s="482"/>
      <c r="K100" s="487"/>
      <c r="L100" s="306"/>
      <c r="M100" s="306"/>
      <c r="N100" s="306"/>
      <c r="O100" s="483"/>
      <c r="P100" s="483"/>
      <c r="Q100" s="484"/>
      <c r="R100" s="484"/>
      <c r="S100" s="484"/>
      <c r="T100" s="489"/>
      <c r="U100" s="489"/>
      <c r="V100" s="485"/>
      <c r="W100" s="490"/>
      <c r="X100" s="491">
        <f t="shared" si="6"/>
        <v>0</v>
      </c>
    </row>
    <row r="101" spans="1:24" ht="30.5" customHeight="1">
      <c r="A101" s="311">
        <f t="shared" si="7"/>
        <v>87</v>
      </c>
      <c r="B101" s="306"/>
      <c r="C101" s="487"/>
      <c r="D101" s="487"/>
      <c r="E101" s="487"/>
      <c r="F101" s="486"/>
      <c r="G101" s="482"/>
      <c r="H101" s="482"/>
      <c r="I101" s="482"/>
      <c r="J101" s="482"/>
      <c r="K101" s="487"/>
      <c r="L101" s="306"/>
      <c r="M101" s="306"/>
      <c r="N101" s="306"/>
      <c r="O101" s="483"/>
      <c r="P101" s="483"/>
      <c r="Q101" s="484"/>
      <c r="R101" s="484"/>
      <c r="S101" s="484"/>
      <c r="T101" s="489"/>
      <c r="U101" s="489"/>
      <c r="V101" s="485"/>
      <c r="W101" s="490"/>
      <c r="X101" s="491">
        <f t="shared" si="6"/>
        <v>0</v>
      </c>
    </row>
    <row r="102" spans="1:24" ht="30.5" customHeight="1">
      <c r="A102" s="311">
        <f t="shared" si="7"/>
        <v>88</v>
      </c>
      <c r="B102" s="306"/>
      <c r="C102" s="487"/>
      <c r="D102" s="487"/>
      <c r="E102" s="487"/>
      <c r="F102" s="486"/>
      <c r="G102" s="482"/>
      <c r="H102" s="482"/>
      <c r="I102" s="482"/>
      <c r="J102" s="482"/>
      <c r="K102" s="487"/>
      <c r="L102" s="306"/>
      <c r="M102" s="306"/>
      <c r="N102" s="306"/>
      <c r="O102" s="483"/>
      <c r="P102" s="483"/>
      <c r="Q102" s="484"/>
      <c r="R102" s="484"/>
      <c r="S102" s="484"/>
      <c r="T102" s="489"/>
      <c r="U102" s="489"/>
      <c r="V102" s="485"/>
      <c r="W102" s="490"/>
      <c r="X102" s="491">
        <f t="shared" si="6"/>
        <v>0</v>
      </c>
    </row>
    <row r="103" spans="1:24" ht="30.5" customHeight="1">
      <c r="A103" s="311">
        <f t="shared" si="7"/>
        <v>89</v>
      </c>
      <c r="B103" s="306"/>
      <c r="C103" s="487"/>
      <c r="D103" s="487"/>
      <c r="E103" s="487"/>
      <c r="F103" s="486"/>
      <c r="G103" s="482"/>
      <c r="H103" s="482"/>
      <c r="I103" s="482"/>
      <c r="J103" s="482"/>
      <c r="K103" s="487"/>
      <c r="L103" s="306"/>
      <c r="M103" s="306"/>
      <c r="N103" s="306"/>
      <c r="O103" s="483"/>
      <c r="P103" s="483"/>
      <c r="Q103" s="484"/>
      <c r="R103" s="484"/>
      <c r="S103" s="484"/>
      <c r="T103" s="489"/>
      <c r="U103" s="489"/>
      <c r="V103" s="485"/>
      <c r="W103" s="490"/>
      <c r="X103" s="491">
        <f t="shared" si="6"/>
        <v>0</v>
      </c>
    </row>
    <row r="104" spans="1:24" ht="30.5" customHeight="1">
      <c r="A104" s="311">
        <f t="shared" si="7"/>
        <v>90</v>
      </c>
      <c r="B104" s="306"/>
      <c r="C104" s="487"/>
      <c r="D104" s="487"/>
      <c r="E104" s="487"/>
      <c r="F104" s="486"/>
      <c r="G104" s="482"/>
      <c r="H104" s="482"/>
      <c r="I104" s="482"/>
      <c r="J104" s="482"/>
      <c r="K104" s="487"/>
      <c r="L104" s="306"/>
      <c r="M104" s="306"/>
      <c r="N104" s="306"/>
      <c r="O104" s="483"/>
      <c r="P104" s="483"/>
      <c r="Q104" s="484"/>
      <c r="R104" s="484"/>
      <c r="S104" s="484"/>
      <c r="T104" s="489"/>
      <c r="U104" s="489"/>
      <c r="V104" s="485"/>
      <c r="W104" s="490"/>
      <c r="X104" s="491">
        <f t="shared" si="6"/>
        <v>0</v>
      </c>
    </row>
    <row r="105" spans="1:24" ht="30.5" customHeight="1">
      <c r="A105" s="311">
        <f t="shared" si="7"/>
        <v>91</v>
      </c>
      <c r="B105" s="306"/>
      <c r="C105" s="487"/>
      <c r="D105" s="487"/>
      <c r="E105" s="487"/>
      <c r="F105" s="486"/>
      <c r="G105" s="482"/>
      <c r="H105" s="482"/>
      <c r="I105" s="482"/>
      <c r="J105" s="482"/>
      <c r="K105" s="487"/>
      <c r="L105" s="306"/>
      <c r="M105" s="306"/>
      <c r="N105" s="306"/>
      <c r="O105" s="483"/>
      <c r="P105" s="483"/>
      <c r="Q105" s="484"/>
      <c r="R105" s="484"/>
      <c r="S105" s="484"/>
      <c r="T105" s="489"/>
      <c r="U105" s="489"/>
      <c r="V105" s="485"/>
      <c r="W105" s="490"/>
      <c r="X105" s="491">
        <f t="shared" si="6"/>
        <v>0</v>
      </c>
    </row>
    <row r="106" spans="1:24" ht="30.5" customHeight="1">
      <c r="A106" s="311">
        <f t="shared" si="7"/>
        <v>92</v>
      </c>
      <c r="B106" s="306"/>
      <c r="C106" s="487"/>
      <c r="D106" s="487"/>
      <c r="E106" s="487"/>
      <c r="F106" s="486"/>
      <c r="G106" s="482"/>
      <c r="H106" s="482"/>
      <c r="I106" s="482"/>
      <c r="J106" s="482"/>
      <c r="K106" s="487"/>
      <c r="L106" s="306"/>
      <c r="M106" s="306"/>
      <c r="N106" s="306"/>
      <c r="O106" s="483"/>
      <c r="P106" s="483"/>
      <c r="Q106" s="484"/>
      <c r="R106" s="484"/>
      <c r="S106" s="484"/>
      <c r="T106" s="489"/>
      <c r="U106" s="489"/>
      <c r="V106" s="485"/>
      <c r="W106" s="490"/>
      <c r="X106" s="491">
        <f t="shared" si="6"/>
        <v>0</v>
      </c>
    </row>
    <row r="107" spans="1:24" ht="30.5" customHeight="1">
      <c r="A107" s="311">
        <f t="shared" si="7"/>
        <v>93</v>
      </c>
      <c r="B107" s="306"/>
      <c r="C107" s="487"/>
      <c r="D107" s="487"/>
      <c r="E107" s="487"/>
      <c r="F107" s="486"/>
      <c r="G107" s="482"/>
      <c r="H107" s="482"/>
      <c r="I107" s="482"/>
      <c r="J107" s="482"/>
      <c r="K107" s="487"/>
      <c r="L107" s="306"/>
      <c r="M107" s="306"/>
      <c r="N107" s="306"/>
      <c r="O107" s="483"/>
      <c r="P107" s="483"/>
      <c r="Q107" s="484"/>
      <c r="R107" s="484"/>
      <c r="S107" s="484"/>
      <c r="T107" s="489"/>
      <c r="U107" s="489"/>
      <c r="V107" s="485"/>
      <c r="W107" s="490"/>
      <c r="X107" s="491">
        <f t="shared" si="6"/>
        <v>0</v>
      </c>
    </row>
    <row r="108" spans="1:24" ht="30.5" customHeight="1">
      <c r="A108" s="311">
        <f t="shared" si="7"/>
        <v>94</v>
      </c>
      <c r="B108" s="306"/>
      <c r="C108" s="487"/>
      <c r="D108" s="487"/>
      <c r="E108" s="487"/>
      <c r="F108" s="486"/>
      <c r="G108" s="482"/>
      <c r="H108" s="482"/>
      <c r="I108" s="482"/>
      <c r="J108" s="482"/>
      <c r="K108" s="487"/>
      <c r="L108" s="306"/>
      <c r="M108" s="306"/>
      <c r="N108" s="306"/>
      <c r="O108" s="483"/>
      <c r="P108" s="483"/>
      <c r="Q108" s="484"/>
      <c r="R108" s="484"/>
      <c r="S108" s="484"/>
      <c r="T108" s="489"/>
      <c r="U108" s="489"/>
      <c r="V108" s="485"/>
      <c r="W108" s="490"/>
      <c r="X108" s="491">
        <f t="shared" si="6"/>
        <v>0</v>
      </c>
    </row>
    <row r="109" spans="1:24" ht="30.5" customHeight="1">
      <c r="A109" s="311">
        <f t="shared" si="7"/>
        <v>95</v>
      </c>
      <c r="B109" s="306"/>
      <c r="C109" s="487"/>
      <c r="D109" s="487"/>
      <c r="E109" s="487"/>
      <c r="F109" s="486"/>
      <c r="G109" s="482"/>
      <c r="H109" s="482"/>
      <c r="I109" s="482"/>
      <c r="J109" s="482"/>
      <c r="K109" s="487"/>
      <c r="L109" s="306"/>
      <c r="M109" s="306"/>
      <c r="N109" s="306"/>
      <c r="O109" s="483"/>
      <c r="P109" s="483"/>
      <c r="Q109" s="484"/>
      <c r="R109" s="484"/>
      <c r="S109" s="484"/>
      <c r="T109" s="489"/>
      <c r="U109" s="489"/>
      <c r="V109" s="485"/>
      <c r="W109" s="490"/>
      <c r="X109" s="491">
        <f t="shared" si="6"/>
        <v>0</v>
      </c>
    </row>
    <row r="110" spans="1:24" ht="30.5" customHeight="1">
      <c r="A110" s="311">
        <f t="shared" si="7"/>
        <v>96</v>
      </c>
      <c r="B110" s="306"/>
      <c r="C110" s="487"/>
      <c r="D110" s="487"/>
      <c r="E110" s="487"/>
      <c r="F110" s="486"/>
      <c r="G110" s="482"/>
      <c r="H110" s="482"/>
      <c r="I110" s="482"/>
      <c r="J110" s="482"/>
      <c r="K110" s="487"/>
      <c r="L110" s="306"/>
      <c r="M110" s="306"/>
      <c r="N110" s="306"/>
      <c r="O110" s="483"/>
      <c r="P110" s="483"/>
      <c r="Q110" s="484"/>
      <c r="R110" s="484"/>
      <c r="S110" s="484"/>
      <c r="T110" s="489"/>
      <c r="U110" s="489"/>
      <c r="V110" s="485"/>
      <c r="W110" s="490"/>
      <c r="X110" s="491">
        <f t="shared" si="6"/>
        <v>0</v>
      </c>
    </row>
    <row r="111" spans="1:24" ht="30.5" customHeight="1">
      <c r="A111" s="311">
        <f t="shared" si="7"/>
        <v>97</v>
      </c>
      <c r="B111" s="306"/>
      <c r="C111" s="487"/>
      <c r="D111" s="487"/>
      <c r="E111" s="487"/>
      <c r="F111" s="486"/>
      <c r="G111" s="482"/>
      <c r="H111" s="482"/>
      <c r="I111" s="482"/>
      <c r="J111" s="482"/>
      <c r="K111" s="487"/>
      <c r="L111" s="306"/>
      <c r="M111" s="306"/>
      <c r="N111" s="306"/>
      <c r="O111" s="483"/>
      <c r="P111" s="483"/>
      <c r="Q111" s="484"/>
      <c r="R111" s="484"/>
      <c r="S111" s="484"/>
      <c r="T111" s="489"/>
      <c r="U111" s="489"/>
      <c r="V111" s="485"/>
      <c r="W111" s="490"/>
      <c r="X111" s="491">
        <f t="shared" ref="X111:X117" si="8">U111+W111</f>
        <v>0</v>
      </c>
    </row>
    <row r="112" spans="1:24" ht="30.5" customHeight="1">
      <c r="A112" s="311">
        <f t="shared" si="7"/>
        <v>98</v>
      </c>
      <c r="B112" s="306"/>
      <c r="C112" s="487"/>
      <c r="D112" s="487"/>
      <c r="E112" s="487"/>
      <c r="F112" s="486"/>
      <c r="G112" s="482"/>
      <c r="H112" s="482"/>
      <c r="I112" s="482"/>
      <c r="J112" s="482"/>
      <c r="K112" s="487"/>
      <c r="L112" s="306"/>
      <c r="M112" s="306"/>
      <c r="N112" s="306"/>
      <c r="O112" s="483"/>
      <c r="P112" s="483"/>
      <c r="Q112" s="484"/>
      <c r="R112" s="484"/>
      <c r="S112" s="484"/>
      <c r="T112" s="489"/>
      <c r="U112" s="489"/>
      <c r="V112" s="485"/>
      <c r="W112" s="490"/>
      <c r="X112" s="491">
        <f t="shared" si="8"/>
        <v>0</v>
      </c>
    </row>
    <row r="113" spans="1:25" ht="30.5" customHeight="1">
      <c r="A113" s="311">
        <f t="shared" si="7"/>
        <v>99</v>
      </c>
      <c r="B113" s="306"/>
      <c r="C113" s="487"/>
      <c r="D113" s="487"/>
      <c r="E113" s="487"/>
      <c r="F113" s="486"/>
      <c r="G113" s="482"/>
      <c r="H113" s="482"/>
      <c r="I113" s="482"/>
      <c r="J113" s="482"/>
      <c r="K113" s="487"/>
      <c r="L113" s="306"/>
      <c r="M113" s="306"/>
      <c r="N113" s="306"/>
      <c r="O113" s="483"/>
      <c r="P113" s="483"/>
      <c r="Q113" s="484"/>
      <c r="R113" s="484"/>
      <c r="S113" s="484"/>
      <c r="T113" s="489"/>
      <c r="U113" s="489"/>
      <c r="V113" s="485"/>
      <c r="W113" s="490"/>
      <c r="X113" s="491">
        <f t="shared" si="8"/>
        <v>0</v>
      </c>
    </row>
    <row r="114" spans="1:25" ht="30.5" customHeight="1">
      <c r="A114" s="311">
        <f t="shared" si="7"/>
        <v>100</v>
      </c>
      <c r="B114" s="306"/>
      <c r="C114" s="487"/>
      <c r="D114" s="487"/>
      <c r="E114" s="487"/>
      <c r="F114" s="486"/>
      <c r="G114" s="482"/>
      <c r="H114" s="482"/>
      <c r="I114" s="482"/>
      <c r="J114" s="482"/>
      <c r="K114" s="487"/>
      <c r="L114" s="306"/>
      <c r="M114" s="306"/>
      <c r="N114" s="306"/>
      <c r="O114" s="483"/>
      <c r="P114" s="483"/>
      <c r="Q114" s="484"/>
      <c r="R114" s="484"/>
      <c r="S114" s="484"/>
      <c r="T114" s="489"/>
      <c r="U114" s="489"/>
      <c r="V114" s="485"/>
      <c r="W114" s="490"/>
      <c r="X114" s="491">
        <f t="shared" si="8"/>
        <v>0</v>
      </c>
    </row>
    <row r="115" spans="1:25" ht="30.5" customHeight="1">
      <c r="A115" s="311">
        <f t="shared" si="7"/>
        <v>101</v>
      </c>
      <c r="B115" s="306"/>
      <c r="C115" s="487"/>
      <c r="D115" s="487"/>
      <c r="E115" s="487"/>
      <c r="F115" s="486"/>
      <c r="G115" s="482"/>
      <c r="H115" s="482"/>
      <c r="I115" s="482"/>
      <c r="J115" s="482"/>
      <c r="K115" s="487"/>
      <c r="L115" s="306"/>
      <c r="M115" s="306"/>
      <c r="N115" s="306"/>
      <c r="O115" s="483"/>
      <c r="P115" s="483"/>
      <c r="Q115" s="484"/>
      <c r="R115" s="484"/>
      <c r="S115" s="484"/>
      <c r="T115" s="489"/>
      <c r="U115" s="489"/>
      <c r="V115" s="485"/>
      <c r="W115" s="490"/>
      <c r="X115" s="491">
        <f t="shared" si="8"/>
        <v>0</v>
      </c>
    </row>
    <row r="116" spans="1:25" ht="30.5" customHeight="1">
      <c r="A116" s="311">
        <f t="shared" si="7"/>
        <v>102</v>
      </c>
      <c r="B116" s="306"/>
      <c r="C116" s="487"/>
      <c r="D116" s="487"/>
      <c r="E116" s="487"/>
      <c r="F116" s="486"/>
      <c r="G116" s="482"/>
      <c r="H116" s="482"/>
      <c r="I116" s="482"/>
      <c r="J116" s="482"/>
      <c r="K116" s="487"/>
      <c r="L116" s="306"/>
      <c r="M116" s="306"/>
      <c r="N116" s="306"/>
      <c r="O116" s="483"/>
      <c r="P116" s="483"/>
      <c r="Q116" s="484"/>
      <c r="R116" s="484"/>
      <c r="S116" s="484"/>
      <c r="T116" s="489"/>
      <c r="U116" s="489"/>
      <c r="V116" s="485"/>
      <c r="W116" s="490"/>
      <c r="X116" s="491">
        <f t="shared" si="8"/>
        <v>0</v>
      </c>
    </row>
    <row r="117" spans="1:25" ht="30.5" customHeight="1">
      <c r="A117" s="311">
        <f t="shared" si="7"/>
        <v>103</v>
      </c>
      <c r="B117" s="306"/>
      <c r="C117" s="487"/>
      <c r="D117" s="487"/>
      <c r="E117" s="487"/>
      <c r="F117" s="486"/>
      <c r="G117" s="482"/>
      <c r="H117" s="482"/>
      <c r="I117" s="482"/>
      <c r="J117" s="482"/>
      <c r="K117" s="487"/>
      <c r="L117" s="306"/>
      <c r="M117" s="306"/>
      <c r="N117" s="306"/>
      <c r="O117" s="483"/>
      <c r="P117" s="483"/>
      <c r="Q117" s="484"/>
      <c r="R117" s="484"/>
      <c r="S117" s="484"/>
      <c r="T117" s="489"/>
      <c r="U117" s="489"/>
      <c r="V117" s="485"/>
      <c r="W117" s="490"/>
      <c r="X117" s="491">
        <f t="shared" si="8"/>
        <v>0</v>
      </c>
    </row>
    <row r="118" spans="1:25" ht="13.5" customHeight="1">
      <c r="A118" s="319"/>
      <c r="B118" s="7"/>
      <c r="C118" s="7"/>
      <c r="D118" s="7"/>
      <c r="E118" s="7"/>
      <c r="F118" s="7"/>
      <c r="G118" s="7"/>
      <c r="H118" s="7"/>
      <c r="I118" s="7"/>
      <c r="J118" s="7"/>
      <c r="K118" s="7"/>
      <c r="L118" s="7"/>
      <c r="M118" s="320"/>
      <c r="N118" s="320"/>
      <c r="O118" s="320"/>
      <c r="P118" s="320"/>
      <c r="Q118" s="320"/>
      <c r="R118" s="321"/>
      <c r="S118" s="321"/>
      <c r="T118" s="321"/>
      <c r="U118" s="321"/>
      <c r="V118" s="321"/>
      <c r="W118" s="321"/>
      <c r="X118" s="322"/>
      <c r="Y118" s="321"/>
    </row>
    <row r="119" spans="1:25">
      <c r="A119" s="323"/>
      <c r="B119" s="11"/>
      <c r="C119" s="11"/>
      <c r="D119" s="310"/>
      <c r="E119" s="11"/>
      <c r="F119" s="11"/>
      <c r="G119" s="324"/>
      <c r="H119" s="324"/>
      <c r="I119" s="324"/>
      <c r="J119" s="324"/>
      <c r="K119" s="324"/>
      <c r="L119" s="11"/>
      <c r="M119" s="11"/>
      <c r="N119" s="11"/>
      <c r="O119" s="323"/>
      <c r="P119" s="11"/>
      <c r="Q119" s="11"/>
      <c r="R119" s="11"/>
      <c r="S119" s="11"/>
      <c r="T119" s="11"/>
      <c r="U119" s="11"/>
      <c r="V119" s="11"/>
    </row>
    <row r="120" spans="1:25" s="63" customFormat="1" ht="12.5">
      <c r="A120" s="644" t="s">
        <v>428</v>
      </c>
      <c r="B120" s="644"/>
    </row>
    <row r="121" spans="1:25" s="63" customFormat="1" ht="51" customHeight="1">
      <c r="A121" s="604" t="s">
        <v>465</v>
      </c>
      <c r="B121" s="604"/>
      <c r="C121" s="604"/>
      <c r="D121" s="604"/>
      <c r="E121" s="604"/>
      <c r="F121" s="604"/>
      <c r="G121" s="604"/>
      <c r="H121" s="604"/>
      <c r="I121" s="604"/>
      <c r="J121" s="604"/>
      <c r="K121" s="604"/>
      <c r="L121" s="604"/>
      <c r="M121" s="604"/>
      <c r="N121" s="604"/>
    </row>
    <row r="122" spans="1:25" s="63" customFormat="1" ht="11" customHeight="1">
      <c r="A122" s="307" t="s">
        <v>464</v>
      </c>
      <c r="B122" s="302"/>
      <c r="C122" s="302"/>
      <c r="D122" s="302"/>
      <c r="E122" s="302"/>
      <c r="F122" s="302"/>
      <c r="G122" s="302"/>
    </row>
    <row r="123" spans="1:25" s="63" customFormat="1" ht="18" customHeight="1">
      <c r="A123" s="308" t="s">
        <v>420</v>
      </c>
      <c r="B123" s="80"/>
      <c r="C123" s="80"/>
      <c r="D123" s="80"/>
      <c r="E123" s="80"/>
      <c r="F123" s="80"/>
      <c r="G123" s="80"/>
    </row>
    <row r="124" spans="1:25" s="63" customFormat="1" ht="21" customHeight="1">
      <c r="A124" s="636" t="s">
        <v>421</v>
      </c>
      <c r="B124" s="636"/>
      <c r="C124" s="636"/>
      <c r="D124" s="636"/>
      <c r="E124" s="636"/>
      <c r="F124" s="636"/>
      <c r="G124" s="636"/>
      <c r="H124" s="636"/>
      <c r="I124" s="636"/>
      <c r="J124" s="636"/>
      <c r="K124" s="636"/>
      <c r="L124" s="636"/>
      <c r="M124" s="636"/>
      <c r="N124" s="636"/>
    </row>
  </sheetData>
  <sheetProtection algorithmName="SHA-512" hashValue="HwNej4cYEBHxqaeXKQQlp9H3JDVAoRwfhmRDh+HWhX+myMz0x2/y2Vc63dqly7YnvZJ4flCmIoi7I6iirf1Vqg==" saltValue="AnDrUmHgSokjG3OZrMLuzg==" spinCount="100000" sheet="1" objects="1" scenarios="1" formatColumns="0" formatRows="0"/>
  <mergeCells count="5">
    <mergeCell ref="B5:C6"/>
    <mergeCell ref="G12:J13"/>
    <mergeCell ref="A120:B120"/>
    <mergeCell ref="A121:N121"/>
    <mergeCell ref="A124:N124"/>
  </mergeCells>
  <conditionalFormatting sqref="D5">
    <cfRule type="expression" dxfId="6" priority="99">
      <formula>AND($D$6&lt;&gt;"",$O$12&gt;0)</formula>
    </cfRule>
  </conditionalFormatting>
  <conditionalFormatting sqref="D10">
    <cfRule type="expression" dxfId="5" priority="100">
      <formula>$D$11&lt;&gt;""</formula>
    </cfRule>
  </conditionalFormatting>
  <conditionalFormatting sqref="E15:E117">
    <cfRule type="expression" dxfId="4" priority="3">
      <formula>$D15="Location"</formula>
    </cfRule>
  </conditionalFormatting>
  <dataValidations count="5">
    <dataValidation type="list" errorStyle="warning" allowBlank="1" showInputMessage="1" showErrorMessage="1" sqref="E15:E117" xr:uid="{0FBDD6F5-4EBF-42F9-9975-1F06C1AD0862}">
      <formula1>"Préscolaire,Primaire,Secondaire,Familiale,Adulte,Tout public"</formula1>
    </dataValidation>
    <dataValidation type="list" allowBlank="1" showInputMessage="1" showErrorMessage="1" sqref="D15:D117" xr:uid="{FAF9F115-19FF-42D0-A7EB-E868DE9AFDBD}">
      <formula1>"Atelier,Colloque,Conférence,Formation,Lecture,Manifestation,Médiation,Rencontre,Spectacle,Autre"</formula1>
    </dataValidation>
    <dataValidation type="list" allowBlank="1" showInputMessage="1" showErrorMessage="1" sqref="C15:C117" xr:uid="{C20F675B-BE21-4E75-9875-5BAB64B4B91D}">
      <formula1>"Diffusion,Production,Résidence,Autre"</formula1>
    </dataValidation>
    <dataValidation type="list" allowBlank="1" showInputMessage="1" showErrorMessage="1" sqref="G15:J117" xr:uid="{344BC3CF-E56D-48D8-834F-D093976B41C4}">
      <formula1>"X,x"</formula1>
    </dataValidation>
    <dataValidation type="list" allowBlank="1" showInputMessage="1" showErrorMessage="1" sqref="D5" xr:uid="{DEA56B64-22F0-496B-BAEE-8A359005872B}">
      <formula1>"«Choisir»,2023,2024"</formula1>
    </dataValidation>
  </dataValidations>
  <hyperlinks>
    <hyperlink ref="A122" r:id="rId1" display="https://www.calq.gouv.qc.ca/fileadmin/fichiers/lexique/CALQ_planactiondiversite20162019.pdf" xr:uid="{22ED9A56-4753-4EEE-A1E0-498A3B7BEF47}"/>
    <hyperlink ref="H14" location="Nv10cDiversite" display="Diversité culturelle*" xr:uid="{24C6C8BA-090D-4225-B82F-0EB33877E395}"/>
    <hyperlink ref="I14" location="Nv10cReleve" display="Artiste de la relève**" xr:uid="{E509475D-0402-4408-8962-9D6B4F9A3025}"/>
    <hyperlink ref="J14" location="Nv10cHand" display="Artiste en situation d'handicap***" xr:uid="{15B8CE08-341C-454F-8914-EDDE49F7E122}"/>
    <hyperlink ref="A120:B120" location="Nv10cHaut" display="Retour en haut de la page" xr:uid="{CEF61BB1-15AA-41FE-B464-F7E796AD3D11}"/>
  </hyperlinks>
  <pageMargins left="0.25" right="0.25" top="0.75" bottom="0.75" header="0.3" footer="0.3"/>
  <pageSetup paperSize="5" scale="53"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5B56-0F70-4DBF-B4CD-067A8B410F91}">
  <sheetPr codeName="Feuil36">
    <pageSetUpPr fitToPage="1"/>
  </sheetPr>
  <dimension ref="A1:Y124"/>
  <sheetViews>
    <sheetView showGridLines="0" zoomScaleNormal="100" workbookViewId="0">
      <selection activeCell="H1" sqref="H1"/>
    </sheetView>
  </sheetViews>
  <sheetFormatPr baseColWidth="10" defaultRowHeight="13"/>
  <cols>
    <col min="1" max="1" width="4.453125" customWidth="1"/>
    <col min="2" max="2" width="31" customWidth="1"/>
    <col min="3" max="3" width="21.08984375" customWidth="1"/>
    <col min="4" max="4" width="18.90625" customWidth="1"/>
    <col min="5" max="5" width="17.54296875" customWidth="1"/>
    <col min="6" max="6" width="8" customWidth="1"/>
    <col min="7" max="10" width="8.7265625" customWidth="1"/>
    <col min="11" max="11" width="12.7265625" customWidth="1"/>
    <col min="12" max="12" width="33.6328125" customWidth="1"/>
    <col min="13" max="13" width="17.7265625" customWidth="1"/>
    <col min="14" max="14" width="14.81640625" customWidth="1"/>
    <col min="15" max="18" width="12.7265625" customWidth="1"/>
    <col min="20" max="21" width="14.6328125" customWidth="1"/>
    <col min="23" max="23" width="14.6328125" customWidth="1"/>
    <col min="24" max="24" width="14.6328125" style="314" customWidth="1"/>
  </cols>
  <sheetData>
    <row r="1" spans="1:24" s="462" customFormat="1" ht="18">
      <c r="A1" s="468" t="s">
        <v>1206</v>
      </c>
      <c r="B1" s="478"/>
      <c r="C1" s="478"/>
      <c r="D1" s="468"/>
      <c r="E1" s="468"/>
      <c r="F1" s="468"/>
      <c r="G1" s="468"/>
      <c r="H1" s="468"/>
      <c r="I1" s="468"/>
      <c r="J1" s="468"/>
      <c r="K1" s="468"/>
      <c r="M1" s="468"/>
      <c r="O1" s="469"/>
      <c r="P1" s="478"/>
      <c r="Q1" s="478"/>
      <c r="R1" s="509" t="s">
        <v>433</v>
      </c>
      <c r="X1" s="493"/>
    </row>
    <row r="2" spans="1:24" s="462" customFormat="1" ht="14" customHeight="1">
      <c r="A2" s="463" t="s">
        <v>114</v>
      </c>
      <c r="B2" s="478"/>
      <c r="C2" s="478"/>
      <c r="D2" s="468"/>
      <c r="E2" s="468"/>
      <c r="F2" s="468"/>
      <c r="G2" s="468"/>
      <c r="H2" s="468"/>
      <c r="I2" s="468"/>
      <c r="J2" s="468"/>
      <c r="K2" s="468"/>
      <c r="L2" s="478"/>
      <c r="M2" s="468"/>
      <c r="N2" s="468"/>
      <c r="O2" s="469"/>
      <c r="P2" s="478"/>
      <c r="Q2" s="478"/>
      <c r="R2" s="479"/>
      <c r="S2" s="492"/>
      <c r="X2" s="493"/>
    </row>
    <row r="3" spans="1:24" s="462" customFormat="1" ht="13.5" customHeight="1">
      <c r="A3" s="463"/>
      <c r="B3" s="478"/>
      <c r="C3" s="478"/>
      <c r="D3" s="467"/>
      <c r="E3" s="467"/>
      <c r="F3" s="467"/>
      <c r="S3" s="174"/>
      <c r="X3" s="493"/>
    </row>
    <row r="4" spans="1:24" s="462" customFormat="1" ht="12" customHeight="1">
      <c r="A4" s="463"/>
      <c r="B4" s="463"/>
      <c r="C4" s="463"/>
      <c r="D4" s="463"/>
      <c r="E4" s="463"/>
      <c r="F4" s="463"/>
      <c r="G4" s="467"/>
      <c r="H4" s="467"/>
      <c r="I4" s="467"/>
      <c r="J4" s="467"/>
      <c r="K4" s="467"/>
      <c r="S4" s="174"/>
      <c r="X4" s="493"/>
    </row>
    <row r="5" spans="1:24" s="462" customFormat="1" ht="14" customHeight="1">
      <c r="A5" s="463"/>
      <c r="B5" s="646" t="s">
        <v>1292</v>
      </c>
      <c r="C5" s="646"/>
      <c r="D5" s="481" t="s">
        <v>222</v>
      </c>
      <c r="H5" s="467"/>
      <c r="I5" s="467"/>
      <c r="J5" s="467"/>
      <c r="K5" s="467"/>
      <c r="O5" s="471" t="s">
        <v>1207</v>
      </c>
      <c r="P5" s="472"/>
      <c r="Q5" s="472"/>
      <c r="R5" s="473"/>
      <c r="X5" s="493"/>
    </row>
    <row r="6" spans="1:24" s="462" customFormat="1" ht="12" customHeight="1">
      <c r="A6" s="463"/>
      <c r="B6" s="646"/>
      <c r="C6" s="646"/>
      <c r="D6" s="456" t="str">
        <f>IF(AND(D5="«Choisir»",O12&gt;0),"Information manquante, SVP corrigez la situation.","")</f>
        <v/>
      </c>
      <c r="E6" s="474"/>
      <c r="F6" s="174"/>
      <c r="G6" s="174"/>
      <c r="H6" s="467"/>
      <c r="I6" s="467"/>
      <c r="J6" s="467"/>
      <c r="K6" s="467"/>
      <c r="O6" s="457" t="s">
        <v>315</v>
      </c>
      <c r="P6" s="458" t="str">
        <f>IFERROR(SUMIFS($O$15:$O$155,$D$15:$D$155,O6)&amp;CONCATENATE( "  (",(TEXT((SUMIFS($O$15:$O$155,$D$15:$D$155,O6)/$O$12),"0%")),")"),"")</f>
        <v/>
      </c>
      <c r="Q6" s="459" t="s">
        <v>324</v>
      </c>
      <c r="R6" s="494" t="str">
        <f>IFERROR(SUMIFS($O$15:$O$155,$D$15:$D$155,Q6)&amp;CONCATENATE( "  (",(TEXT((SUMIFS($O$15:$O$155,$D$15:$D$155,Q6)/$O$12),"0%")),")"),"")</f>
        <v/>
      </c>
      <c r="X6" s="493"/>
    </row>
    <row r="7" spans="1:24" s="462" customFormat="1" ht="12" customHeight="1">
      <c r="A7" s="463"/>
      <c r="B7" s="478"/>
      <c r="C7" s="478"/>
      <c r="D7" s="467"/>
      <c r="E7" s="467"/>
      <c r="F7" s="467"/>
      <c r="G7" s="467"/>
      <c r="H7" s="467"/>
      <c r="I7" s="467"/>
      <c r="J7" s="467"/>
      <c r="K7" s="467"/>
      <c r="O7" s="457" t="s">
        <v>316</v>
      </c>
      <c r="P7" s="458" t="str">
        <f>IFERROR(SUMIFS($O$15:$O$155,$D$15:$D$155,O7)&amp;CONCATENATE( "  (",(TEXT((SUMIFS($O$15:$O$155,$D$15:$D$155,O7)/$O$12),"0%")),")"),"")</f>
        <v/>
      </c>
      <c r="Q7" s="459" t="s">
        <v>1174</v>
      </c>
      <c r="R7" s="494" t="str">
        <f>IFERROR(SUMIFS($O$15:$O$155,$D$15:$D$155,Q7)&amp;CONCATENATE( "  (",(TEXT((SUMIFS($O$15:$O$155,$D$15:$D$155,Q7)/$O$12),"0%")),")"),"")</f>
        <v/>
      </c>
      <c r="X7" s="493"/>
    </row>
    <row r="8" spans="1:24" s="462" customFormat="1" ht="14.5" customHeight="1">
      <c r="B8" s="476" t="s">
        <v>96</v>
      </c>
      <c r="C8" s="495" t="str">
        <f>IF(AND('Identification '!$D$8="",'Identification '!$D$12&lt;&gt;""),'Identification '!$D$12,IF('Identification '!$D$8="","",IF('Identification '!$D$10="Inscrire le nom de votre organisation dans la cellule D12",'Identification '!$D$12,'Identification '!$D$10)))</f>
        <v/>
      </c>
      <c r="D8" s="496"/>
      <c r="E8" s="497"/>
      <c r="F8" s="497"/>
      <c r="G8" s="498"/>
      <c r="H8" s="498"/>
      <c r="I8" s="498"/>
      <c r="J8" s="498"/>
      <c r="K8" s="498"/>
      <c r="L8" s="499"/>
      <c r="M8" s="478"/>
      <c r="N8" s="478"/>
      <c r="O8" s="460" t="s">
        <v>318</v>
      </c>
      <c r="P8" s="458" t="str">
        <f>IFERROR(SUMIFS($O$15:$O$155,$D$15:$D$155,O8)&amp;CONCATENATE( "  (",(TEXT((SUMIFS($O$15:$O$155,$D$15:$D$155,O8)/$O$12),"0%")),")"),"")</f>
        <v/>
      </c>
      <c r="Q8" s="459" t="s">
        <v>1175</v>
      </c>
      <c r="R8" s="494" t="str">
        <f>IFERROR(SUMIFS($O$15:$O$155,$D$15:$D$155,Q8)&amp;CONCATENATE( "  (",(TEXT((SUMIFS($O$15:$O$155,$D$15:$D$155,Q8)/$O$12),"0%")),")"),"")</f>
        <v/>
      </c>
      <c r="X8" s="493"/>
    </row>
    <row r="9" spans="1:24" s="462" customFormat="1" ht="12" customHeight="1">
      <c r="A9" s="476"/>
      <c r="O9" s="457" t="s">
        <v>320</v>
      </c>
      <c r="P9" s="458" t="str">
        <f>IFERROR(SUMIFS($O$15:$O$155,$D$15:$D$155,O9)&amp;CONCATENATE( "  (",(TEXT((SUMIFS($O$15:$O$155,$D$15:$D$155,O9)/$O$12),"0%")),")"),"")</f>
        <v/>
      </c>
      <c r="Q9" s="459" t="s">
        <v>1176</v>
      </c>
      <c r="R9" s="494" t="str">
        <f>IFERROR(SUMIFS($O$15:$O$155,$D$15:$D$155,Q9)&amp;CONCATENATE( "  (",(TEXT((SUMIFS($O$15:$O$155,$D$15:$D$155,Q9)/$O$12),"0%")),")"),"")</f>
        <v/>
      </c>
      <c r="X9" s="493"/>
    </row>
    <row r="10" spans="1:24" s="462" customFormat="1" ht="15.5" customHeight="1">
      <c r="A10" s="463"/>
      <c r="C10" s="500" t="s">
        <v>1170</v>
      </c>
      <c r="D10" s="475"/>
      <c r="F10" s="501">
        <f>SUM(F15:F115)</f>
        <v>0</v>
      </c>
      <c r="G10" s="464">
        <f>SUMIF(G15:G578,"x",$O$15:$O$578)</f>
        <v>0</v>
      </c>
      <c r="H10" s="465">
        <f>SUMIF(H15:H578,"x",$O$15:$O$578)</f>
        <v>0</v>
      </c>
      <c r="I10" s="465">
        <f>SUMIF(I15:I578,"x",$O$15:$O$578)</f>
        <v>0</v>
      </c>
      <c r="J10" s="466">
        <f>SUMIF(J15:J578,"x",$O$15:$O$578)</f>
        <v>0</v>
      </c>
      <c r="M10" s="478"/>
      <c r="N10" s="478"/>
      <c r="O10" s="461" t="s">
        <v>323</v>
      </c>
      <c r="P10" s="458" t="str">
        <f>IFERROR(SUMIFS($O$15:$O$155,$D$15:$D$155,O10)&amp;CONCATENATE( "  (",(TEXT((SUMIFS($O$15:$O$155,$D$15:$D$155,O10)/$O$12),"0%")),")"),"")</f>
        <v/>
      </c>
      <c r="Q10" s="502" t="s">
        <v>19</v>
      </c>
      <c r="R10" s="494" t="str">
        <f>IFERROR(SUMIFS($O$15:$O$155,$D$15:$D$155,Q10)&amp;CONCATENATE( "  (",(TEXT((SUMIFS($O$15:$O$155,$D$15:$D$155,Q10)/$O$12),"0%")),")"),"")</f>
        <v/>
      </c>
      <c r="X10" s="493"/>
    </row>
    <row r="11" spans="1:24" s="462" customFormat="1" ht="12" customHeight="1">
      <c r="A11" s="463"/>
      <c r="B11" s="478"/>
      <c r="C11" s="503"/>
      <c r="D11" s="456" t="str">
        <f>IF(AND(D10="",O12&gt;0),"Information manquante, SVP corrigez la situation.","")</f>
        <v/>
      </c>
      <c r="L11" s="504"/>
      <c r="M11" s="478"/>
      <c r="N11" s="478"/>
      <c r="X11" s="493"/>
    </row>
    <row r="12" spans="1:24" s="462" customFormat="1" ht="15" customHeight="1">
      <c r="A12" s="463"/>
      <c r="B12" s="478"/>
      <c r="C12" s="470"/>
      <c r="D12" s="470"/>
      <c r="G12" s="637" t="s">
        <v>425</v>
      </c>
      <c r="H12" s="638"/>
      <c r="I12" s="638"/>
      <c r="J12" s="639"/>
      <c r="M12" s="478"/>
      <c r="N12" s="478"/>
      <c r="O12" s="501">
        <f t="shared" ref="O12:X12" si="0">SUM(O15:O117)</f>
        <v>0</v>
      </c>
      <c r="P12" s="505">
        <f t="shared" si="0"/>
        <v>0</v>
      </c>
      <c r="Q12" s="505">
        <f t="shared" si="0"/>
        <v>0</v>
      </c>
      <c r="R12" s="505">
        <f t="shared" si="0"/>
        <v>0</v>
      </c>
      <c r="S12" s="505">
        <f t="shared" si="0"/>
        <v>0</v>
      </c>
      <c r="T12" s="506">
        <f t="shared" si="0"/>
        <v>0</v>
      </c>
      <c r="U12" s="506">
        <f t="shared" si="0"/>
        <v>0</v>
      </c>
      <c r="V12" s="505">
        <f t="shared" si="0"/>
        <v>0</v>
      </c>
      <c r="W12" s="506">
        <f t="shared" si="0"/>
        <v>0</v>
      </c>
      <c r="X12" s="507">
        <f t="shared" si="0"/>
        <v>0</v>
      </c>
    </row>
    <row r="13" spans="1:24" s="462" customFormat="1" ht="10" customHeight="1">
      <c r="A13" s="463"/>
      <c r="B13" s="478"/>
      <c r="C13" s="470"/>
      <c r="D13" s="470"/>
      <c r="G13" s="640"/>
      <c r="H13" s="641"/>
      <c r="I13" s="641"/>
      <c r="J13" s="642"/>
      <c r="L13" s="508"/>
      <c r="M13" s="478"/>
      <c r="N13" s="478"/>
      <c r="O13" s="477"/>
      <c r="P13" s="478"/>
      <c r="Q13" s="478"/>
      <c r="R13" s="479"/>
      <c r="S13" s="479"/>
      <c r="T13" s="479"/>
      <c r="U13" s="479"/>
      <c r="X13" s="493"/>
    </row>
    <row r="14" spans="1:24" ht="100.5" customHeight="1">
      <c r="A14" s="311"/>
      <c r="B14" s="315" t="s">
        <v>17</v>
      </c>
      <c r="C14" s="315" t="s">
        <v>1171</v>
      </c>
      <c r="D14" s="315" t="s">
        <v>1369</v>
      </c>
      <c r="E14" s="303" t="s">
        <v>429</v>
      </c>
      <c r="F14" s="316" t="s">
        <v>1172</v>
      </c>
      <c r="G14" s="304" t="s">
        <v>466</v>
      </c>
      <c r="H14" s="312" t="s">
        <v>424</v>
      </c>
      <c r="I14" s="312" t="s">
        <v>1284</v>
      </c>
      <c r="J14" s="312" t="s">
        <v>1285</v>
      </c>
      <c r="K14" s="315" t="s">
        <v>108</v>
      </c>
      <c r="L14" s="315" t="s">
        <v>1286</v>
      </c>
      <c r="M14" s="315" t="s">
        <v>1287</v>
      </c>
      <c r="N14" s="315" t="s">
        <v>1173</v>
      </c>
      <c r="O14" s="316" t="s">
        <v>115</v>
      </c>
      <c r="P14" s="315" t="s">
        <v>109</v>
      </c>
      <c r="Q14" s="315" t="s">
        <v>18</v>
      </c>
      <c r="R14" s="315" t="s">
        <v>1370</v>
      </c>
      <c r="S14" s="315" t="s">
        <v>1371</v>
      </c>
      <c r="T14" s="317" t="s">
        <v>430</v>
      </c>
      <c r="U14" s="317" t="s">
        <v>431</v>
      </c>
      <c r="V14" s="318" t="s">
        <v>311</v>
      </c>
      <c r="W14" s="317" t="s">
        <v>432</v>
      </c>
      <c r="X14" s="305" t="s">
        <v>1288</v>
      </c>
    </row>
    <row r="15" spans="1:24" ht="30.5" customHeight="1">
      <c r="A15" s="311">
        <v>1</v>
      </c>
      <c r="B15" s="306"/>
      <c r="C15" s="487"/>
      <c r="D15" s="487"/>
      <c r="E15" s="487"/>
      <c r="F15" s="486"/>
      <c r="G15" s="482"/>
      <c r="H15" s="482"/>
      <c r="I15" s="482"/>
      <c r="J15" s="482"/>
      <c r="K15" s="487"/>
      <c r="L15" s="306"/>
      <c r="M15" s="306"/>
      <c r="N15" s="306"/>
      <c r="O15" s="483"/>
      <c r="P15" s="483"/>
      <c r="Q15" s="484"/>
      <c r="R15" s="484"/>
      <c r="S15" s="484"/>
      <c r="T15" s="488"/>
      <c r="U15" s="489"/>
      <c r="V15" s="485"/>
      <c r="W15" s="490"/>
      <c r="X15" s="491">
        <f>U15+W15</f>
        <v>0</v>
      </c>
    </row>
    <row r="16" spans="1:24" ht="30.5" customHeight="1">
      <c r="A16" s="311">
        <f>A15+1</f>
        <v>2</v>
      </c>
      <c r="B16" s="306"/>
      <c r="C16" s="487"/>
      <c r="D16" s="487"/>
      <c r="E16" s="487"/>
      <c r="F16" s="486"/>
      <c r="G16" s="482"/>
      <c r="H16" s="482"/>
      <c r="I16" s="482"/>
      <c r="J16" s="482"/>
      <c r="K16" s="487"/>
      <c r="L16" s="306"/>
      <c r="M16" s="306"/>
      <c r="N16" s="306"/>
      <c r="O16" s="483"/>
      <c r="P16" s="483"/>
      <c r="Q16" s="484"/>
      <c r="R16" s="484"/>
      <c r="S16" s="484"/>
      <c r="T16" s="489"/>
      <c r="U16" s="489"/>
      <c r="V16" s="485"/>
      <c r="W16" s="490"/>
      <c r="X16" s="491">
        <f t="shared" ref="X16:X79" si="1">U16+W16</f>
        <v>0</v>
      </c>
    </row>
    <row r="17" spans="1:24" ht="30.5" customHeight="1">
      <c r="A17" s="311">
        <v>3</v>
      </c>
      <c r="B17" s="306"/>
      <c r="C17" s="487"/>
      <c r="D17" s="487"/>
      <c r="E17" s="487"/>
      <c r="F17" s="486"/>
      <c r="G17" s="482"/>
      <c r="H17" s="482"/>
      <c r="I17" s="482"/>
      <c r="J17" s="482"/>
      <c r="K17" s="487"/>
      <c r="L17" s="306"/>
      <c r="M17" s="306"/>
      <c r="N17" s="306"/>
      <c r="O17" s="483"/>
      <c r="P17" s="483"/>
      <c r="Q17" s="484"/>
      <c r="R17" s="484"/>
      <c r="S17" s="484"/>
      <c r="T17" s="489"/>
      <c r="U17" s="489"/>
      <c r="V17" s="485"/>
      <c r="W17" s="490"/>
      <c r="X17" s="491">
        <f t="shared" si="1"/>
        <v>0</v>
      </c>
    </row>
    <row r="18" spans="1:24" ht="30.5" customHeight="1">
      <c r="A18" s="311">
        <f t="shared" ref="A18" si="2">A17+1</f>
        <v>4</v>
      </c>
      <c r="B18" s="306"/>
      <c r="C18" s="487"/>
      <c r="D18" s="487"/>
      <c r="E18" s="487"/>
      <c r="F18" s="486"/>
      <c r="G18" s="482"/>
      <c r="H18" s="482"/>
      <c r="I18" s="482"/>
      <c r="J18" s="482"/>
      <c r="K18" s="487"/>
      <c r="L18" s="306"/>
      <c r="M18" s="306"/>
      <c r="N18" s="306"/>
      <c r="O18" s="483"/>
      <c r="P18" s="483"/>
      <c r="Q18" s="484"/>
      <c r="R18" s="484"/>
      <c r="S18" s="484"/>
      <c r="T18" s="489"/>
      <c r="U18" s="489"/>
      <c r="V18" s="485"/>
      <c r="W18" s="490"/>
      <c r="X18" s="491">
        <f t="shared" si="1"/>
        <v>0</v>
      </c>
    </row>
    <row r="19" spans="1:24" ht="30.5" customHeight="1">
      <c r="A19" s="311">
        <v>5</v>
      </c>
      <c r="B19" s="306"/>
      <c r="C19" s="487"/>
      <c r="D19" s="487"/>
      <c r="E19" s="487"/>
      <c r="F19" s="486"/>
      <c r="G19" s="482"/>
      <c r="H19" s="482"/>
      <c r="I19" s="482"/>
      <c r="J19" s="482"/>
      <c r="K19" s="487"/>
      <c r="L19" s="306"/>
      <c r="M19" s="306"/>
      <c r="N19" s="306"/>
      <c r="O19" s="483"/>
      <c r="P19" s="483"/>
      <c r="Q19" s="484"/>
      <c r="R19" s="484"/>
      <c r="S19" s="484"/>
      <c r="T19" s="489"/>
      <c r="U19" s="489"/>
      <c r="V19" s="485"/>
      <c r="W19" s="490"/>
      <c r="X19" s="491">
        <f t="shared" si="1"/>
        <v>0</v>
      </c>
    </row>
    <row r="20" spans="1:24" ht="30.5" customHeight="1">
      <c r="A20" s="311">
        <f t="shared" ref="A20" si="3">A19+1</f>
        <v>6</v>
      </c>
      <c r="B20" s="306"/>
      <c r="C20" s="487"/>
      <c r="D20" s="487"/>
      <c r="E20" s="487"/>
      <c r="F20" s="486"/>
      <c r="G20" s="482"/>
      <c r="H20" s="482"/>
      <c r="I20" s="482"/>
      <c r="J20" s="482"/>
      <c r="K20" s="487"/>
      <c r="L20" s="306"/>
      <c r="M20" s="306"/>
      <c r="N20" s="306"/>
      <c r="O20" s="483"/>
      <c r="P20" s="483"/>
      <c r="Q20" s="484"/>
      <c r="R20" s="484"/>
      <c r="S20" s="484"/>
      <c r="T20" s="489"/>
      <c r="U20" s="489"/>
      <c r="V20" s="485"/>
      <c r="W20" s="490"/>
      <c r="X20" s="491">
        <f t="shared" si="1"/>
        <v>0</v>
      </c>
    </row>
    <row r="21" spans="1:24" ht="30.5" customHeight="1">
      <c r="A21" s="311">
        <v>7</v>
      </c>
      <c r="B21" s="306"/>
      <c r="C21" s="487"/>
      <c r="D21" s="487"/>
      <c r="E21" s="487"/>
      <c r="F21" s="486"/>
      <c r="G21" s="482"/>
      <c r="H21" s="482"/>
      <c r="I21" s="482"/>
      <c r="J21" s="482"/>
      <c r="K21" s="487"/>
      <c r="L21" s="306"/>
      <c r="M21" s="306"/>
      <c r="N21" s="306"/>
      <c r="O21" s="483"/>
      <c r="P21" s="483"/>
      <c r="Q21" s="484"/>
      <c r="R21" s="484"/>
      <c r="S21" s="484"/>
      <c r="T21" s="489"/>
      <c r="U21" s="489"/>
      <c r="V21" s="485"/>
      <c r="W21" s="490"/>
      <c r="X21" s="491">
        <f t="shared" si="1"/>
        <v>0</v>
      </c>
    </row>
    <row r="22" spans="1:24" ht="30.5" customHeight="1">
      <c r="A22" s="311">
        <f t="shared" ref="A22:A85" si="4">A21+1</f>
        <v>8</v>
      </c>
      <c r="B22" s="306"/>
      <c r="C22" s="487"/>
      <c r="D22" s="487"/>
      <c r="E22" s="487"/>
      <c r="F22" s="486"/>
      <c r="G22" s="482"/>
      <c r="H22" s="482"/>
      <c r="I22" s="482"/>
      <c r="J22" s="482"/>
      <c r="K22" s="487"/>
      <c r="L22" s="306"/>
      <c r="M22" s="306"/>
      <c r="N22" s="306"/>
      <c r="O22" s="483"/>
      <c r="P22" s="483"/>
      <c r="Q22" s="484"/>
      <c r="R22" s="484"/>
      <c r="S22" s="484"/>
      <c r="T22" s="489"/>
      <c r="U22" s="489"/>
      <c r="V22" s="485"/>
      <c r="W22" s="490"/>
      <c r="X22" s="491">
        <f t="shared" si="1"/>
        <v>0</v>
      </c>
    </row>
    <row r="23" spans="1:24" ht="30.5" customHeight="1">
      <c r="A23" s="311">
        <f t="shared" si="4"/>
        <v>9</v>
      </c>
      <c r="B23" s="306"/>
      <c r="C23" s="487"/>
      <c r="D23" s="487"/>
      <c r="E23" s="487"/>
      <c r="F23" s="486"/>
      <c r="G23" s="482"/>
      <c r="H23" s="482"/>
      <c r="I23" s="482"/>
      <c r="J23" s="482"/>
      <c r="K23" s="487"/>
      <c r="L23" s="306"/>
      <c r="M23" s="306"/>
      <c r="N23" s="306"/>
      <c r="O23" s="483"/>
      <c r="P23" s="483"/>
      <c r="Q23" s="484"/>
      <c r="R23" s="484"/>
      <c r="S23" s="484"/>
      <c r="T23" s="489"/>
      <c r="U23" s="489"/>
      <c r="V23" s="485"/>
      <c r="W23" s="490"/>
      <c r="X23" s="491">
        <f t="shared" si="1"/>
        <v>0</v>
      </c>
    </row>
    <row r="24" spans="1:24" ht="30.5" customHeight="1">
      <c r="A24" s="311">
        <f t="shared" si="4"/>
        <v>10</v>
      </c>
      <c r="B24" s="306"/>
      <c r="C24" s="487"/>
      <c r="D24" s="487"/>
      <c r="E24" s="487"/>
      <c r="F24" s="486"/>
      <c r="G24" s="482"/>
      <c r="H24" s="482"/>
      <c r="I24" s="482"/>
      <c r="J24" s="482"/>
      <c r="K24" s="487"/>
      <c r="L24" s="306"/>
      <c r="M24" s="306"/>
      <c r="N24" s="306"/>
      <c r="O24" s="483"/>
      <c r="P24" s="483"/>
      <c r="Q24" s="484"/>
      <c r="R24" s="484"/>
      <c r="S24" s="484"/>
      <c r="T24" s="489"/>
      <c r="U24" s="489"/>
      <c r="V24" s="485"/>
      <c r="W24" s="490"/>
      <c r="X24" s="491">
        <f t="shared" si="1"/>
        <v>0</v>
      </c>
    </row>
    <row r="25" spans="1:24" ht="30.5" customHeight="1">
      <c r="A25" s="311">
        <f t="shared" si="4"/>
        <v>11</v>
      </c>
      <c r="B25" s="306"/>
      <c r="C25" s="487"/>
      <c r="D25" s="487"/>
      <c r="E25" s="487"/>
      <c r="F25" s="486"/>
      <c r="G25" s="482"/>
      <c r="H25" s="482"/>
      <c r="I25" s="482"/>
      <c r="J25" s="482"/>
      <c r="K25" s="487"/>
      <c r="L25" s="306"/>
      <c r="M25" s="306"/>
      <c r="N25" s="306"/>
      <c r="O25" s="483"/>
      <c r="P25" s="483"/>
      <c r="Q25" s="484"/>
      <c r="R25" s="484"/>
      <c r="S25" s="484"/>
      <c r="T25" s="489"/>
      <c r="U25" s="489"/>
      <c r="V25" s="485"/>
      <c r="W25" s="490"/>
      <c r="X25" s="491">
        <f t="shared" si="1"/>
        <v>0</v>
      </c>
    </row>
    <row r="26" spans="1:24" ht="30.5" customHeight="1">
      <c r="A26" s="311">
        <f t="shared" si="4"/>
        <v>12</v>
      </c>
      <c r="B26" s="306"/>
      <c r="C26" s="487"/>
      <c r="D26" s="487"/>
      <c r="E26" s="487"/>
      <c r="F26" s="486"/>
      <c r="G26" s="482"/>
      <c r="H26" s="482"/>
      <c r="I26" s="482"/>
      <c r="J26" s="482"/>
      <c r="K26" s="487"/>
      <c r="L26" s="306"/>
      <c r="M26" s="306"/>
      <c r="N26" s="306"/>
      <c r="O26" s="483"/>
      <c r="P26" s="483"/>
      <c r="Q26" s="484"/>
      <c r="R26" s="484"/>
      <c r="S26" s="484"/>
      <c r="T26" s="489"/>
      <c r="U26" s="489"/>
      <c r="V26" s="485"/>
      <c r="W26" s="490"/>
      <c r="X26" s="491">
        <f t="shared" si="1"/>
        <v>0</v>
      </c>
    </row>
    <row r="27" spans="1:24" ht="30.5" customHeight="1">
      <c r="A27" s="311">
        <f t="shared" si="4"/>
        <v>13</v>
      </c>
      <c r="B27" s="306"/>
      <c r="C27" s="487"/>
      <c r="D27" s="487"/>
      <c r="E27" s="487"/>
      <c r="F27" s="486"/>
      <c r="G27" s="482"/>
      <c r="H27" s="482"/>
      <c r="I27" s="482"/>
      <c r="J27" s="482"/>
      <c r="K27" s="487"/>
      <c r="L27" s="306"/>
      <c r="M27" s="306"/>
      <c r="N27" s="306"/>
      <c r="O27" s="483"/>
      <c r="P27" s="483"/>
      <c r="Q27" s="484"/>
      <c r="R27" s="484"/>
      <c r="S27" s="484"/>
      <c r="T27" s="489"/>
      <c r="U27" s="489"/>
      <c r="V27" s="485"/>
      <c r="W27" s="490"/>
      <c r="X27" s="491">
        <f t="shared" si="1"/>
        <v>0</v>
      </c>
    </row>
    <row r="28" spans="1:24" ht="30.5" customHeight="1">
      <c r="A28" s="311">
        <f t="shared" si="4"/>
        <v>14</v>
      </c>
      <c r="B28" s="306"/>
      <c r="C28" s="487"/>
      <c r="D28" s="487"/>
      <c r="E28" s="487"/>
      <c r="F28" s="486"/>
      <c r="G28" s="482"/>
      <c r="H28" s="482"/>
      <c r="I28" s="482"/>
      <c r="J28" s="482"/>
      <c r="K28" s="487"/>
      <c r="L28" s="306"/>
      <c r="M28" s="306"/>
      <c r="N28" s="306"/>
      <c r="O28" s="483"/>
      <c r="P28" s="483"/>
      <c r="Q28" s="484"/>
      <c r="R28" s="484"/>
      <c r="S28" s="484"/>
      <c r="T28" s="489"/>
      <c r="U28" s="489"/>
      <c r="V28" s="485"/>
      <c r="W28" s="490"/>
      <c r="X28" s="491">
        <f t="shared" si="1"/>
        <v>0</v>
      </c>
    </row>
    <row r="29" spans="1:24" ht="30.5" customHeight="1">
      <c r="A29" s="311">
        <f t="shared" si="4"/>
        <v>15</v>
      </c>
      <c r="B29" s="306"/>
      <c r="C29" s="487"/>
      <c r="D29" s="487"/>
      <c r="E29" s="487"/>
      <c r="F29" s="486"/>
      <c r="G29" s="482"/>
      <c r="H29" s="482"/>
      <c r="I29" s="482"/>
      <c r="J29" s="482"/>
      <c r="K29" s="487"/>
      <c r="L29" s="306"/>
      <c r="M29" s="306"/>
      <c r="N29" s="306"/>
      <c r="O29" s="483"/>
      <c r="P29" s="483"/>
      <c r="Q29" s="484"/>
      <c r="R29" s="484"/>
      <c r="S29" s="484"/>
      <c r="T29" s="489"/>
      <c r="U29" s="489"/>
      <c r="V29" s="485"/>
      <c r="W29" s="490"/>
      <c r="X29" s="491">
        <f t="shared" si="1"/>
        <v>0</v>
      </c>
    </row>
    <row r="30" spans="1:24" ht="30.5" customHeight="1">
      <c r="A30" s="311">
        <f t="shared" si="4"/>
        <v>16</v>
      </c>
      <c r="B30" s="306"/>
      <c r="C30" s="487"/>
      <c r="D30" s="487"/>
      <c r="E30" s="487"/>
      <c r="F30" s="486"/>
      <c r="G30" s="482"/>
      <c r="H30" s="482"/>
      <c r="I30" s="482"/>
      <c r="J30" s="482"/>
      <c r="K30" s="487"/>
      <c r="L30" s="306"/>
      <c r="M30" s="306"/>
      <c r="N30" s="306"/>
      <c r="O30" s="483"/>
      <c r="P30" s="483"/>
      <c r="Q30" s="484"/>
      <c r="R30" s="484"/>
      <c r="S30" s="484"/>
      <c r="T30" s="489"/>
      <c r="U30" s="489"/>
      <c r="V30" s="485"/>
      <c r="W30" s="490"/>
      <c r="X30" s="491">
        <f t="shared" si="1"/>
        <v>0</v>
      </c>
    </row>
    <row r="31" spans="1:24" ht="30.5" customHeight="1">
      <c r="A31" s="311">
        <f t="shared" si="4"/>
        <v>17</v>
      </c>
      <c r="B31" s="306"/>
      <c r="C31" s="487"/>
      <c r="D31" s="487"/>
      <c r="E31" s="487"/>
      <c r="F31" s="486"/>
      <c r="G31" s="482"/>
      <c r="H31" s="482"/>
      <c r="I31" s="482"/>
      <c r="J31" s="482"/>
      <c r="K31" s="487"/>
      <c r="L31" s="306"/>
      <c r="M31" s="306"/>
      <c r="N31" s="306"/>
      <c r="O31" s="483"/>
      <c r="P31" s="483"/>
      <c r="Q31" s="484"/>
      <c r="R31" s="484"/>
      <c r="S31" s="484"/>
      <c r="T31" s="489"/>
      <c r="U31" s="489"/>
      <c r="V31" s="485"/>
      <c r="W31" s="490"/>
      <c r="X31" s="491">
        <f t="shared" si="1"/>
        <v>0</v>
      </c>
    </row>
    <row r="32" spans="1:24" ht="30.5" customHeight="1">
      <c r="A32" s="311">
        <f t="shared" si="4"/>
        <v>18</v>
      </c>
      <c r="B32" s="306"/>
      <c r="C32" s="487"/>
      <c r="D32" s="487"/>
      <c r="E32" s="487"/>
      <c r="F32" s="486"/>
      <c r="G32" s="482"/>
      <c r="H32" s="482"/>
      <c r="I32" s="482"/>
      <c r="J32" s="482"/>
      <c r="K32" s="487"/>
      <c r="L32" s="306"/>
      <c r="M32" s="306"/>
      <c r="N32" s="306"/>
      <c r="O32" s="483"/>
      <c r="P32" s="483"/>
      <c r="Q32" s="484"/>
      <c r="R32" s="484"/>
      <c r="S32" s="484"/>
      <c r="T32" s="489"/>
      <c r="U32" s="489"/>
      <c r="V32" s="485"/>
      <c r="W32" s="490"/>
      <c r="X32" s="491">
        <f t="shared" si="1"/>
        <v>0</v>
      </c>
    </row>
    <row r="33" spans="1:24" ht="30.5" customHeight="1">
      <c r="A33" s="311">
        <f t="shared" si="4"/>
        <v>19</v>
      </c>
      <c r="B33" s="306"/>
      <c r="C33" s="487"/>
      <c r="D33" s="487"/>
      <c r="E33" s="487"/>
      <c r="F33" s="486"/>
      <c r="G33" s="482"/>
      <c r="H33" s="482"/>
      <c r="I33" s="482"/>
      <c r="J33" s="482"/>
      <c r="K33" s="487"/>
      <c r="L33" s="306"/>
      <c r="M33" s="306"/>
      <c r="N33" s="306"/>
      <c r="O33" s="483"/>
      <c r="P33" s="483"/>
      <c r="Q33" s="484"/>
      <c r="R33" s="484"/>
      <c r="S33" s="484"/>
      <c r="T33" s="489"/>
      <c r="U33" s="489"/>
      <c r="V33" s="485"/>
      <c r="W33" s="490"/>
      <c r="X33" s="491">
        <f t="shared" si="1"/>
        <v>0</v>
      </c>
    </row>
    <row r="34" spans="1:24" ht="30.5" customHeight="1">
      <c r="A34" s="311">
        <f t="shared" si="4"/>
        <v>20</v>
      </c>
      <c r="B34" s="306"/>
      <c r="C34" s="487"/>
      <c r="D34" s="487"/>
      <c r="E34" s="487"/>
      <c r="F34" s="486"/>
      <c r="G34" s="482"/>
      <c r="H34" s="482"/>
      <c r="I34" s="482"/>
      <c r="J34" s="482"/>
      <c r="K34" s="487"/>
      <c r="L34" s="306"/>
      <c r="M34" s="306"/>
      <c r="N34" s="306"/>
      <c r="O34" s="483"/>
      <c r="P34" s="483"/>
      <c r="Q34" s="484"/>
      <c r="R34" s="484"/>
      <c r="S34" s="484"/>
      <c r="T34" s="489"/>
      <c r="U34" s="489"/>
      <c r="V34" s="485"/>
      <c r="W34" s="490"/>
      <c r="X34" s="491">
        <f t="shared" si="1"/>
        <v>0</v>
      </c>
    </row>
    <row r="35" spans="1:24" ht="30.5" customHeight="1">
      <c r="A35" s="311">
        <f t="shared" si="4"/>
        <v>21</v>
      </c>
      <c r="B35" s="306"/>
      <c r="C35" s="487"/>
      <c r="D35" s="487"/>
      <c r="E35" s="487"/>
      <c r="F35" s="486"/>
      <c r="G35" s="482"/>
      <c r="H35" s="482"/>
      <c r="I35" s="482"/>
      <c r="J35" s="482"/>
      <c r="K35" s="487"/>
      <c r="L35" s="306"/>
      <c r="M35" s="306"/>
      <c r="N35" s="306"/>
      <c r="O35" s="483"/>
      <c r="P35" s="483"/>
      <c r="Q35" s="484"/>
      <c r="R35" s="484"/>
      <c r="S35" s="484"/>
      <c r="T35" s="489"/>
      <c r="U35" s="489"/>
      <c r="V35" s="485"/>
      <c r="W35" s="490"/>
      <c r="X35" s="491">
        <f t="shared" si="1"/>
        <v>0</v>
      </c>
    </row>
    <row r="36" spans="1:24" ht="30.5" customHeight="1">
      <c r="A36" s="311">
        <f t="shared" si="4"/>
        <v>22</v>
      </c>
      <c r="B36" s="306"/>
      <c r="C36" s="487"/>
      <c r="D36" s="487"/>
      <c r="E36" s="487"/>
      <c r="F36" s="486"/>
      <c r="G36" s="482"/>
      <c r="H36" s="482"/>
      <c r="I36" s="482"/>
      <c r="J36" s="482"/>
      <c r="K36" s="487"/>
      <c r="L36" s="306"/>
      <c r="M36" s="306"/>
      <c r="N36" s="306"/>
      <c r="O36" s="483"/>
      <c r="P36" s="483"/>
      <c r="Q36" s="484"/>
      <c r="R36" s="484"/>
      <c r="S36" s="484"/>
      <c r="T36" s="489"/>
      <c r="U36" s="489"/>
      <c r="V36" s="485"/>
      <c r="W36" s="490"/>
      <c r="X36" s="491">
        <f t="shared" si="1"/>
        <v>0</v>
      </c>
    </row>
    <row r="37" spans="1:24" ht="30.5" customHeight="1">
      <c r="A37" s="311">
        <f t="shared" si="4"/>
        <v>23</v>
      </c>
      <c r="B37" s="306"/>
      <c r="C37" s="487"/>
      <c r="D37" s="487"/>
      <c r="E37" s="487"/>
      <c r="F37" s="486"/>
      <c r="G37" s="482"/>
      <c r="H37" s="482"/>
      <c r="I37" s="482"/>
      <c r="J37" s="482"/>
      <c r="K37" s="487"/>
      <c r="L37" s="306"/>
      <c r="M37" s="306"/>
      <c r="N37" s="306"/>
      <c r="O37" s="483"/>
      <c r="P37" s="483"/>
      <c r="Q37" s="484"/>
      <c r="R37" s="484"/>
      <c r="S37" s="484"/>
      <c r="T37" s="489"/>
      <c r="U37" s="489"/>
      <c r="V37" s="485"/>
      <c r="W37" s="490"/>
      <c r="X37" s="491">
        <f t="shared" si="1"/>
        <v>0</v>
      </c>
    </row>
    <row r="38" spans="1:24" ht="30.5" customHeight="1">
      <c r="A38" s="311">
        <f t="shared" si="4"/>
        <v>24</v>
      </c>
      <c r="B38" s="306"/>
      <c r="C38" s="487"/>
      <c r="D38" s="487"/>
      <c r="E38" s="487"/>
      <c r="F38" s="486"/>
      <c r="G38" s="482"/>
      <c r="H38" s="482"/>
      <c r="I38" s="482"/>
      <c r="J38" s="482"/>
      <c r="K38" s="487"/>
      <c r="L38" s="306"/>
      <c r="M38" s="306"/>
      <c r="N38" s="306"/>
      <c r="O38" s="483"/>
      <c r="P38" s="483"/>
      <c r="Q38" s="484"/>
      <c r="R38" s="484"/>
      <c r="S38" s="484"/>
      <c r="T38" s="489"/>
      <c r="U38" s="489"/>
      <c r="V38" s="485"/>
      <c r="W38" s="490"/>
      <c r="X38" s="491">
        <f t="shared" si="1"/>
        <v>0</v>
      </c>
    </row>
    <row r="39" spans="1:24" ht="30.5" customHeight="1">
      <c r="A39" s="311">
        <f t="shared" si="4"/>
        <v>25</v>
      </c>
      <c r="B39" s="306"/>
      <c r="C39" s="487"/>
      <c r="D39" s="487"/>
      <c r="E39" s="487"/>
      <c r="F39" s="486"/>
      <c r="G39" s="482"/>
      <c r="H39" s="482"/>
      <c r="I39" s="482"/>
      <c r="J39" s="482"/>
      <c r="K39" s="487"/>
      <c r="L39" s="306"/>
      <c r="M39" s="306"/>
      <c r="N39" s="306"/>
      <c r="O39" s="483"/>
      <c r="P39" s="483"/>
      <c r="Q39" s="484"/>
      <c r="R39" s="484"/>
      <c r="S39" s="484"/>
      <c r="T39" s="489"/>
      <c r="U39" s="489"/>
      <c r="V39" s="485"/>
      <c r="W39" s="490"/>
      <c r="X39" s="491">
        <f t="shared" si="1"/>
        <v>0</v>
      </c>
    </row>
    <row r="40" spans="1:24" ht="30.5" customHeight="1">
      <c r="A40" s="311">
        <f t="shared" si="4"/>
        <v>26</v>
      </c>
      <c r="B40" s="306"/>
      <c r="C40" s="487"/>
      <c r="D40" s="487"/>
      <c r="E40" s="487"/>
      <c r="F40" s="486"/>
      <c r="G40" s="482"/>
      <c r="H40" s="482"/>
      <c r="I40" s="482"/>
      <c r="J40" s="482"/>
      <c r="K40" s="487"/>
      <c r="L40" s="306"/>
      <c r="M40" s="306"/>
      <c r="N40" s="306"/>
      <c r="O40" s="483"/>
      <c r="P40" s="483"/>
      <c r="Q40" s="484"/>
      <c r="R40" s="484"/>
      <c r="S40" s="484"/>
      <c r="T40" s="489"/>
      <c r="U40" s="489"/>
      <c r="V40" s="485"/>
      <c r="W40" s="490"/>
      <c r="X40" s="491">
        <f t="shared" si="1"/>
        <v>0</v>
      </c>
    </row>
    <row r="41" spans="1:24" ht="30.5" customHeight="1">
      <c r="A41" s="311">
        <f t="shared" si="4"/>
        <v>27</v>
      </c>
      <c r="B41" s="306"/>
      <c r="C41" s="487"/>
      <c r="D41" s="487"/>
      <c r="E41" s="487"/>
      <c r="F41" s="486"/>
      <c r="G41" s="482"/>
      <c r="H41" s="482"/>
      <c r="I41" s="482"/>
      <c r="J41" s="482"/>
      <c r="K41" s="487"/>
      <c r="L41" s="306"/>
      <c r="M41" s="306"/>
      <c r="N41" s="306"/>
      <c r="O41" s="483"/>
      <c r="P41" s="483"/>
      <c r="Q41" s="484"/>
      <c r="R41" s="484"/>
      <c r="S41" s="484"/>
      <c r="T41" s="489"/>
      <c r="U41" s="489"/>
      <c r="V41" s="485"/>
      <c r="W41" s="490"/>
      <c r="X41" s="491">
        <f t="shared" si="1"/>
        <v>0</v>
      </c>
    </row>
    <row r="42" spans="1:24" ht="30.5" customHeight="1">
      <c r="A42" s="311">
        <f t="shared" si="4"/>
        <v>28</v>
      </c>
      <c r="B42" s="306"/>
      <c r="C42" s="487"/>
      <c r="D42" s="487"/>
      <c r="E42" s="487"/>
      <c r="F42" s="486"/>
      <c r="G42" s="482"/>
      <c r="H42" s="482"/>
      <c r="I42" s="482"/>
      <c r="J42" s="482"/>
      <c r="K42" s="487"/>
      <c r="L42" s="306"/>
      <c r="M42" s="306"/>
      <c r="N42" s="306"/>
      <c r="O42" s="483"/>
      <c r="P42" s="483"/>
      <c r="Q42" s="484"/>
      <c r="R42" s="484"/>
      <c r="S42" s="484"/>
      <c r="T42" s="489"/>
      <c r="U42" s="489"/>
      <c r="V42" s="485"/>
      <c r="W42" s="490"/>
      <c r="X42" s="491">
        <f t="shared" si="1"/>
        <v>0</v>
      </c>
    </row>
    <row r="43" spans="1:24" ht="30.5" customHeight="1">
      <c r="A43" s="311">
        <f t="shared" si="4"/>
        <v>29</v>
      </c>
      <c r="B43" s="306"/>
      <c r="C43" s="487"/>
      <c r="D43" s="487"/>
      <c r="E43" s="487"/>
      <c r="F43" s="486"/>
      <c r="G43" s="482"/>
      <c r="H43" s="482"/>
      <c r="I43" s="482"/>
      <c r="J43" s="482"/>
      <c r="K43" s="487"/>
      <c r="L43" s="306"/>
      <c r="M43" s="306"/>
      <c r="N43" s="306"/>
      <c r="O43" s="483"/>
      <c r="P43" s="483"/>
      <c r="Q43" s="484"/>
      <c r="R43" s="484"/>
      <c r="S43" s="484"/>
      <c r="T43" s="489"/>
      <c r="U43" s="489"/>
      <c r="V43" s="485"/>
      <c r="W43" s="490"/>
      <c r="X43" s="491">
        <f t="shared" si="1"/>
        <v>0</v>
      </c>
    </row>
    <row r="44" spans="1:24" ht="30.5" customHeight="1">
      <c r="A44" s="311">
        <f t="shared" si="4"/>
        <v>30</v>
      </c>
      <c r="B44" s="306"/>
      <c r="C44" s="487"/>
      <c r="D44" s="487"/>
      <c r="E44" s="487"/>
      <c r="F44" s="486"/>
      <c r="G44" s="482"/>
      <c r="H44" s="482"/>
      <c r="I44" s="482"/>
      <c r="J44" s="482"/>
      <c r="K44" s="487"/>
      <c r="L44" s="306"/>
      <c r="M44" s="306"/>
      <c r="N44" s="306"/>
      <c r="O44" s="483"/>
      <c r="P44" s="483"/>
      <c r="Q44" s="484"/>
      <c r="R44" s="484"/>
      <c r="S44" s="484"/>
      <c r="T44" s="489"/>
      <c r="U44" s="489"/>
      <c r="V44" s="485"/>
      <c r="W44" s="490"/>
      <c r="X44" s="491">
        <f t="shared" si="1"/>
        <v>0</v>
      </c>
    </row>
    <row r="45" spans="1:24" ht="30.5" customHeight="1">
      <c r="A45" s="311">
        <f t="shared" si="4"/>
        <v>31</v>
      </c>
      <c r="B45" s="306"/>
      <c r="C45" s="487"/>
      <c r="D45" s="487"/>
      <c r="E45" s="487"/>
      <c r="F45" s="486"/>
      <c r="G45" s="482"/>
      <c r="H45" s="482"/>
      <c r="I45" s="482"/>
      <c r="J45" s="482"/>
      <c r="K45" s="487"/>
      <c r="L45" s="306"/>
      <c r="M45" s="306"/>
      <c r="N45" s="306"/>
      <c r="O45" s="483"/>
      <c r="P45" s="483"/>
      <c r="Q45" s="484"/>
      <c r="R45" s="484"/>
      <c r="S45" s="484"/>
      <c r="T45" s="489"/>
      <c r="U45" s="489"/>
      <c r="V45" s="485"/>
      <c r="W45" s="490"/>
      <c r="X45" s="491">
        <f t="shared" si="1"/>
        <v>0</v>
      </c>
    </row>
    <row r="46" spans="1:24" ht="30.5" customHeight="1">
      <c r="A46" s="311">
        <f t="shared" si="4"/>
        <v>32</v>
      </c>
      <c r="B46" s="306"/>
      <c r="C46" s="487"/>
      <c r="D46" s="487"/>
      <c r="E46" s="487"/>
      <c r="F46" s="486"/>
      <c r="G46" s="482"/>
      <c r="H46" s="482"/>
      <c r="I46" s="482"/>
      <c r="J46" s="482"/>
      <c r="K46" s="487"/>
      <c r="L46" s="306"/>
      <c r="M46" s="306"/>
      <c r="N46" s="306"/>
      <c r="O46" s="483"/>
      <c r="P46" s="483"/>
      <c r="Q46" s="484"/>
      <c r="R46" s="484"/>
      <c r="S46" s="484"/>
      <c r="T46" s="489"/>
      <c r="U46" s="489"/>
      <c r="V46" s="485"/>
      <c r="W46" s="490"/>
      <c r="X46" s="491">
        <f t="shared" si="1"/>
        <v>0</v>
      </c>
    </row>
    <row r="47" spans="1:24" ht="30.5" customHeight="1">
      <c r="A47" s="311">
        <f t="shared" si="4"/>
        <v>33</v>
      </c>
      <c r="B47" s="306"/>
      <c r="C47" s="487"/>
      <c r="D47" s="487"/>
      <c r="E47" s="487"/>
      <c r="F47" s="486"/>
      <c r="G47" s="482"/>
      <c r="H47" s="482"/>
      <c r="I47" s="482"/>
      <c r="J47" s="482"/>
      <c r="K47" s="487"/>
      <c r="L47" s="306"/>
      <c r="M47" s="306"/>
      <c r="N47" s="306"/>
      <c r="O47" s="483"/>
      <c r="P47" s="483"/>
      <c r="Q47" s="484"/>
      <c r="R47" s="484"/>
      <c r="S47" s="484"/>
      <c r="T47" s="489"/>
      <c r="U47" s="489"/>
      <c r="V47" s="485"/>
      <c r="W47" s="490"/>
      <c r="X47" s="491">
        <f t="shared" si="1"/>
        <v>0</v>
      </c>
    </row>
    <row r="48" spans="1:24" ht="30.5" customHeight="1">
      <c r="A48" s="311">
        <f t="shared" si="4"/>
        <v>34</v>
      </c>
      <c r="B48" s="306"/>
      <c r="C48" s="487"/>
      <c r="D48" s="487"/>
      <c r="E48" s="487"/>
      <c r="F48" s="486"/>
      <c r="G48" s="482"/>
      <c r="H48" s="482"/>
      <c r="I48" s="482"/>
      <c r="J48" s="482"/>
      <c r="K48" s="487"/>
      <c r="L48" s="306"/>
      <c r="M48" s="306"/>
      <c r="N48" s="306"/>
      <c r="O48" s="483"/>
      <c r="P48" s="483"/>
      <c r="Q48" s="484"/>
      <c r="R48" s="484"/>
      <c r="S48" s="484"/>
      <c r="T48" s="489"/>
      <c r="U48" s="489"/>
      <c r="V48" s="485"/>
      <c r="W48" s="490"/>
      <c r="X48" s="491">
        <f t="shared" si="1"/>
        <v>0</v>
      </c>
    </row>
    <row r="49" spans="1:24" ht="30.5" customHeight="1">
      <c r="A49" s="311">
        <f t="shared" si="4"/>
        <v>35</v>
      </c>
      <c r="B49" s="306"/>
      <c r="C49" s="487"/>
      <c r="D49" s="487"/>
      <c r="E49" s="487"/>
      <c r="F49" s="486"/>
      <c r="G49" s="482"/>
      <c r="H49" s="482"/>
      <c r="I49" s="482"/>
      <c r="J49" s="482"/>
      <c r="K49" s="487"/>
      <c r="L49" s="306"/>
      <c r="M49" s="306"/>
      <c r="N49" s="306"/>
      <c r="O49" s="483"/>
      <c r="P49" s="483"/>
      <c r="Q49" s="484"/>
      <c r="R49" s="484"/>
      <c r="S49" s="484"/>
      <c r="T49" s="489"/>
      <c r="U49" s="489"/>
      <c r="V49" s="485"/>
      <c r="W49" s="490"/>
      <c r="X49" s="491">
        <f t="shared" si="1"/>
        <v>0</v>
      </c>
    </row>
    <row r="50" spans="1:24" ht="30.5" customHeight="1">
      <c r="A50" s="311">
        <f t="shared" si="4"/>
        <v>36</v>
      </c>
      <c r="B50" s="306"/>
      <c r="C50" s="487"/>
      <c r="D50" s="487"/>
      <c r="E50" s="487"/>
      <c r="F50" s="486"/>
      <c r="G50" s="482"/>
      <c r="H50" s="482"/>
      <c r="I50" s="482"/>
      <c r="J50" s="482"/>
      <c r="K50" s="487"/>
      <c r="L50" s="306"/>
      <c r="M50" s="306"/>
      <c r="N50" s="306"/>
      <c r="O50" s="483"/>
      <c r="P50" s="483"/>
      <c r="Q50" s="484"/>
      <c r="R50" s="484"/>
      <c r="S50" s="484"/>
      <c r="T50" s="489"/>
      <c r="U50" s="489"/>
      <c r="V50" s="485"/>
      <c r="W50" s="490"/>
      <c r="X50" s="491">
        <f t="shared" si="1"/>
        <v>0</v>
      </c>
    </row>
    <row r="51" spans="1:24" ht="30.5" customHeight="1">
      <c r="A51" s="311">
        <f t="shared" si="4"/>
        <v>37</v>
      </c>
      <c r="B51" s="306"/>
      <c r="C51" s="487"/>
      <c r="D51" s="487"/>
      <c r="E51" s="487"/>
      <c r="F51" s="486"/>
      <c r="G51" s="482"/>
      <c r="H51" s="482"/>
      <c r="I51" s="482"/>
      <c r="J51" s="482"/>
      <c r="K51" s="487"/>
      <c r="L51" s="306"/>
      <c r="M51" s="306"/>
      <c r="N51" s="306"/>
      <c r="O51" s="483"/>
      <c r="P51" s="483"/>
      <c r="Q51" s="484"/>
      <c r="R51" s="484"/>
      <c r="S51" s="484"/>
      <c r="T51" s="489"/>
      <c r="U51" s="489"/>
      <c r="V51" s="485"/>
      <c r="W51" s="490"/>
      <c r="X51" s="491">
        <f t="shared" si="1"/>
        <v>0</v>
      </c>
    </row>
    <row r="52" spans="1:24" ht="30.5" customHeight="1">
      <c r="A52" s="311">
        <f t="shared" si="4"/>
        <v>38</v>
      </c>
      <c r="B52" s="306"/>
      <c r="C52" s="487"/>
      <c r="D52" s="487"/>
      <c r="E52" s="487"/>
      <c r="F52" s="486"/>
      <c r="G52" s="482"/>
      <c r="H52" s="482"/>
      <c r="I52" s="482"/>
      <c r="J52" s="482"/>
      <c r="K52" s="487"/>
      <c r="L52" s="306"/>
      <c r="M52" s="306"/>
      <c r="N52" s="306"/>
      <c r="O52" s="483"/>
      <c r="P52" s="483"/>
      <c r="Q52" s="484"/>
      <c r="R52" s="484"/>
      <c r="S52" s="484"/>
      <c r="T52" s="489"/>
      <c r="U52" s="489"/>
      <c r="V52" s="485"/>
      <c r="W52" s="490"/>
      <c r="X52" s="491">
        <f t="shared" si="1"/>
        <v>0</v>
      </c>
    </row>
    <row r="53" spans="1:24" ht="30.5" customHeight="1">
      <c r="A53" s="311">
        <f t="shared" si="4"/>
        <v>39</v>
      </c>
      <c r="B53" s="306"/>
      <c r="C53" s="487"/>
      <c r="D53" s="487"/>
      <c r="E53" s="487"/>
      <c r="F53" s="486"/>
      <c r="G53" s="482"/>
      <c r="H53" s="482"/>
      <c r="I53" s="482"/>
      <c r="J53" s="482"/>
      <c r="K53" s="487"/>
      <c r="L53" s="306"/>
      <c r="M53" s="306"/>
      <c r="N53" s="306"/>
      <c r="O53" s="483"/>
      <c r="P53" s="483"/>
      <c r="Q53" s="484"/>
      <c r="R53" s="484"/>
      <c r="S53" s="484"/>
      <c r="T53" s="489"/>
      <c r="U53" s="489"/>
      <c r="V53" s="485"/>
      <c r="W53" s="490"/>
      <c r="X53" s="491">
        <f t="shared" si="1"/>
        <v>0</v>
      </c>
    </row>
    <row r="54" spans="1:24" ht="30.5" customHeight="1">
      <c r="A54" s="311">
        <f t="shared" si="4"/>
        <v>40</v>
      </c>
      <c r="B54" s="306"/>
      <c r="C54" s="487"/>
      <c r="D54" s="487"/>
      <c r="E54" s="487"/>
      <c r="F54" s="486"/>
      <c r="G54" s="482"/>
      <c r="H54" s="482"/>
      <c r="I54" s="482"/>
      <c r="J54" s="482"/>
      <c r="K54" s="487"/>
      <c r="L54" s="306"/>
      <c r="M54" s="306"/>
      <c r="N54" s="306"/>
      <c r="O54" s="483"/>
      <c r="P54" s="483"/>
      <c r="Q54" s="484"/>
      <c r="R54" s="484"/>
      <c r="S54" s="484"/>
      <c r="T54" s="489"/>
      <c r="U54" s="489"/>
      <c r="V54" s="485"/>
      <c r="W54" s="490"/>
      <c r="X54" s="491">
        <f t="shared" si="1"/>
        <v>0</v>
      </c>
    </row>
    <row r="55" spans="1:24" ht="30.5" customHeight="1">
      <c r="A55" s="311">
        <f t="shared" si="4"/>
        <v>41</v>
      </c>
      <c r="B55" s="306"/>
      <c r="C55" s="487"/>
      <c r="D55" s="487"/>
      <c r="E55" s="487"/>
      <c r="F55" s="486"/>
      <c r="G55" s="482"/>
      <c r="H55" s="482"/>
      <c r="I55" s="482"/>
      <c r="J55" s="482"/>
      <c r="K55" s="487"/>
      <c r="L55" s="306"/>
      <c r="M55" s="306"/>
      <c r="N55" s="306"/>
      <c r="O55" s="483"/>
      <c r="P55" s="483"/>
      <c r="Q55" s="484"/>
      <c r="R55" s="484"/>
      <c r="S55" s="484"/>
      <c r="T55" s="489"/>
      <c r="U55" s="489"/>
      <c r="V55" s="485"/>
      <c r="W55" s="490"/>
      <c r="X55" s="491">
        <f t="shared" si="1"/>
        <v>0</v>
      </c>
    </row>
    <row r="56" spans="1:24" ht="30.5" customHeight="1">
      <c r="A56" s="311">
        <f t="shared" si="4"/>
        <v>42</v>
      </c>
      <c r="B56" s="306"/>
      <c r="C56" s="487"/>
      <c r="D56" s="487"/>
      <c r="E56" s="487"/>
      <c r="F56" s="486"/>
      <c r="G56" s="482"/>
      <c r="H56" s="482"/>
      <c r="I56" s="482"/>
      <c r="J56" s="482"/>
      <c r="K56" s="487"/>
      <c r="L56" s="306"/>
      <c r="M56" s="306"/>
      <c r="N56" s="306"/>
      <c r="O56" s="483"/>
      <c r="P56" s="483"/>
      <c r="Q56" s="484"/>
      <c r="R56" s="484"/>
      <c r="S56" s="484"/>
      <c r="T56" s="489"/>
      <c r="U56" s="489"/>
      <c r="V56" s="485"/>
      <c r="W56" s="490"/>
      <c r="X56" s="491">
        <f t="shared" si="1"/>
        <v>0</v>
      </c>
    </row>
    <row r="57" spans="1:24" ht="30.5" customHeight="1">
      <c r="A57" s="311">
        <f t="shared" si="4"/>
        <v>43</v>
      </c>
      <c r="B57" s="306"/>
      <c r="C57" s="487"/>
      <c r="D57" s="487"/>
      <c r="E57" s="487"/>
      <c r="F57" s="486"/>
      <c r="G57" s="482"/>
      <c r="H57" s="482"/>
      <c r="I57" s="482"/>
      <c r="J57" s="482"/>
      <c r="K57" s="487"/>
      <c r="L57" s="306"/>
      <c r="M57" s="306"/>
      <c r="N57" s="306"/>
      <c r="O57" s="483"/>
      <c r="P57" s="483"/>
      <c r="Q57" s="484"/>
      <c r="R57" s="484"/>
      <c r="S57" s="484"/>
      <c r="T57" s="489"/>
      <c r="U57" s="489"/>
      <c r="V57" s="485"/>
      <c r="W57" s="490"/>
      <c r="X57" s="491">
        <f t="shared" si="1"/>
        <v>0</v>
      </c>
    </row>
    <row r="58" spans="1:24" ht="30.5" customHeight="1">
      <c r="A58" s="311">
        <f t="shared" si="4"/>
        <v>44</v>
      </c>
      <c r="B58" s="306"/>
      <c r="C58" s="487"/>
      <c r="D58" s="487"/>
      <c r="E58" s="487"/>
      <c r="F58" s="486"/>
      <c r="G58" s="482"/>
      <c r="H58" s="482"/>
      <c r="I58" s="482"/>
      <c r="J58" s="482"/>
      <c r="K58" s="487"/>
      <c r="L58" s="306"/>
      <c r="M58" s="306"/>
      <c r="N58" s="306"/>
      <c r="O58" s="483"/>
      <c r="P58" s="483"/>
      <c r="Q58" s="484"/>
      <c r="R58" s="484"/>
      <c r="S58" s="484"/>
      <c r="T58" s="489"/>
      <c r="U58" s="489"/>
      <c r="V58" s="485"/>
      <c r="W58" s="490"/>
      <c r="X58" s="491">
        <f t="shared" si="1"/>
        <v>0</v>
      </c>
    </row>
    <row r="59" spans="1:24" ht="30.5" customHeight="1">
      <c r="A59" s="311">
        <f t="shared" si="4"/>
        <v>45</v>
      </c>
      <c r="B59" s="306"/>
      <c r="C59" s="487"/>
      <c r="D59" s="487"/>
      <c r="E59" s="487"/>
      <c r="F59" s="486"/>
      <c r="G59" s="482"/>
      <c r="H59" s="482"/>
      <c r="I59" s="482"/>
      <c r="J59" s="482"/>
      <c r="K59" s="487"/>
      <c r="L59" s="306"/>
      <c r="M59" s="306"/>
      <c r="N59" s="306"/>
      <c r="O59" s="483"/>
      <c r="P59" s="483"/>
      <c r="Q59" s="484"/>
      <c r="R59" s="484"/>
      <c r="S59" s="484"/>
      <c r="T59" s="489"/>
      <c r="U59" s="489"/>
      <c r="V59" s="485"/>
      <c r="W59" s="490"/>
      <c r="X59" s="491">
        <f t="shared" si="1"/>
        <v>0</v>
      </c>
    </row>
    <row r="60" spans="1:24" ht="30.5" customHeight="1">
      <c r="A60" s="311">
        <f t="shared" si="4"/>
        <v>46</v>
      </c>
      <c r="B60" s="306"/>
      <c r="C60" s="487"/>
      <c r="D60" s="487"/>
      <c r="E60" s="487"/>
      <c r="F60" s="486"/>
      <c r="G60" s="482"/>
      <c r="H60" s="482"/>
      <c r="I60" s="482"/>
      <c r="J60" s="482"/>
      <c r="K60" s="487"/>
      <c r="L60" s="306"/>
      <c r="M60" s="306"/>
      <c r="N60" s="306"/>
      <c r="O60" s="483"/>
      <c r="P60" s="483"/>
      <c r="Q60" s="484"/>
      <c r="R60" s="484"/>
      <c r="S60" s="484"/>
      <c r="T60" s="489"/>
      <c r="U60" s="489"/>
      <c r="V60" s="485"/>
      <c r="W60" s="490"/>
      <c r="X60" s="491">
        <f t="shared" si="1"/>
        <v>0</v>
      </c>
    </row>
    <row r="61" spans="1:24" ht="30.5" customHeight="1">
      <c r="A61" s="311">
        <f t="shared" si="4"/>
        <v>47</v>
      </c>
      <c r="B61" s="306"/>
      <c r="C61" s="487"/>
      <c r="D61" s="487"/>
      <c r="E61" s="487"/>
      <c r="F61" s="486"/>
      <c r="G61" s="482"/>
      <c r="H61" s="482"/>
      <c r="I61" s="482"/>
      <c r="J61" s="482"/>
      <c r="K61" s="487"/>
      <c r="L61" s="306"/>
      <c r="M61" s="306"/>
      <c r="N61" s="306"/>
      <c r="O61" s="483"/>
      <c r="P61" s="483"/>
      <c r="Q61" s="484"/>
      <c r="R61" s="484"/>
      <c r="S61" s="484"/>
      <c r="T61" s="489"/>
      <c r="U61" s="489"/>
      <c r="V61" s="485"/>
      <c r="W61" s="490"/>
      <c r="X61" s="491">
        <f t="shared" si="1"/>
        <v>0</v>
      </c>
    </row>
    <row r="62" spans="1:24" ht="30.5" customHeight="1">
      <c r="A62" s="311">
        <f t="shared" si="4"/>
        <v>48</v>
      </c>
      <c r="B62" s="306"/>
      <c r="C62" s="487"/>
      <c r="D62" s="487"/>
      <c r="E62" s="487"/>
      <c r="F62" s="486"/>
      <c r="G62" s="482"/>
      <c r="H62" s="482"/>
      <c r="I62" s="482"/>
      <c r="J62" s="482"/>
      <c r="K62" s="487"/>
      <c r="L62" s="306"/>
      <c r="M62" s="306"/>
      <c r="N62" s="306"/>
      <c r="O62" s="483"/>
      <c r="P62" s="483"/>
      <c r="Q62" s="484"/>
      <c r="R62" s="484"/>
      <c r="S62" s="484"/>
      <c r="T62" s="489"/>
      <c r="U62" s="489"/>
      <c r="V62" s="485"/>
      <c r="W62" s="490"/>
      <c r="X62" s="491">
        <f t="shared" si="1"/>
        <v>0</v>
      </c>
    </row>
    <row r="63" spans="1:24" ht="30.5" customHeight="1">
      <c r="A63" s="311">
        <f t="shared" si="4"/>
        <v>49</v>
      </c>
      <c r="B63" s="306"/>
      <c r="C63" s="487"/>
      <c r="D63" s="487"/>
      <c r="E63" s="487"/>
      <c r="F63" s="486"/>
      <c r="G63" s="482"/>
      <c r="H63" s="482"/>
      <c r="I63" s="482"/>
      <c r="J63" s="482"/>
      <c r="K63" s="487"/>
      <c r="L63" s="306"/>
      <c r="M63" s="306"/>
      <c r="N63" s="306"/>
      <c r="O63" s="483"/>
      <c r="P63" s="483"/>
      <c r="Q63" s="484"/>
      <c r="R63" s="484"/>
      <c r="S63" s="484"/>
      <c r="T63" s="489"/>
      <c r="U63" s="489"/>
      <c r="V63" s="485"/>
      <c r="W63" s="490"/>
      <c r="X63" s="491">
        <f t="shared" si="1"/>
        <v>0</v>
      </c>
    </row>
    <row r="64" spans="1:24" ht="30.5" customHeight="1">
      <c r="A64" s="311">
        <f t="shared" si="4"/>
        <v>50</v>
      </c>
      <c r="B64" s="306"/>
      <c r="C64" s="487"/>
      <c r="D64" s="487"/>
      <c r="E64" s="487"/>
      <c r="F64" s="486"/>
      <c r="G64" s="482"/>
      <c r="H64" s="482"/>
      <c r="I64" s="482"/>
      <c r="J64" s="482"/>
      <c r="K64" s="487"/>
      <c r="L64" s="306"/>
      <c r="M64" s="306"/>
      <c r="N64" s="306"/>
      <c r="O64" s="483"/>
      <c r="P64" s="483"/>
      <c r="Q64" s="484"/>
      <c r="R64" s="484"/>
      <c r="S64" s="484"/>
      <c r="T64" s="489"/>
      <c r="U64" s="489"/>
      <c r="V64" s="485"/>
      <c r="W64" s="490"/>
      <c r="X64" s="491">
        <f t="shared" si="1"/>
        <v>0</v>
      </c>
    </row>
    <row r="65" spans="1:24" ht="30.5" customHeight="1">
      <c r="A65" s="311">
        <f t="shared" si="4"/>
        <v>51</v>
      </c>
      <c r="B65" s="306"/>
      <c r="C65" s="487"/>
      <c r="D65" s="487"/>
      <c r="E65" s="487"/>
      <c r="F65" s="486"/>
      <c r="G65" s="482"/>
      <c r="H65" s="482"/>
      <c r="I65" s="482"/>
      <c r="J65" s="482"/>
      <c r="K65" s="487"/>
      <c r="L65" s="306"/>
      <c r="M65" s="306"/>
      <c r="N65" s="306"/>
      <c r="O65" s="483"/>
      <c r="P65" s="483"/>
      <c r="Q65" s="484"/>
      <c r="R65" s="484"/>
      <c r="S65" s="484"/>
      <c r="T65" s="489"/>
      <c r="U65" s="489"/>
      <c r="V65" s="485"/>
      <c r="W65" s="490"/>
      <c r="X65" s="491">
        <f t="shared" si="1"/>
        <v>0</v>
      </c>
    </row>
    <row r="66" spans="1:24" ht="30.5" customHeight="1">
      <c r="A66" s="311">
        <f t="shared" si="4"/>
        <v>52</v>
      </c>
      <c r="B66" s="306"/>
      <c r="C66" s="487"/>
      <c r="D66" s="487"/>
      <c r="E66" s="487"/>
      <c r="F66" s="486"/>
      <c r="G66" s="482"/>
      <c r="H66" s="482"/>
      <c r="I66" s="482"/>
      <c r="J66" s="482"/>
      <c r="K66" s="487"/>
      <c r="L66" s="306"/>
      <c r="M66" s="306"/>
      <c r="N66" s="306"/>
      <c r="O66" s="483"/>
      <c r="P66" s="483"/>
      <c r="Q66" s="484"/>
      <c r="R66" s="484"/>
      <c r="S66" s="484"/>
      <c r="T66" s="489"/>
      <c r="U66" s="489"/>
      <c r="V66" s="485"/>
      <c r="W66" s="490"/>
      <c r="X66" s="491">
        <f t="shared" si="1"/>
        <v>0</v>
      </c>
    </row>
    <row r="67" spans="1:24" ht="30.5" customHeight="1">
      <c r="A67" s="311">
        <f t="shared" si="4"/>
        <v>53</v>
      </c>
      <c r="B67" s="306"/>
      <c r="C67" s="487"/>
      <c r="D67" s="487"/>
      <c r="E67" s="487"/>
      <c r="F67" s="486"/>
      <c r="G67" s="482"/>
      <c r="H67" s="482"/>
      <c r="I67" s="482"/>
      <c r="J67" s="482"/>
      <c r="K67" s="487"/>
      <c r="L67" s="306"/>
      <c r="M67" s="306"/>
      <c r="N67" s="306"/>
      <c r="O67" s="483"/>
      <c r="P67" s="483"/>
      <c r="Q67" s="484"/>
      <c r="R67" s="484"/>
      <c r="S67" s="484"/>
      <c r="T67" s="489"/>
      <c r="U67" s="489"/>
      <c r="V67" s="485"/>
      <c r="W67" s="490"/>
      <c r="X67" s="491">
        <f t="shared" si="1"/>
        <v>0</v>
      </c>
    </row>
    <row r="68" spans="1:24" ht="30.5" customHeight="1">
      <c r="A68" s="311">
        <f t="shared" si="4"/>
        <v>54</v>
      </c>
      <c r="B68" s="306"/>
      <c r="C68" s="487"/>
      <c r="D68" s="487"/>
      <c r="E68" s="487"/>
      <c r="F68" s="486"/>
      <c r="G68" s="482"/>
      <c r="H68" s="482"/>
      <c r="I68" s="482"/>
      <c r="J68" s="482"/>
      <c r="K68" s="487"/>
      <c r="L68" s="306"/>
      <c r="M68" s="306"/>
      <c r="N68" s="306"/>
      <c r="O68" s="483"/>
      <c r="P68" s="483"/>
      <c r="Q68" s="484"/>
      <c r="R68" s="484"/>
      <c r="S68" s="484"/>
      <c r="T68" s="489"/>
      <c r="U68" s="489"/>
      <c r="V68" s="485"/>
      <c r="W68" s="490"/>
      <c r="X68" s="491">
        <f t="shared" si="1"/>
        <v>0</v>
      </c>
    </row>
    <row r="69" spans="1:24" ht="30.5" customHeight="1">
      <c r="A69" s="311">
        <f t="shared" si="4"/>
        <v>55</v>
      </c>
      <c r="B69" s="306"/>
      <c r="C69" s="487"/>
      <c r="D69" s="487"/>
      <c r="E69" s="487"/>
      <c r="F69" s="486"/>
      <c r="G69" s="482"/>
      <c r="H69" s="482"/>
      <c r="I69" s="482"/>
      <c r="J69" s="482"/>
      <c r="K69" s="487"/>
      <c r="L69" s="306"/>
      <c r="M69" s="306"/>
      <c r="N69" s="306"/>
      <c r="O69" s="483"/>
      <c r="P69" s="483"/>
      <c r="Q69" s="484"/>
      <c r="R69" s="484"/>
      <c r="S69" s="484"/>
      <c r="T69" s="489"/>
      <c r="U69" s="489"/>
      <c r="V69" s="485"/>
      <c r="W69" s="490"/>
      <c r="X69" s="491">
        <f t="shared" si="1"/>
        <v>0</v>
      </c>
    </row>
    <row r="70" spans="1:24" ht="30.5" customHeight="1">
      <c r="A70" s="311">
        <f t="shared" si="4"/>
        <v>56</v>
      </c>
      <c r="B70" s="306"/>
      <c r="C70" s="487"/>
      <c r="D70" s="487"/>
      <c r="E70" s="487"/>
      <c r="F70" s="486"/>
      <c r="G70" s="482"/>
      <c r="H70" s="482"/>
      <c r="I70" s="482"/>
      <c r="J70" s="482"/>
      <c r="K70" s="487"/>
      <c r="L70" s="306"/>
      <c r="M70" s="306"/>
      <c r="N70" s="306"/>
      <c r="O70" s="483"/>
      <c r="P70" s="483"/>
      <c r="Q70" s="484"/>
      <c r="R70" s="484"/>
      <c r="S70" s="484"/>
      <c r="T70" s="489"/>
      <c r="U70" s="489"/>
      <c r="V70" s="485"/>
      <c r="W70" s="490"/>
      <c r="X70" s="491">
        <f t="shared" si="1"/>
        <v>0</v>
      </c>
    </row>
    <row r="71" spans="1:24" ht="30.5" customHeight="1">
      <c r="A71" s="311">
        <f t="shared" si="4"/>
        <v>57</v>
      </c>
      <c r="B71" s="306"/>
      <c r="C71" s="487"/>
      <c r="D71" s="487"/>
      <c r="E71" s="487"/>
      <c r="F71" s="486"/>
      <c r="G71" s="482"/>
      <c r="H71" s="482"/>
      <c r="I71" s="482"/>
      <c r="J71" s="482"/>
      <c r="K71" s="487"/>
      <c r="L71" s="306"/>
      <c r="M71" s="306"/>
      <c r="N71" s="306"/>
      <c r="O71" s="483"/>
      <c r="P71" s="483"/>
      <c r="Q71" s="484"/>
      <c r="R71" s="484"/>
      <c r="S71" s="484"/>
      <c r="T71" s="489"/>
      <c r="U71" s="489"/>
      <c r="V71" s="485"/>
      <c r="W71" s="490"/>
      <c r="X71" s="491">
        <f t="shared" si="1"/>
        <v>0</v>
      </c>
    </row>
    <row r="72" spans="1:24" ht="30.5" customHeight="1">
      <c r="A72" s="311">
        <f t="shared" si="4"/>
        <v>58</v>
      </c>
      <c r="B72" s="306"/>
      <c r="C72" s="487"/>
      <c r="D72" s="487"/>
      <c r="E72" s="487"/>
      <c r="F72" s="486"/>
      <c r="G72" s="482"/>
      <c r="H72" s="482"/>
      <c r="I72" s="482"/>
      <c r="J72" s="482"/>
      <c r="K72" s="487"/>
      <c r="L72" s="306"/>
      <c r="M72" s="306"/>
      <c r="N72" s="306"/>
      <c r="O72" s="483"/>
      <c r="P72" s="483"/>
      <c r="Q72" s="484"/>
      <c r="R72" s="484"/>
      <c r="S72" s="484"/>
      <c r="T72" s="489"/>
      <c r="U72" s="489"/>
      <c r="V72" s="485"/>
      <c r="W72" s="490"/>
      <c r="X72" s="491">
        <f t="shared" si="1"/>
        <v>0</v>
      </c>
    </row>
    <row r="73" spans="1:24" ht="30.5" customHeight="1">
      <c r="A73" s="311">
        <f t="shared" si="4"/>
        <v>59</v>
      </c>
      <c r="B73" s="306"/>
      <c r="C73" s="487"/>
      <c r="D73" s="487"/>
      <c r="E73" s="487"/>
      <c r="F73" s="486"/>
      <c r="G73" s="482"/>
      <c r="H73" s="482"/>
      <c r="I73" s="482"/>
      <c r="J73" s="482"/>
      <c r="K73" s="487"/>
      <c r="L73" s="306"/>
      <c r="M73" s="306"/>
      <c r="N73" s="306"/>
      <c r="O73" s="483"/>
      <c r="P73" s="483"/>
      <c r="Q73" s="484"/>
      <c r="R73" s="484"/>
      <c r="S73" s="484"/>
      <c r="T73" s="489"/>
      <c r="U73" s="489"/>
      <c r="V73" s="485"/>
      <c r="W73" s="490"/>
      <c r="X73" s="491">
        <f t="shared" si="1"/>
        <v>0</v>
      </c>
    </row>
    <row r="74" spans="1:24" ht="30.5" customHeight="1">
      <c r="A74" s="311">
        <f t="shared" si="4"/>
        <v>60</v>
      </c>
      <c r="B74" s="306"/>
      <c r="C74" s="487"/>
      <c r="D74" s="487"/>
      <c r="E74" s="487"/>
      <c r="F74" s="486"/>
      <c r="G74" s="482"/>
      <c r="H74" s="482"/>
      <c r="I74" s="482"/>
      <c r="J74" s="482"/>
      <c r="K74" s="487"/>
      <c r="L74" s="306"/>
      <c r="M74" s="306"/>
      <c r="N74" s="306"/>
      <c r="O74" s="483"/>
      <c r="P74" s="483"/>
      <c r="Q74" s="484"/>
      <c r="R74" s="484"/>
      <c r="S74" s="484"/>
      <c r="T74" s="489"/>
      <c r="U74" s="489"/>
      <c r="V74" s="485"/>
      <c r="W74" s="490"/>
      <c r="X74" s="491">
        <f t="shared" si="1"/>
        <v>0</v>
      </c>
    </row>
    <row r="75" spans="1:24" ht="30.5" customHeight="1">
      <c r="A75" s="311">
        <f t="shared" si="4"/>
        <v>61</v>
      </c>
      <c r="B75" s="306"/>
      <c r="C75" s="487"/>
      <c r="D75" s="487"/>
      <c r="E75" s="487"/>
      <c r="F75" s="486"/>
      <c r="G75" s="482"/>
      <c r="H75" s="482"/>
      <c r="I75" s="482"/>
      <c r="J75" s="482"/>
      <c r="K75" s="487"/>
      <c r="L75" s="306"/>
      <c r="M75" s="306"/>
      <c r="N75" s="306"/>
      <c r="O75" s="483"/>
      <c r="P75" s="483"/>
      <c r="Q75" s="484"/>
      <c r="R75" s="484"/>
      <c r="S75" s="484"/>
      <c r="T75" s="489"/>
      <c r="U75" s="489"/>
      <c r="V75" s="485"/>
      <c r="W75" s="490"/>
      <c r="X75" s="491">
        <f t="shared" si="1"/>
        <v>0</v>
      </c>
    </row>
    <row r="76" spans="1:24" ht="30.5" customHeight="1">
      <c r="A76" s="311">
        <f t="shared" si="4"/>
        <v>62</v>
      </c>
      <c r="B76" s="306"/>
      <c r="C76" s="487"/>
      <c r="D76" s="487"/>
      <c r="E76" s="487"/>
      <c r="F76" s="486"/>
      <c r="G76" s="482"/>
      <c r="H76" s="482"/>
      <c r="I76" s="482"/>
      <c r="J76" s="482"/>
      <c r="K76" s="487"/>
      <c r="L76" s="306"/>
      <c r="M76" s="306"/>
      <c r="N76" s="306"/>
      <c r="O76" s="483"/>
      <c r="P76" s="483"/>
      <c r="Q76" s="484"/>
      <c r="R76" s="484"/>
      <c r="S76" s="484"/>
      <c r="T76" s="489"/>
      <c r="U76" s="489"/>
      <c r="V76" s="485"/>
      <c r="W76" s="490"/>
      <c r="X76" s="491">
        <f t="shared" si="1"/>
        <v>0</v>
      </c>
    </row>
    <row r="77" spans="1:24" ht="30.5" customHeight="1">
      <c r="A77" s="311">
        <f t="shared" si="4"/>
        <v>63</v>
      </c>
      <c r="B77" s="306"/>
      <c r="C77" s="487"/>
      <c r="D77" s="487"/>
      <c r="E77" s="487"/>
      <c r="F77" s="486"/>
      <c r="G77" s="482"/>
      <c r="H77" s="482"/>
      <c r="I77" s="482"/>
      <c r="J77" s="482"/>
      <c r="K77" s="487"/>
      <c r="L77" s="306"/>
      <c r="M77" s="306"/>
      <c r="N77" s="306"/>
      <c r="O77" s="483"/>
      <c r="P77" s="483"/>
      <c r="Q77" s="484"/>
      <c r="R77" s="484"/>
      <c r="S77" s="484"/>
      <c r="T77" s="489"/>
      <c r="U77" s="489"/>
      <c r="V77" s="485"/>
      <c r="W77" s="490"/>
      <c r="X77" s="491">
        <f t="shared" si="1"/>
        <v>0</v>
      </c>
    </row>
    <row r="78" spans="1:24" ht="30.5" customHeight="1">
      <c r="A78" s="311">
        <f t="shared" si="4"/>
        <v>64</v>
      </c>
      <c r="B78" s="306"/>
      <c r="C78" s="487"/>
      <c r="D78" s="487"/>
      <c r="E78" s="487"/>
      <c r="F78" s="486"/>
      <c r="G78" s="482"/>
      <c r="H78" s="482"/>
      <c r="I78" s="482"/>
      <c r="J78" s="482"/>
      <c r="K78" s="487"/>
      <c r="L78" s="306"/>
      <c r="M78" s="306"/>
      <c r="N78" s="306"/>
      <c r="O78" s="483"/>
      <c r="P78" s="483"/>
      <c r="Q78" s="484"/>
      <c r="R78" s="484"/>
      <c r="S78" s="484"/>
      <c r="T78" s="489"/>
      <c r="U78" s="489"/>
      <c r="V78" s="485"/>
      <c r="W78" s="490"/>
      <c r="X78" s="491">
        <f t="shared" si="1"/>
        <v>0</v>
      </c>
    </row>
    <row r="79" spans="1:24" ht="30.5" customHeight="1">
      <c r="A79" s="311">
        <f t="shared" si="4"/>
        <v>65</v>
      </c>
      <c r="B79" s="306"/>
      <c r="C79" s="487"/>
      <c r="D79" s="487"/>
      <c r="E79" s="487"/>
      <c r="F79" s="486"/>
      <c r="G79" s="482"/>
      <c r="H79" s="482"/>
      <c r="I79" s="482"/>
      <c r="J79" s="482"/>
      <c r="K79" s="487"/>
      <c r="L79" s="306"/>
      <c r="M79" s="306"/>
      <c r="N79" s="306"/>
      <c r="O79" s="483"/>
      <c r="P79" s="483"/>
      <c r="Q79" s="484"/>
      <c r="R79" s="484"/>
      <c r="S79" s="484"/>
      <c r="T79" s="489"/>
      <c r="U79" s="489"/>
      <c r="V79" s="485"/>
      <c r="W79" s="490"/>
      <c r="X79" s="491">
        <f t="shared" si="1"/>
        <v>0</v>
      </c>
    </row>
    <row r="80" spans="1:24" ht="30.5" customHeight="1">
      <c r="A80" s="311">
        <f t="shared" si="4"/>
        <v>66</v>
      </c>
      <c r="B80" s="306"/>
      <c r="C80" s="487"/>
      <c r="D80" s="487"/>
      <c r="E80" s="487"/>
      <c r="F80" s="486"/>
      <c r="G80" s="482"/>
      <c r="H80" s="482"/>
      <c r="I80" s="482"/>
      <c r="J80" s="482"/>
      <c r="K80" s="487"/>
      <c r="L80" s="306"/>
      <c r="M80" s="306"/>
      <c r="N80" s="306"/>
      <c r="O80" s="483"/>
      <c r="P80" s="483"/>
      <c r="Q80" s="484"/>
      <c r="R80" s="484"/>
      <c r="S80" s="484"/>
      <c r="T80" s="489"/>
      <c r="U80" s="489"/>
      <c r="V80" s="485"/>
      <c r="W80" s="490"/>
      <c r="X80" s="491">
        <f t="shared" ref="X80:X117" si="5">U80+W80</f>
        <v>0</v>
      </c>
    </row>
    <row r="81" spans="1:24" ht="30.5" customHeight="1">
      <c r="A81" s="311">
        <f t="shared" si="4"/>
        <v>67</v>
      </c>
      <c r="B81" s="306"/>
      <c r="C81" s="487"/>
      <c r="D81" s="487"/>
      <c r="E81" s="487"/>
      <c r="F81" s="486"/>
      <c r="G81" s="482"/>
      <c r="H81" s="482"/>
      <c r="I81" s="482"/>
      <c r="J81" s="482"/>
      <c r="K81" s="487"/>
      <c r="L81" s="306"/>
      <c r="M81" s="306"/>
      <c r="N81" s="306"/>
      <c r="O81" s="483"/>
      <c r="P81" s="483"/>
      <c r="Q81" s="484"/>
      <c r="R81" s="484"/>
      <c r="S81" s="484"/>
      <c r="T81" s="489"/>
      <c r="U81" s="489"/>
      <c r="V81" s="485"/>
      <c r="W81" s="490"/>
      <c r="X81" s="491">
        <f t="shared" si="5"/>
        <v>0</v>
      </c>
    </row>
    <row r="82" spans="1:24" ht="30.5" customHeight="1">
      <c r="A82" s="311">
        <f t="shared" si="4"/>
        <v>68</v>
      </c>
      <c r="B82" s="306"/>
      <c r="C82" s="487"/>
      <c r="D82" s="487"/>
      <c r="E82" s="487"/>
      <c r="F82" s="486"/>
      <c r="G82" s="482"/>
      <c r="H82" s="482"/>
      <c r="I82" s="482"/>
      <c r="J82" s="482"/>
      <c r="K82" s="487"/>
      <c r="L82" s="306"/>
      <c r="M82" s="306"/>
      <c r="N82" s="306"/>
      <c r="O82" s="483"/>
      <c r="P82" s="483"/>
      <c r="Q82" s="484"/>
      <c r="R82" s="484"/>
      <c r="S82" s="484"/>
      <c r="T82" s="489"/>
      <c r="U82" s="489"/>
      <c r="V82" s="485"/>
      <c r="W82" s="490"/>
      <c r="X82" s="491">
        <f t="shared" si="5"/>
        <v>0</v>
      </c>
    </row>
    <row r="83" spans="1:24" ht="30.5" customHeight="1">
      <c r="A83" s="311">
        <f t="shared" si="4"/>
        <v>69</v>
      </c>
      <c r="B83" s="306"/>
      <c r="C83" s="487"/>
      <c r="D83" s="487"/>
      <c r="E83" s="487"/>
      <c r="F83" s="486"/>
      <c r="G83" s="482"/>
      <c r="H83" s="482"/>
      <c r="I83" s="482"/>
      <c r="J83" s="482"/>
      <c r="K83" s="487"/>
      <c r="L83" s="306"/>
      <c r="M83" s="306"/>
      <c r="N83" s="306"/>
      <c r="O83" s="483"/>
      <c r="P83" s="483"/>
      <c r="Q83" s="484"/>
      <c r="R83" s="484"/>
      <c r="S83" s="484"/>
      <c r="T83" s="489"/>
      <c r="U83" s="489"/>
      <c r="V83" s="485"/>
      <c r="W83" s="490"/>
      <c r="X83" s="491">
        <f t="shared" si="5"/>
        <v>0</v>
      </c>
    </row>
    <row r="84" spans="1:24" ht="30.5" customHeight="1">
      <c r="A84" s="311">
        <f t="shared" si="4"/>
        <v>70</v>
      </c>
      <c r="B84" s="306"/>
      <c r="C84" s="487"/>
      <c r="D84" s="487"/>
      <c r="E84" s="487"/>
      <c r="F84" s="486"/>
      <c r="G84" s="482"/>
      <c r="H84" s="482"/>
      <c r="I84" s="482"/>
      <c r="J84" s="482"/>
      <c r="K84" s="487"/>
      <c r="L84" s="306"/>
      <c r="M84" s="306"/>
      <c r="N84" s="306"/>
      <c r="O84" s="483"/>
      <c r="P84" s="483"/>
      <c r="Q84" s="484"/>
      <c r="R84" s="484"/>
      <c r="S84" s="484"/>
      <c r="T84" s="489"/>
      <c r="U84" s="489"/>
      <c r="V84" s="485"/>
      <c r="W84" s="490"/>
      <c r="X84" s="491">
        <f t="shared" si="5"/>
        <v>0</v>
      </c>
    </row>
    <row r="85" spans="1:24" ht="30.5" customHeight="1">
      <c r="A85" s="311">
        <f t="shared" si="4"/>
        <v>71</v>
      </c>
      <c r="B85" s="306"/>
      <c r="C85" s="487"/>
      <c r="D85" s="487"/>
      <c r="E85" s="487"/>
      <c r="F85" s="486"/>
      <c r="G85" s="482"/>
      <c r="H85" s="482"/>
      <c r="I85" s="482"/>
      <c r="J85" s="482"/>
      <c r="K85" s="487"/>
      <c r="L85" s="306"/>
      <c r="M85" s="306"/>
      <c r="N85" s="306"/>
      <c r="O85" s="483"/>
      <c r="P85" s="483"/>
      <c r="Q85" s="484"/>
      <c r="R85" s="484"/>
      <c r="S85" s="484"/>
      <c r="T85" s="489"/>
      <c r="U85" s="489"/>
      <c r="V85" s="485"/>
      <c r="W85" s="490"/>
      <c r="X85" s="491">
        <f t="shared" si="5"/>
        <v>0</v>
      </c>
    </row>
    <row r="86" spans="1:24" ht="30.5" customHeight="1">
      <c r="A86" s="311">
        <f t="shared" ref="A86:A117" si="6">A85+1</f>
        <v>72</v>
      </c>
      <c r="B86" s="306"/>
      <c r="C86" s="487"/>
      <c r="D86" s="487"/>
      <c r="E86" s="487"/>
      <c r="F86" s="486"/>
      <c r="G86" s="482"/>
      <c r="H86" s="482"/>
      <c r="I86" s="482"/>
      <c r="J86" s="482"/>
      <c r="K86" s="487"/>
      <c r="L86" s="306"/>
      <c r="M86" s="306"/>
      <c r="N86" s="306"/>
      <c r="O86" s="483"/>
      <c r="P86" s="483"/>
      <c r="Q86" s="484"/>
      <c r="R86" s="484"/>
      <c r="S86" s="484"/>
      <c r="T86" s="489"/>
      <c r="U86" s="489"/>
      <c r="V86" s="485"/>
      <c r="W86" s="490"/>
      <c r="X86" s="491">
        <f t="shared" si="5"/>
        <v>0</v>
      </c>
    </row>
    <row r="87" spans="1:24" ht="30.5" customHeight="1">
      <c r="A87" s="311">
        <f t="shared" si="6"/>
        <v>73</v>
      </c>
      <c r="B87" s="306"/>
      <c r="C87" s="487"/>
      <c r="D87" s="487"/>
      <c r="E87" s="487"/>
      <c r="F87" s="486"/>
      <c r="G87" s="482"/>
      <c r="H87" s="482"/>
      <c r="I87" s="482"/>
      <c r="J87" s="482"/>
      <c r="K87" s="487"/>
      <c r="L87" s="306"/>
      <c r="M87" s="306"/>
      <c r="N87" s="306"/>
      <c r="O87" s="483"/>
      <c r="P87" s="483"/>
      <c r="Q87" s="484"/>
      <c r="R87" s="484"/>
      <c r="S87" s="484"/>
      <c r="T87" s="489"/>
      <c r="U87" s="489"/>
      <c r="V87" s="485"/>
      <c r="W87" s="490"/>
      <c r="X87" s="491">
        <f t="shared" si="5"/>
        <v>0</v>
      </c>
    </row>
    <row r="88" spans="1:24" ht="30.5" customHeight="1">
      <c r="A88" s="311">
        <f t="shared" si="6"/>
        <v>74</v>
      </c>
      <c r="B88" s="306"/>
      <c r="C88" s="487"/>
      <c r="D88" s="487"/>
      <c r="E88" s="487"/>
      <c r="F88" s="486"/>
      <c r="G88" s="482"/>
      <c r="H88" s="482"/>
      <c r="I88" s="482"/>
      <c r="J88" s="482"/>
      <c r="K88" s="487"/>
      <c r="L88" s="306"/>
      <c r="M88" s="306"/>
      <c r="N88" s="306"/>
      <c r="O88" s="483"/>
      <c r="P88" s="483"/>
      <c r="Q88" s="484"/>
      <c r="R88" s="484"/>
      <c r="S88" s="484"/>
      <c r="T88" s="489"/>
      <c r="U88" s="489"/>
      <c r="V88" s="485"/>
      <c r="W88" s="490"/>
      <c r="X88" s="491">
        <f t="shared" si="5"/>
        <v>0</v>
      </c>
    </row>
    <row r="89" spans="1:24" ht="30.5" customHeight="1">
      <c r="A89" s="311">
        <f t="shared" si="6"/>
        <v>75</v>
      </c>
      <c r="B89" s="306"/>
      <c r="C89" s="487"/>
      <c r="D89" s="487"/>
      <c r="E89" s="487"/>
      <c r="F89" s="486"/>
      <c r="G89" s="482"/>
      <c r="H89" s="482"/>
      <c r="I89" s="482"/>
      <c r="J89" s="482"/>
      <c r="K89" s="487"/>
      <c r="L89" s="306"/>
      <c r="M89" s="306"/>
      <c r="N89" s="306"/>
      <c r="O89" s="483"/>
      <c r="P89" s="483"/>
      <c r="Q89" s="484"/>
      <c r="R89" s="484"/>
      <c r="S89" s="484"/>
      <c r="T89" s="489"/>
      <c r="U89" s="489"/>
      <c r="V89" s="485"/>
      <c r="W89" s="490"/>
      <c r="X89" s="491">
        <f t="shared" si="5"/>
        <v>0</v>
      </c>
    </row>
    <row r="90" spans="1:24" ht="30.5" customHeight="1">
      <c r="A90" s="311">
        <f t="shared" si="6"/>
        <v>76</v>
      </c>
      <c r="B90" s="306"/>
      <c r="C90" s="487"/>
      <c r="D90" s="487"/>
      <c r="E90" s="487"/>
      <c r="F90" s="486"/>
      <c r="G90" s="482"/>
      <c r="H90" s="482"/>
      <c r="I90" s="482"/>
      <c r="J90" s="482"/>
      <c r="K90" s="487"/>
      <c r="L90" s="306"/>
      <c r="M90" s="306"/>
      <c r="N90" s="306"/>
      <c r="O90" s="483"/>
      <c r="P90" s="483"/>
      <c r="Q90" s="484"/>
      <c r="R90" s="484"/>
      <c r="S90" s="484"/>
      <c r="T90" s="489"/>
      <c r="U90" s="489"/>
      <c r="V90" s="485"/>
      <c r="W90" s="490"/>
      <c r="X90" s="491">
        <f t="shared" si="5"/>
        <v>0</v>
      </c>
    </row>
    <row r="91" spans="1:24" ht="30.5" customHeight="1">
      <c r="A91" s="311">
        <f t="shared" si="6"/>
        <v>77</v>
      </c>
      <c r="B91" s="306"/>
      <c r="C91" s="487"/>
      <c r="D91" s="487"/>
      <c r="E91" s="487"/>
      <c r="F91" s="486"/>
      <c r="G91" s="482"/>
      <c r="H91" s="482"/>
      <c r="I91" s="482"/>
      <c r="J91" s="482"/>
      <c r="K91" s="487"/>
      <c r="L91" s="306"/>
      <c r="M91" s="306"/>
      <c r="N91" s="306"/>
      <c r="O91" s="483"/>
      <c r="P91" s="483"/>
      <c r="Q91" s="484"/>
      <c r="R91" s="484"/>
      <c r="S91" s="484"/>
      <c r="T91" s="489"/>
      <c r="U91" s="489"/>
      <c r="V91" s="485"/>
      <c r="W91" s="490"/>
      <c r="X91" s="491">
        <f t="shared" si="5"/>
        <v>0</v>
      </c>
    </row>
    <row r="92" spans="1:24" ht="30.5" customHeight="1">
      <c r="A92" s="311">
        <f t="shared" si="6"/>
        <v>78</v>
      </c>
      <c r="B92" s="306"/>
      <c r="C92" s="487"/>
      <c r="D92" s="487"/>
      <c r="E92" s="487"/>
      <c r="F92" s="486"/>
      <c r="G92" s="482"/>
      <c r="H92" s="482"/>
      <c r="I92" s="482"/>
      <c r="J92" s="482"/>
      <c r="K92" s="487"/>
      <c r="L92" s="306"/>
      <c r="M92" s="306"/>
      <c r="N92" s="306"/>
      <c r="O92" s="483"/>
      <c r="P92" s="483"/>
      <c r="Q92" s="484"/>
      <c r="R92" s="484"/>
      <c r="S92" s="484"/>
      <c r="T92" s="489"/>
      <c r="U92" s="489"/>
      <c r="V92" s="485"/>
      <c r="W92" s="490"/>
      <c r="X92" s="491">
        <f t="shared" si="5"/>
        <v>0</v>
      </c>
    </row>
    <row r="93" spans="1:24" ht="30.5" customHeight="1">
      <c r="A93" s="311">
        <f t="shared" si="6"/>
        <v>79</v>
      </c>
      <c r="B93" s="306"/>
      <c r="C93" s="487"/>
      <c r="D93" s="487"/>
      <c r="E93" s="487"/>
      <c r="F93" s="486"/>
      <c r="G93" s="482"/>
      <c r="H93" s="482"/>
      <c r="I93" s="482"/>
      <c r="J93" s="482"/>
      <c r="K93" s="487"/>
      <c r="L93" s="306"/>
      <c r="M93" s="306"/>
      <c r="N93" s="306"/>
      <c r="O93" s="483"/>
      <c r="P93" s="483"/>
      <c r="Q93" s="484"/>
      <c r="R93" s="484"/>
      <c r="S93" s="484"/>
      <c r="T93" s="489"/>
      <c r="U93" s="489"/>
      <c r="V93" s="485"/>
      <c r="W93" s="490"/>
      <c r="X93" s="491">
        <f t="shared" si="5"/>
        <v>0</v>
      </c>
    </row>
    <row r="94" spans="1:24" ht="30.5" customHeight="1">
      <c r="A94" s="311">
        <f t="shared" si="6"/>
        <v>80</v>
      </c>
      <c r="B94" s="306"/>
      <c r="C94" s="487"/>
      <c r="D94" s="487"/>
      <c r="E94" s="487"/>
      <c r="F94" s="486"/>
      <c r="G94" s="482"/>
      <c r="H94" s="482"/>
      <c r="I94" s="482"/>
      <c r="J94" s="482"/>
      <c r="K94" s="487"/>
      <c r="L94" s="306"/>
      <c r="M94" s="306"/>
      <c r="N94" s="306"/>
      <c r="O94" s="483"/>
      <c r="P94" s="483"/>
      <c r="Q94" s="484"/>
      <c r="R94" s="484"/>
      <c r="S94" s="484"/>
      <c r="T94" s="489"/>
      <c r="U94" s="489"/>
      <c r="V94" s="485"/>
      <c r="W94" s="490"/>
      <c r="X94" s="491">
        <f t="shared" si="5"/>
        <v>0</v>
      </c>
    </row>
    <row r="95" spans="1:24" ht="30.5" customHeight="1">
      <c r="A95" s="311">
        <f t="shared" si="6"/>
        <v>81</v>
      </c>
      <c r="B95" s="306"/>
      <c r="C95" s="487"/>
      <c r="D95" s="487"/>
      <c r="E95" s="487"/>
      <c r="F95" s="486"/>
      <c r="G95" s="482"/>
      <c r="H95" s="482"/>
      <c r="I95" s="482"/>
      <c r="J95" s="482"/>
      <c r="K95" s="487"/>
      <c r="L95" s="306"/>
      <c r="M95" s="306"/>
      <c r="N95" s="306"/>
      <c r="O95" s="483"/>
      <c r="P95" s="483"/>
      <c r="Q95" s="484"/>
      <c r="R95" s="484"/>
      <c r="S95" s="484"/>
      <c r="T95" s="489"/>
      <c r="U95" s="489"/>
      <c r="V95" s="485"/>
      <c r="W95" s="490"/>
      <c r="X95" s="491">
        <f t="shared" si="5"/>
        <v>0</v>
      </c>
    </row>
    <row r="96" spans="1:24" ht="30.5" customHeight="1">
      <c r="A96" s="311">
        <f t="shared" si="6"/>
        <v>82</v>
      </c>
      <c r="B96" s="306"/>
      <c r="C96" s="487"/>
      <c r="D96" s="487"/>
      <c r="E96" s="487"/>
      <c r="F96" s="486"/>
      <c r="G96" s="482"/>
      <c r="H96" s="482"/>
      <c r="I96" s="482"/>
      <c r="J96" s="482"/>
      <c r="K96" s="487"/>
      <c r="L96" s="306"/>
      <c r="M96" s="306"/>
      <c r="N96" s="306"/>
      <c r="O96" s="483"/>
      <c r="P96" s="483"/>
      <c r="Q96" s="484"/>
      <c r="R96" s="484"/>
      <c r="S96" s="484"/>
      <c r="T96" s="489"/>
      <c r="U96" s="489"/>
      <c r="V96" s="485"/>
      <c r="W96" s="490"/>
      <c r="X96" s="491">
        <f t="shared" si="5"/>
        <v>0</v>
      </c>
    </row>
    <row r="97" spans="1:24" ht="30.5" customHeight="1">
      <c r="A97" s="311">
        <f t="shared" si="6"/>
        <v>83</v>
      </c>
      <c r="B97" s="306"/>
      <c r="C97" s="487"/>
      <c r="D97" s="487"/>
      <c r="E97" s="487"/>
      <c r="F97" s="486"/>
      <c r="G97" s="482"/>
      <c r="H97" s="482"/>
      <c r="I97" s="482"/>
      <c r="J97" s="482"/>
      <c r="K97" s="487"/>
      <c r="L97" s="306"/>
      <c r="M97" s="306"/>
      <c r="N97" s="306"/>
      <c r="O97" s="483"/>
      <c r="P97" s="483"/>
      <c r="Q97" s="484"/>
      <c r="R97" s="484"/>
      <c r="S97" s="484"/>
      <c r="T97" s="489"/>
      <c r="U97" s="489"/>
      <c r="V97" s="485"/>
      <c r="W97" s="490"/>
      <c r="X97" s="491">
        <f t="shared" si="5"/>
        <v>0</v>
      </c>
    </row>
    <row r="98" spans="1:24" ht="30.5" customHeight="1">
      <c r="A98" s="311">
        <f t="shared" si="6"/>
        <v>84</v>
      </c>
      <c r="B98" s="306"/>
      <c r="C98" s="487"/>
      <c r="D98" s="487"/>
      <c r="E98" s="487"/>
      <c r="F98" s="486"/>
      <c r="G98" s="482"/>
      <c r="H98" s="482"/>
      <c r="I98" s="482"/>
      <c r="J98" s="482"/>
      <c r="K98" s="487"/>
      <c r="L98" s="306"/>
      <c r="M98" s="306"/>
      <c r="N98" s="306"/>
      <c r="O98" s="483"/>
      <c r="P98" s="483"/>
      <c r="Q98" s="484"/>
      <c r="R98" s="484"/>
      <c r="S98" s="484"/>
      <c r="T98" s="489"/>
      <c r="U98" s="489"/>
      <c r="V98" s="485"/>
      <c r="W98" s="490"/>
      <c r="X98" s="491">
        <f t="shared" si="5"/>
        <v>0</v>
      </c>
    </row>
    <row r="99" spans="1:24" ht="30.5" customHeight="1">
      <c r="A99" s="311">
        <f t="shared" si="6"/>
        <v>85</v>
      </c>
      <c r="B99" s="306"/>
      <c r="C99" s="487"/>
      <c r="D99" s="487"/>
      <c r="E99" s="487"/>
      <c r="F99" s="486"/>
      <c r="G99" s="482"/>
      <c r="H99" s="482"/>
      <c r="I99" s="482"/>
      <c r="J99" s="482"/>
      <c r="K99" s="487"/>
      <c r="L99" s="306"/>
      <c r="M99" s="306"/>
      <c r="N99" s="306"/>
      <c r="O99" s="483"/>
      <c r="P99" s="483"/>
      <c r="Q99" s="484"/>
      <c r="R99" s="484"/>
      <c r="S99" s="484"/>
      <c r="T99" s="489"/>
      <c r="U99" s="489"/>
      <c r="V99" s="485"/>
      <c r="W99" s="490"/>
      <c r="X99" s="491">
        <f t="shared" si="5"/>
        <v>0</v>
      </c>
    </row>
    <row r="100" spans="1:24" ht="30.5" customHeight="1">
      <c r="A100" s="311">
        <f t="shared" si="6"/>
        <v>86</v>
      </c>
      <c r="B100" s="306"/>
      <c r="C100" s="487"/>
      <c r="D100" s="487"/>
      <c r="E100" s="487"/>
      <c r="F100" s="486"/>
      <c r="G100" s="482"/>
      <c r="H100" s="482"/>
      <c r="I100" s="482"/>
      <c r="J100" s="482"/>
      <c r="K100" s="487"/>
      <c r="L100" s="306"/>
      <c r="M100" s="306"/>
      <c r="N100" s="306"/>
      <c r="O100" s="483"/>
      <c r="P100" s="483"/>
      <c r="Q100" s="484"/>
      <c r="R100" s="484"/>
      <c r="S100" s="484"/>
      <c r="T100" s="489"/>
      <c r="U100" s="489"/>
      <c r="V100" s="485"/>
      <c r="W100" s="490"/>
      <c r="X100" s="491">
        <f t="shared" si="5"/>
        <v>0</v>
      </c>
    </row>
    <row r="101" spans="1:24" ht="30.5" customHeight="1">
      <c r="A101" s="311">
        <f t="shared" si="6"/>
        <v>87</v>
      </c>
      <c r="B101" s="306"/>
      <c r="C101" s="487"/>
      <c r="D101" s="487"/>
      <c r="E101" s="487"/>
      <c r="F101" s="486"/>
      <c r="G101" s="482"/>
      <c r="H101" s="482"/>
      <c r="I101" s="482"/>
      <c r="J101" s="482"/>
      <c r="K101" s="487"/>
      <c r="L101" s="306"/>
      <c r="M101" s="306"/>
      <c r="N101" s="306"/>
      <c r="O101" s="483"/>
      <c r="P101" s="483"/>
      <c r="Q101" s="484"/>
      <c r="R101" s="484"/>
      <c r="S101" s="484"/>
      <c r="T101" s="489"/>
      <c r="U101" s="489"/>
      <c r="V101" s="485"/>
      <c r="W101" s="490"/>
      <c r="X101" s="491">
        <f t="shared" si="5"/>
        <v>0</v>
      </c>
    </row>
    <row r="102" spans="1:24" ht="30.5" customHeight="1">
      <c r="A102" s="311">
        <f t="shared" si="6"/>
        <v>88</v>
      </c>
      <c r="B102" s="306"/>
      <c r="C102" s="487"/>
      <c r="D102" s="487"/>
      <c r="E102" s="487"/>
      <c r="F102" s="486"/>
      <c r="G102" s="482"/>
      <c r="H102" s="482"/>
      <c r="I102" s="482"/>
      <c r="J102" s="482"/>
      <c r="K102" s="487"/>
      <c r="L102" s="306"/>
      <c r="M102" s="306"/>
      <c r="N102" s="306"/>
      <c r="O102" s="483"/>
      <c r="P102" s="483"/>
      <c r="Q102" s="484"/>
      <c r="R102" s="484"/>
      <c r="S102" s="484"/>
      <c r="T102" s="489"/>
      <c r="U102" s="489"/>
      <c r="V102" s="485"/>
      <c r="W102" s="490"/>
      <c r="X102" s="491">
        <f t="shared" si="5"/>
        <v>0</v>
      </c>
    </row>
    <row r="103" spans="1:24" ht="30.5" customHeight="1">
      <c r="A103" s="311">
        <f t="shared" si="6"/>
        <v>89</v>
      </c>
      <c r="B103" s="306"/>
      <c r="C103" s="487"/>
      <c r="D103" s="487"/>
      <c r="E103" s="487"/>
      <c r="F103" s="486"/>
      <c r="G103" s="482"/>
      <c r="H103" s="482"/>
      <c r="I103" s="482"/>
      <c r="J103" s="482"/>
      <c r="K103" s="487"/>
      <c r="L103" s="306"/>
      <c r="M103" s="306"/>
      <c r="N103" s="306"/>
      <c r="O103" s="483"/>
      <c r="P103" s="483"/>
      <c r="Q103" s="484"/>
      <c r="R103" s="484"/>
      <c r="S103" s="484"/>
      <c r="T103" s="489"/>
      <c r="U103" s="489"/>
      <c r="V103" s="485"/>
      <c r="W103" s="490"/>
      <c r="X103" s="491">
        <f t="shared" si="5"/>
        <v>0</v>
      </c>
    </row>
    <row r="104" spans="1:24" ht="30.5" customHeight="1">
      <c r="A104" s="311">
        <f t="shared" si="6"/>
        <v>90</v>
      </c>
      <c r="B104" s="306"/>
      <c r="C104" s="487"/>
      <c r="D104" s="487"/>
      <c r="E104" s="487"/>
      <c r="F104" s="486"/>
      <c r="G104" s="482"/>
      <c r="H104" s="482"/>
      <c r="I104" s="482"/>
      <c r="J104" s="482"/>
      <c r="K104" s="487"/>
      <c r="L104" s="306"/>
      <c r="M104" s="306"/>
      <c r="N104" s="306"/>
      <c r="O104" s="483"/>
      <c r="P104" s="483"/>
      <c r="Q104" s="484"/>
      <c r="R104" s="484"/>
      <c r="S104" s="484"/>
      <c r="T104" s="489"/>
      <c r="U104" s="489"/>
      <c r="V104" s="485"/>
      <c r="W104" s="490"/>
      <c r="X104" s="491">
        <f t="shared" si="5"/>
        <v>0</v>
      </c>
    </row>
    <row r="105" spans="1:24" ht="30.5" customHeight="1">
      <c r="A105" s="311">
        <f t="shared" si="6"/>
        <v>91</v>
      </c>
      <c r="B105" s="306"/>
      <c r="C105" s="487"/>
      <c r="D105" s="487"/>
      <c r="E105" s="487"/>
      <c r="F105" s="486"/>
      <c r="G105" s="482"/>
      <c r="H105" s="482"/>
      <c r="I105" s="482"/>
      <c r="J105" s="482"/>
      <c r="K105" s="487"/>
      <c r="L105" s="306"/>
      <c r="M105" s="306"/>
      <c r="N105" s="306"/>
      <c r="O105" s="483"/>
      <c r="P105" s="483"/>
      <c r="Q105" s="484"/>
      <c r="R105" s="484"/>
      <c r="S105" s="484"/>
      <c r="T105" s="489"/>
      <c r="U105" s="489"/>
      <c r="V105" s="485"/>
      <c r="W105" s="490"/>
      <c r="X105" s="491">
        <f t="shared" si="5"/>
        <v>0</v>
      </c>
    </row>
    <row r="106" spans="1:24" ht="30.5" customHeight="1">
      <c r="A106" s="311">
        <f t="shared" si="6"/>
        <v>92</v>
      </c>
      <c r="B106" s="306"/>
      <c r="C106" s="487"/>
      <c r="D106" s="487"/>
      <c r="E106" s="487"/>
      <c r="F106" s="486"/>
      <c r="G106" s="482"/>
      <c r="H106" s="482"/>
      <c r="I106" s="482"/>
      <c r="J106" s="482"/>
      <c r="K106" s="487"/>
      <c r="L106" s="306"/>
      <c r="M106" s="306"/>
      <c r="N106" s="306"/>
      <c r="O106" s="483"/>
      <c r="P106" s="483"/>
      <c r="Q106" s="484"/>
      <c r="R106" s="484"/>
      <c r="S106" s="484"/>
      <c r="T106" s="489"/>
      <c r="U106" s="489"/>
      <c r="V106" s="485"/>
      <c r="W106" s="490"/>
      <c r="X106" s="491">
        <f t="shared" si="5"/>
        <v>0</v>
      </c>
    </row>
    <row r="107" spans="1:24" ht="30.5" customHeight="1">
      <c r="A107" s="311">
        <f t="shared" si="6"/>
        <v>93</v>
      </c>
      <c r="B107" s="306"/>
      <c r="C107" s="487"/>
      <c r="D107" s="487"/>
      <c r="E107" s="487"/>
      <c r="F107" s="486"/>
      <c r="G107" s="482"/>
      <c r="H107" s="482"/>
      <c r="I107" s="482"/>
      <c r="J107" s="482"/>
      <c r="K107" s="487"/>
      <c r="L107" s="306"/>
      <c r="M107" s="306"/>
      <c r="N107" s="306"/>
      <c r="O107" s="483"/>
      <c r="P107" s="483"/>
      <c r="Q107" s="484"/>
      <c r="R107" s="484"/>
      <c r="S107" s="484"/>
      <c r="T107" s="489"/>
      <c r="U107" s="489"/>
      <c r="V107" s="485"/>
      <c r="W107" s="490"/>
      <c r="X107" s="491">
        <f t="shared" si="5"/>
        <v>0</v>
      </c>
    </row>
    <row r="108" spans="1:24" ht="30.5" customHeight="1">
      <c r="A108" s="311">
        <f t="shared" si="6"/>
        <v>94</v>
      </c>
      <c r="B108" s="306"/>
      <c r="C108" s="487"/>
      <c r="D108" s="487"/>
      <c r="E108" s="487"/>
      <c r="F108" s="486"/>
      <c r="G108" s="482"/>
      <c r="H108" s="482"/>
      <c r="I108" s="482"/>
      <c r="J108" s="482"/>
      <c r="K108" s="487"/>
      <c r="L108" s="306"/>
      <c r="M108" s="306"/>
      <c r="N108" s="306"/>
      <c r="O108" s="483"/>
      <c r="P108" s="483"/>
      <c r="Q108" s="484"/>
      <c r="R108" s="484"/>
      <c r="S108" s="484"/>
      <c r="T108" s="489"/>
      <c r="U108" s="489"/>
      <c r="V108" s="485"/>
      <c r="W108" s="490"/>
      <c r="X108" s="491">
        <f t="shared" si="5"/>
        <v>0</v>
      </c>
    </row>
    <row r="109" spans="1:24" ht="30.5" customHeight="1">
      <c r="A109" s="311">
        <f t="shared" si="6"/>
        <v>95</v>
      </c>
      <c r="B109" s="306"/>
      <c r="C109" s="487"/>
      <c r="D109" s="487"/>
      <c r="E109" s="487"/>
      <c r="F109" s="486"/>
      <c r="G109" s="482"/>
      <c r="H109" s="482"/>
      <c r="I109" s="482"/>
      <c r="J109" s="482"/>
      <c r="K109" s="487"/>
      <c r="L109" s="306"/>
      <c r="M109" s="306"/>
      <c r="N109" s="306"/>
      <c r="O109" s="483"/>
      <c r="P109" s="483"/>
      <c r="Q109" s="484"/>
      <c r="R109" s="484"/>
      <c r="S109" s="484"/>
      <c r="T109" s="489"/>
      <c r="U109" s="489"/>
      <c r="V109" s="485"/>
      <c r="W109" s="490"/>
      <c r="X109" s="491">
        <f t="shared" si="5"/>
        <v>0</v>
      </c>
    </row>
    <row r="110" spans="1:24" ht="30.5" customHeight="1">
      <c r="A110" s="311">
        <f t="shared" si="6"/>
        <v>96</v>
      </c>
      <c r="B110" s="306"/>
      <c r="C110" s="487"/>
      <c r="D110" s="487"/>
      <c r="E110" s="487"/>
      <c r="F110" s="486"/>
      <c r="G110" s="482"/>
      <c r="H110" s="482"/>
      <c r="I110" s="482"/>
      <c r="J110" s="482"/>
      <c r="K110" s="487"/>
      <c r="L110" s="306"/>
      <c r="M110" s="306"/>
      <c r="N110" s="306"/>
      <c r="O110" s="483"/>
      <c r="P110" s="483"/>
      <c r="Q110" s="484"/>
      <c r="R110" s="484"/>
      <c r="S110" s="484"/>
      <c r="T110" s="489"/>
      <c r="U110" s="489"/>
      <c r="V110" s="485"/>
      <c r="W110" s="490"/>
      <c r="X110" s="491">
        <f t="shared" si="5"/>
        <v>0</v>
      </c>
    </row>
    <row r="111" spans="1:24" ht="30.5" customHeight="1">
      <c r="A111" s="311">
        <f t="shared" si="6"/>
        <v>97</v>
      </c>
      <c r="B111" s="306"/>
      <c r="C111" s="487"/>
      <c r="D111" s="487"/>
      <c r="E111" s="487"/>
      <c r="F111" s="486"/>
      <c r="G111" s="482"/>
      <c r="H111" s="482"/>
      <c r="I111" s="482"/>
      <c r="J111" s="482"/>
      <c r="K111" s="487"/>
      <c r="L111" s="306"/>
      <c r="M111" s="306"/>
      <c r="N111" s="306"/>
      <c r="O111" s="483"/>
      <c r="P111" s="483"/>
      <c r="Q111" s="484"/>
      <c r="R111" s="484"/>
      <c r="S111" s="484"/>
      <c r="T111" s="489"/>
      <c r="U111" s="489"/>
      <c r="V111" s="485"/>
      <c r="W111" s="490"/>
      <c r="X111" s="491">
        <f t="shared" si="5"/>
        <v>0</v>
      </c>
    </row>
    <row r="112" spans="1:24" ht="30.5" customHeight="1">
      <c r="A112" s="311">
        <f t="shared" si="6"/>
        <v>98</v>
      </c>
      <c r="B112" s="306"/>
      <c r="C112" s="487"/>
      <c r="D112" s="487"/>
      <c r="E112" s="487"/>
      <c r="F112" s="486"/>
      <c r="G112" s="482"/>
      <c r="H112" s="482"/>
      <c r="I112" s="482"/>
      <c r="J112" s="482"/>
      <c r="K112" s="487"/>
      <c r="L112" s="306"/>
      <c r="M112" s="306"/>
      <c r="N112" s="306"/>
      <c r="O112" s="483"/>
      <c r="P112" s="483"/>
      <c r="Q112" s="484"/>
      <c r="R112" s="484"/>
      <c r="S112" s="484"/>
      <c r="T112" s="489"/>
      <c r="U112" s="489"/>
      <c r="V112" s="485"/>
      <c r="W112" s="490"/>
      <c r="X112" s="491">
        <f t="shared" si="5"/>
        <v>0</v>
      </c>
    </row>
    <row r="113" spans="1:25" ht="30.5" customHeight="1">
      <c r="A113" s="311">
        <f t="shared" si="6"/>
        <v>99</v>
      </c>
      <c r="B113" s="306"/>
      <c r="C113" s="487"/>
      <c r="D113" s="487"/>
      <c r="E113" s="487"/>
      <c r="F113" s="486"/>
      <c r="G113" s="482"/>
      <c r="H113" s="482"/>
      <c r="I113" s="482"/>
      <c r="J113" s="482"/>
      <c r="K113" s="487"/>
      <c r="L113" s="306"/>
      <c r="M113" s="306"/>
      <c r="N113" s="306"/>
      <c r="O113" s="483"/>
      <c r="P113" s="483"/>
      <c r="Q113" s="484"/>
      <c r="R113" s="484"/>
      <c r="S113" s="484"/>
      <c r="T113" s="489"/>
      <c r="U113" s="489"/>
      <c r="V113" s="485"/>
      <c r="W113" s="490"/>
      <c r="X113" s="491">
        <f t="shared" si="5"/>
        <v>0</v>
      </c>
    </row>
    <row r="114" spans="1:25" ht="30.5" customHeight="1">
      <c r="A114" s="311">
        <f t="shared" si="6"/>
        <v>100</v>
      </c>
      <c r="B114" s="306"/>
      <c r="C114" s="487"/>
      <c r="D114" s="487"/>
      <c r="E114" s="487"/>
      <c r="F114" s="486"/>
      <c r="G114" s="482"/>
      <c r="H114" s="482"/>
      <c r="I114" s="482"/>
      <c r="J114" s="482"/>
      <c r="K114" s="487"/>
      <c r="L114" s="306"/>
      <c r="M114" s="306"/>
      <c r="N114" s="306"/>
      <c r="O114" s="483"/>
      <c r="P114" s="483"/>
      <c r="Q114" s="484"/>
      <c r="R114" s="484"/>
      <c r="S114" s="484"/>
      <c r="T114" s="489"/>
      <c r="U114" s="489"/>
      <c r="V114" s="485"/>
      <c r="W114" s="490"/>
      <c r="X114" s="491">
        <f t="shared" si="5"/>
        <v>0</v>
      </c>
    </row>
    <row r="115" spans="1:25" ht="30.5" customHeight="1">
      <c r="A115" s="311">
        <f t="shared" si="6"/>
        <v>101</v>
      </c>
      <c r="B115" s="306"/>
      <c r="C115" s="487"/>
      <c r="D115" s="487"/>
      <c r="E115" s="487"/>
      <c r="F115" s="486"/>
      <c r="G115" s="482"/>
      <c r="H115" s="482"/>
      <c r="I115" s="482"/>
      <c r="J115" s="482"/>
      <c r="K115" s="487"/>
      <c r="L115" s="306"/>
      <c r="M115" s="306"/>
      <c r="N115" s="306"/>
      <c r="O115" s="483"/>
      <c r="P115" s="483"/>
      <c r="Q115" s="484"/>
      <c r="R115" s="484"/>
      <c r="S115" s="484"/>
      <c r="T115" s="489"/>
      <c r="U115" s="489"/>
      <c r="V115" s="485"/>
      <c r="W115" s="490"/>
      <c r="X115" s="491">
        <f t="shared" si="5"/>
        <v>0</v>
      </c>
    </row>
    <row r="116" spans="1:25" ht="30.5" customHeight="1">
      <c r="A116" s="311">
        <f t="shared" si="6"/>
        <v>102</v>
      </c>
      <c r="B116" s="306"/>
      <c r="C116" s="487"/>
      <c r="D116" s="487"/>
      <c r="E116" s="487"/>
      <c r="F116" s="486"/>
      <c r="G116" s="482"/>
      <c r="H116" s="482"/>
      <c r="I116" s="482"/>
      <c r="J116" s="482"/>
      <c r="K116" s="487"/>
      <c r="L116" s="306"/>
      <c r="M116" s="306"/>
      <c r="N116" s="306"/>
      <c r="O116" s="483"/>
      <c r="P116" s="483"/>
      <c r="Q116" s="484"/>
      <c r="R116" s="484"/>
      <c r="S116" s="484"/>
      <c r="T116" s="489"/>
      <c r="U116" s="489"/>
      <c r="V116" s="485"/>
      <c r="W116" s="490"/>
      <c r="X116" s="491">
        <f t="shared" si="5"/>
        <v>0</v>
      </c>
    </row>
    <row r="117" spans="1:25" ht="30.5" customHeight="1">
      <c r="A117" s="311">
        <f t="shared" si="6"/>
        <v>103</v>
      </c>
      <c r="B117" s="306"/>
      <c r="C117" s="487"/>
      <c r="D117" s="487"/>
      <c r="E117" s="487"/>
      <c r="F117" s="486"/>
      <c r="G117" s="482"/>
      <c r="H117" s="482"/>
      <c r="I117" s="482"/>
      <c r="J117" s="482"/>
      <c r="K117" s="487"/>
      <c r="L117" s="306"/>
      <c r="M117" s="306"/>
      <c r="N117" s="306"/>
      <c r="O117" s="483"/>
      <c r="P117" s="483"/>
      <c r="Q117" s="484"/>
      <c r="R117" s="484"/>
      <c r="S117" s="484"/>
      <c r="T117" s="489"/>
      <c r="U117" s="489"/>
      <c r="V117" s="485"/>
      <c r="W117" s="490"/>
      <c r="X117" s="491">
        <f t="shared" si="5"/>
        <v>0</v>
      </c>
    </row>
    <row r="118" spans="1:25" ht="13.5" customHeight="1">
      <c r="A118" s="319"/>
      <c r="B118" s="7"/>
      <c r="C118" s="7"/>
      <c r="D118" s="7"/>
      <c r="E118" s="7"/>
      <c r="F118" s="7"/>
      <c r="G118" s="7"/>
      <c r="H118" s="7"/>
      <c r="I118" s="7"/>
      <c r="J118" s="7"/>
      <c r="K118" s="7"/>
      <c r="L118" s="7"/>
      <c r="M118" s="320"/>
      <c r="N118" s="320"/>
      <c r="O118" s="320"/>
      <c r="P118" s="320"/>
      <c r="Q118" s="320"/>
      <c r="R118" s="321"/>
      <c r="S118" s="321"/>
      <c r="T118" s="321"/>
      <c r="U118" s="321"/>
      <c r="V118" s="321"/>
      <c r="W118" s="321"/>
      <c r="X118" s="322"/>
      <c r="Y118" s="321"/>
    </row>
    <row r="119" spans="1:25">
      <c r="A119" s="323"/>
      <c r="B119" s="11"/>
      <c r="C119" s="11"/>
      <c r="D119" s="310"/>
      <c r="E119" s="11"/>
      <c r="F119" s="11"/>
      <c r="G119" s="324"/>
      <c r="H119" s="324"/>
      <c r="I119" s="324"/>
      <c r="J119" s="324"/>
      <c r="K119" s="324"/>
      <c r="L119" s="11"/>
      <c r="M119" s="11"/>
      <c r="N119" s="11"/>
      <c r="O119" s="323"/>
      <c r="P119" s="11"/>
      <c r="Q119" s="11"/>
      <c r="R119" s="11"/>
      <c r="S119" s="11"/>
      <c r="T119" s="11"/>
      <c r="U119" s="11"/>
      <c r="V119" s="11"/>
    </row>
    <row r="120" spans="1:25" s="63" customFormat="1" ht="12.5">
      <c r="A120" s="644" t="s">
        <v>428</v>
      </c>
      <c r="B120" s="644"/>
    </row>
    <row r="121" spans="1:25" s="63" customFormat="1" ht="51" customHeight="1">
      <c r="A121" s="604" t="s">
        <v>465</v>
      </c>
      <c r="B121" s="604"/>
      <c r="C121" s="604"/>
      <c r="D121" s="604"/>
      <c r="E121" s="604"/>
      <c r="F121" s="604"/>
      <c r="G121" s="604"/>
      <c r="H121" s="604"/>
      <c r="I121" s="604"/>
      <c r="J121" s="604"/>
      <c r="K121" s="604"/>
      <c r="L121" s="604"/>
      <c r="M121" s="604"/>
      <c r="N121" s="604"/>
    </row>
    <row r="122" spans="1:25" s="63" customFormat="1" ht="11" customHeight="1">
      <c r="A122" s="307" t="s">
        <v>464</v>
      </c>
      <c r="B122" s="302"/>
      <c r="C122" s="302"/>
      <c r="D122" s="302"/>
      <c r="E122" s="302"/>
      <c r="F122" s="302"/>
      <c r="G122" s="302"/>
    </row>
    <row r="123" spans="1:25" s="63" customFormat="1" ht="18" customHeight="1">
      <c r="A123" s="308" t="s">
        <v>420</v>
      </c>
      <c r="B123" s="80"/>
      <c r="C123" s="80"/>
      <c r="D123" s="80"/>
      <c r="E123" s="80"/>
      <c r="F123" s="80"/>
      <c r="G123" s="80"/>
    </row>
    <row r="124" spans="1:25" s="63" customFormat="1" ht="21" customHeight="1">
      <c r="A124" s="636" t="s">
        <v>421</v>
      </c>
      <c r="B124" s="636"/>
      <c r="C124" s="636"/>
      <c r="D124" s="636"/>
      <c r="E124" s="636"/>
      <c r="F124" s="636"/>
      <c r="G124" s="636"/>
      <c r="H124" s="636"/>
      <c r="I124" s="636"/>
      <c r="J124" s="636"/>
      <c r="K124" s="636"/>
      <c r="L124" s="636"/>
      <c r="M124" s="636"/>
      <c r="N124" s="636"/>
    </row>
  </sheetData>
  <sheetProtection algorithmName="SHA-512" hashValue="nNRT3LepWvpieh21PYxLnV4vyNpHfmCb+vXOAFpmZgGZ4XzTMN2sKliYrWeFaOuA0lNanlZ6Ju8zwXajelWndQ==" saltValue="L1djwswlv65vWaEwZDiKrg==" spinCount="100000" sheet="1" formatColumns="0" formatRows="0"/>
  <mergeCells count="5">
    <mergeCell ref="B5:C6"/>
    <mergeCell ref="G12:J13"/>
    <mergeCell ref="A120:B120"/>
    <mergeCell ref="A121:N121"/>
    <mergeCell ref="A124:N124"/>
  </mergeCells>
  <conditionalFormatting sqref="D5">
    <cfRule type="expression" dxfId="3" priority="98">
      <formula>AND($D$6&lt;&gt;"",$O$12&gt;0)</formula>
    </cfRule>
  </conditionalFormatting>
  <conditionalFormatting sqref="D10">
    <cfRule type="expression" dxfId="2" priority="95">
      <formula>$D$11&lt;&gt;""</formula>
    </cfRule>
  </conditionalFormatting>
  <conditionalFormatting sqref="E15:E117">
    <cfRule type="expression" dxfId="1" priority="2">
      <formula>$D15="Location"</formula>
    </cfRule>
  </conditionalFormatting>
  <dataValidations count="5">
    <dataValidation type="list" allowBlank="1" showInputMessage="1" showErrorMessage="1" sqref="G15:J117" xr:uid="{A66A8912-10A6-4553-8743-83348E297749}">
      <formula1>"X,x"</formula1>
    </dataValidation>
    <dataValidation type="list" allowBlank="1" showInputMessage="1" showErrorMessage="1" sqref="C15:C117" xr:uid="{ED14FB74-D0E0-4C72-B2E5-BF165BE3E0DB}">
      <formula1>"Diffusion,Production,Résidence,Autre"</formula1>
    </dataValidation>
    <dataValidation type="list" allowBlank="1" showInputMessage="1" showErrorMessage="1" sqref="D15:D117" xr:uid="{67FCE352-1824-4040-9D80-80727794F6A5}">
      <formula1>"Atelier,Colloque,Conférence,Formation,Lecture,Manifestation,Médiation,Rencontre,Spectacle,Autre"</formula1>
    </dataValidation>
    <dataValidation type="list" errorStyle="warning" allowBlank="1" showInputMessage="1" showErrorMessage="1" sqref="E15:E117" xr:uid="{1496D2EA-BEDC-489F-93BA-259C7CA6EEE3}">
      <formula1>"Préscolaire,Primaire,Secondaire,Familiale,Adulte,Tout public"</formula1>
    </dataValidation>
    <dataValidation type="list" allowBlank="1" showInputMessage="1" showErrorMessage="1" sqref="D5" xr:uid="{E0307B88-95F1-479C-9D0E-4EA8C857B2D6}">
      <formula1>"«Choisir»,2024,2025"</formula1>
    </dataValidation>
  </dataValidations>
  <hyperlinks>
    <hyperlink ref="A122" r:id="rId1" display="https://www.calq.gouv.qc.ca/fileadmin/fichiers/lexique/CALQ_planactiondiversite20162019.pdf" xr:uid="{943AB0F1-DC71-4CED-9C2C-E597B5124F10}"/>
    <hyperlink ref="H14" location="Nv10cDiversite" display="Diversité culturelle*" xr:uid="{986E880B-0270-4F88-8D45-F4109AC130CF}"/>
    <hyperlink ref="I14" location="Nv10cReleve" display="Artiste de la relève**" xr:uid="{C5D3029E-856D-40D8-AB09-AB57288DB835}"/>
    <hyperlink ref="J14" location="Nv10cHand" display="Artiste en situation d'handicap***" xr:uid="{8ACC5CF9-73DC-438E-A2F8-94EF4D668C2D}"/>
    <hyperlink ref="A120:B120" location="Nv10cHaut" display="Retour en haut de la page" xr:uid="{261E5706-C3B7-4D79-A92B-1A4241F133E1}"/>
  </hyperlinks>
  <pageMargins left="0.25" right="0.25" top="0.75" bottom="0.75" header="0.3" footer="0.3"/>
  <pageSetup paperSize="5" scale="52"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50"/>
  <dimension ref="A1:N200"/>
  <sheetViews>
    <sheetView showGridLines="0" showZeros="0" zoomScaleNormal="100" zoomScaleSheetLayoutView="100" workbookViewId="0"/>
  </sheetViews>
  <sheetFormatPr baseColWidth="10" defaultColWidth="11.453125" defaultRowHeight="12.5"/>
  <cols>
    <col min="1" max="1" width="23" style="44" customWidth="1"/>
    <col min="2" max="2" width="44.7265625" style="34" customWidth="1"/>
    <col min="3" max="3" width="3.6328125" style="34" customWidth="1"/>
    <col min="4" max="4" width="12.90625" style="63" customWidth="1"/>
    <col min="5" max="5" width="1.26953125" style="63" customWidth="1"/>
    <col min="6" max="6" width="5.54296875" style="19" customWidth="1"/>
    <col min="7" max="7" width="4.453125" style="63" customWidth="1"/>
    <col min="8" max="8" width="12.90625" style="63" customWidth="1"/>
    <col min="9" max="9" width="2.1796875" style="63" customWidth="1"/>
    <col min="10" max="10" width="5.453125" style="19" customWidth="1"/>
    <col min="11" max="11" width="3.90625" style="63" customWidth="1"/>
    <col min="12" max="12" width="12.90625" style="63" customWidth="1"/>
    <col min="13" max="13" width="1.26953125" style="63" customWidth="1"/>
    <col min="14" max="14" width="5.453125" style="19" customWidth="1"/>
    <col min="15" max="16384" width="11.453125" style="63"/>
  </cols>
  <sheetData>
    <row r="1" spans="1:14" s="61" customFormat="1" ht="26.25" customHeight="1">
      <c r="A1" s="40" t="s">
        <v>92</v>
      </c>
      <c r="B1" s="40"/>
      <c r="C1" s="40"/>
      <c r="F1" s="41"/>
      <c r="J1" s="41"/>
      <c r="N1" s="62" t="s">
        <v>103</v>
      </c>
    </row>
    <row r="2" spans="1:14" ht="13.5" customHeight="1">
      <c r="A2" s="9"/>
      <c r="B2" s="9"/>
      <c r="C2" s="9"/>
      <c r="N2" s="39" t="s">
        <v>112</v>
      </c>
    </row>
    <row r="3" spans="1:14" ht="4.5" customHeight="1">
      <c r="A3" s="9"/>
      <c r="B3" s="9"/>
      <c r="C3" s="9"/>
      <c r="N3" s="39"/>
    </row>
    <row r="4" spans="1:14" ht="20" customHeight="1">
      <c r="A4" s="22" t="s">
        <v>4</v>
      </c>
      <c r="B4" s="412" t="str">
        <f>IF(AND('Identification '!$D$8="",'Identification '!$D$12&lt;&gt;""),'Identification '!$D$12,IF('Identification '!$D$8="","",IF('Identification '!$D$10="Inscrire le nom de votre organisation dans la cellule D12",'Identification '!$D$12,'Identification '!$D$10)))</f>
        <v/>
      </c>
      <c r="C4" s="124"/>
      <c r="D4" s="123"/>
      <c r="E4" s="123"/>
      <c r="F4" s="123"/>
      <c r="G4" s="123"/>
      <c r="H4" s="123"/>
      <c r="I4" s="123"/>
      <c r="J4" s="123"/>
      <c r="K4" s="123"/>
      <c r="L4" s="123"/>
      <c r="N4" s="21"/>
    </row>
    <row r="5" spans="1:14" ht="20" customHeight="1">
      <c r="A5" s="23" t="s">
        <v>70</v>
      </c>
      <c r="B5" s="400"/>
      <c r="C5" s="43"/>
    </row>
    <row r="6" spans="1:14" ht="37" customHeight="1">
      <c r="B6" s="43"/>
      <c r="C6" s="43"/>
      <c r="D6" s="655" t="s">
        <v>1289</v>
      </c>
      <c r="E6" s="656"/>
      <c r="F6" s="657"/>
      <c r="G6" s="247"/>
      <c r="H6" s="652" t="s">
        <v>349</v>
      </c>
      <c r="I6" s="653"/>
      <c r="J6" s="654"/>
      <c r="K6" s="247"/>
      <c r="L6" s="652" t="s">
        <v>434</v>
      </c>
      <c r="M6" s="653"/>
      <c r="N6" s="654"/>
    </row>
    <row r="7" spans="1:14" s="64" customFormat="1" ht="13" customHeight="1">
      <c r="C7" s="23"/>
      <c r="D7" s="658" t="s">
        <v>222</v>
      </c>
      <c r="E7" s="659"/>
      <c r="F7" s="660"/>
      <c r="G7" s="65"/>
      <c r="H7" s="658" t="s">
        <v>222</v>
      </c>
      <c r="I7" s="659"/>
      <c r="J7" s="660"/>
      <c r="K7" s="65"/>
      <c r="L7" s="658" t="s">
        <v>222</v>
      </c>
      <c r="M7" s="659"/>
      <c r="N7" s="660"/>
    </row>
    <row r="8" spans="1:14" ht="11.25" customHeight="1">
      <c r="C8" s="23"/>
      <c r="D8" s="661" t="s">
        <v>390</v>
      </c>
      <c r="E8" s="662"/>
      <c r="F8" s="663"/>
      <c r="H8" s="661" t="s">
        <v>391</v>
      </c>
      <c r="I8" s="662"/>
      <c r="J8" s="663"/>
      <c r="L8" s="664" t="s">
        <v>392</v>
      </c>
      <c r="M8" s="665"/>
      <c r="N8" s="666"/>
    </row>
    <row r="9" spans="1:14" ht="13.5" customHeight="1">
      <c r="C9" s="23"/>
      <c r="D9" s="68" t="s">
        <v>13</v>
      </c>
      <c r="E9" s="69"/>
      <c r="F9" s="20" t="s">
        <v>14</v>
      </c>
      <c r="G9" s="67"/>
      <c r="H9" s="68" t="s">
        <v>13</v>
      </c>
      <c r="I9" s="69"/>
      <c r="J9" s="20" t="s">
        <v>14</v>
      </c>
      <c r="K9" s="67"/>
      <c r="L9" s="68" t="s">
        <v>13</v>
      </c>
      <c r="M9" s="69"/>
      <c r="N9" s="20" t="s">
        <v>14</v>
      </c>
    </row>
    <row r="10" spans="1:14" ht="11.25" customHeight="1">
      <c r="C10" s="23"/>
      <c r="D10" s="67"/>
      <c r="E10" s="67"/>
      <c r="F10" s="18"/>
      <c r="G10" s="67"/>
      <c r="H10" s="67"/>
      <c r="I10" s="67"/>
      <c r="J10" s="18"/>
      <c r="K10" s="67"/>
      <c r="L10" s="67"/>
      <c r="M10" s="67"/>
      <c r="N10" s="18"/>
    </row>
    <row r="11" spans="1:14" s="60" customFormat="1" ht="11.25" customHeight="1">
      <c r="A11" s="17" t="s">
        <v>15</v>
      </c>
      <c r="B11" s="17"/>
      <c r="F11" s="180"/>
      <c r="J11" s="180"/>
      <c r="N11" s="180"/>
    </row>
    <row r="12" spans="1:14" s="60" customFormat="1" ht="11.25" customHeight="1">
      <c r="A12" s="2" t="s">
        <v>16</v>
      </c>
      <c r="B12" s="2"/>
    </row>
    <row r="13" spans="1:14" s="60" customFormat="1" ht="11.25" customHeight="1">
      <c r="A13" s="2" t="s">
        <v>101</v>
      </c>
      <c r="B13" s="2"/>
      <c r="D13" s="401"/>
      <c r="F13" s="402"/>
      <c r="H13" s="401"/>
      <c r="J13" s="402"/>
      <c r="L13" s="401"/>
      <c r="N13" s="402"/>
    </row>
    <row r="14" spans="1:14" s="60" customFormat="1" ht="11.25" customHeight="1">
      <c r="A14" s="70" t="s">
        <v>79</v>
      </c>
      <c r="B14" s="70"/>
      <c r="D14" s="325"/>
      <c r="F14" s="182" t="str">
        <f t="shared" ref="F14:F23" si="0">IF(D14=0,"",D14/D$71)</f>
        <v/>
      </c>
      <c r="H14" s="325"/>
      <c r="J14" s="182" t="str">
        <f t="shared" ref="J14:J23" si="1">IF(H14=0,"",H14/H$71)</f>
        <v/>
      </c>
      <c r="L14" s="325"/>
      <c r="N14" s="182" t="str">
        <f t="shared" ref="N14:N23" si="2">IF(L14=0,"",L14/L$71)</f>
        <v/>
      </c>
    </row>
    <row r="15" spans="1:14" s="60" customFormat="1" ht="11.25" customHeight="1">
      <c r="A15" s="70" t="s">
        <v>90</v>
      </c>
      <c r="B15" s="70"/>
      <c r="D15" s="326"/>
      <c r="F15" s="181" t="str">
        <f t="shared" si="0"/>
        <v/>
      </c>
      <c r="H15" s="326"/>
      <c r="J15" s="181" t="str">
        <f t="shared" si="1"/>
        <v/>
      </c>
      <c r="L15" s="326"/>
      <c r="N15" s="181" t="str">
        <f t="shared" si="2"/>
        <v/>
      </c>
    </row>
    <row r="16" spans="1:14" s="60" customFormat="1" ht="11.25" customHeight="1">
      <c r="A16" s="70" t="s">
        <v>88</v>
      </c>
      <c r="B16" s="70"/>
      <c r="D16" s="326"/>
      <c r="F16" s="181" t="str">
        <f t="shared" si="0"/>
        <v/>
      </c>
      <c r="H16" s="326"/>
      <c r="J16" s="181" t="str">
        <f t="shared" si="1"/>
        <v/>
      </c>
      <c r="L16" s="326"/>
      <c r="N16" s="181" t="str">
        <f t="shared" si="2"/>
        <v/>
      </c>
    </row>
    <row r="17" spans="1:14" s="60" customFormat="1" ht="11.25" customHeight="1">
      <c r="A17" s="70" t="s">
        <v>9</v>
      </c>
      <c r="B17" s="70"/>
      <c r="D17" s="326"/>
      <c r="F17" s="181" t="str">
        <f t="shared" si="0"/>
        <v/>
      </c>
      <c r="H17" s="326"/>
      <c r="J17" s="181" t="str">
        <f t="shared" si="1"/>
        <v/>
      </c>
      <c r="L17" s="326"/>
      <c r="N17" s="181" t="str">
        <f t="shared" si="2"/>
        <v/>
      </c>
    </row>
    <row r="18" spans="1:14" s="60" customFormat="1" ht="11.25" customHeight="1">
      <c r="A18" s="70" t="s">
        <v>80</v>
      </c>
      <c r="B18" s="70"/>
      <c r="D18" s="325"/>
      <c r="F18" s="182" t="str">
        <f t="shared" si="0"/>
        <v/>
      </c>
      <c r="H18" s="325"/>
      <c r="J18" s="182" t="str">
        <f t="shared" si="1"/>
        <v/>
      </c>
      <c r="L18" s="325"/>
      <c r="N18" s="182" t="str">
        <f t="shared" si="2"/>
        <v/>
      </c>
    </row>
    <row r="19" spans="1:14" s="60" customFormat="1" ht="11.25" customHeight="1">
      <c r="A19" s="70" t="s">
        <v>81</v>
      </c>
      <c r="B19" s="70"/>
      <c r="D19" s="326"/>
      <c r="F19" s="181" t="str">
        <f t="shared" si="0"/>
        <v/>
      </c>
      <c r="H19" s="326"/>
      <c r="J19" s="181" t="str">
        <f t="shared" si="1"/>
        <v/>
      </c>
      <c r="L19" s="326"/>
      <c r="N19" s="181" t="str">
        <f t="shared" si="2"/>
        <v/>
      </c>
    </row>
    <row r="20" spans="1:14" s="60" customFormat="1" ht="11.25" customHeight="1">
      <c r="A20" s="70" t="s">
        <v>89</v>
      </c>
      <c r="B20" s="70"/>
      <c r="D20" s="327"/>
      <c r="F20" s="183" t="str">
        <f t="shared" si="0"/>
        <v/>
      </c>
      <c r="H20" s="327"/>
      <c r="J20" s="183" t="str">
        <f t="shared" si="1"/>
        <v/>
      </c>
      <c r="L20" s="327"/>
      <c r="N20" s="183" t="str">
        <f t="shared" si="2"/>
        <v/>
      </c>
    </row>
    <row r="21" spans="1:14" s="60" customFormat="1" ht="11.25" customHeight="1">
      <c r="A21" s="44" t="s">
        <v>82</v>
      </c>
      <c r="B21" s="34"/>
      <c r="D21" s="327"/>
      <c r="F21" s="183" t="str">
        <f t="shared" si="0"/>
        <v/>
      </c>
      <c r="H21" s="327"/>
      <c r="J21" s="183" t="str">
        <f t="shared" si="1"/>
        <v/>
      </c>
      <c r="L21" s="327"/>
      <c r="N21" s="183" t="str">
        <f t="shared" si="2"/>
        <v/>
      </c>
    </row>
    <row r="22" spans="1:14" s="60" customFormat="1" ht="11.25" customHeight="1">
      <c r="A22" s="651"/>
      <c r="B22" s="651"/>
      <c r="D22" s="327"/>
      <c r="E22" s="64"/>
      <c r="F22" s="183" t="str">
        <f t="shared" si="0"/>
        <v/>
      </c>
      <c r="H22" s="327"/>
      <c r="I22" s="64"/>
      <c r="J22" s="183" t="str">
        <f t="shared" si="1"/>
        <v/>
      </c>
      <c r="L22" s="327"/>
      <c r="M22" s="64"/>
      <c r="N22" s="183" t="str">
        <f t="shared" si="2"/>
        <v/>
      </c>
    </row>
    <row r="23" spans="1:14" s="60" customFormat="1" ht="11.25" customHeight="1">
      <c r="A23" s="651"/>
      <c r="B23" s="651"/>
      <c r="D23" s="327"/>
      <c r="E23" s="64"/>
      <c r="F23" s="183" t="str">
        <f t="shared" si="0"/>
        <v/>
      </c>
      <c r="H23" s="327"/>
      <c r="I23" s="64"/>
      <c r="J23" s="183" t="str">
        <f t="shared" si="1"/>
        <v/>
      </c>
      <c r="L23" s="327"/>
      <c r="M23" s="64"/>
      <c r="N23" s="183" t="str">
        <f t="shared" si="2"/>
        <v/>
      </c>
    </row>
    <row r="24" spans="1:14" s="60" customFormat="1" ht="11.25" customHeight="1">
      <c r="A24" s="74" t="s">
        <v>161</v>
      </c>
      <c r="B24" s="74"/>
      <c r="D24" s="328"/>
      <c r="E24" s="64"/>
      <c r="F24" s="184" t="str">
        <f>IF(D24=0,"",D24/D$71)</f>
        <v/>
      </c>
      <c r="H24" s="328"/>
      <c r="I24" s="64"/>
      <c r="J24" s="184" t="str">
        <f>IF(H24=0,"",H24/H$71)</f>
        <v/>
      </c>
      <c r="L24" s="328"/>
      <c r="M24" s="64"/>
      <c r="N24" s="184" t="str">
        <f>IF(L24=0,"",L24/L$71)</f>
        <v/>
      </c>
    </row>
    <row r="25" spans="1:14" s="60" customFormat="1" ht="11.25" customHeight="1">
      <c r="A25" s="74" t="s">
        <v>160</v>
      </c>
      <c r="B25" s="74"/>
      <c r="D25" s="328"/>
      <c r="E25" s="64"/>
      <c r="F25" s="184" t="str">
        <f>IF(D25=0,"",D25/D$71)</f>
        <v/>
      </c>
      <c r="H25" s="328"/>
      <c r="I25" s="64"/>
      <c r="J25" s="184" t="str">
        <f>IF(H25=0,"",H25/H$71)</f>
        <v/>
      </c>
      <c r="L25" s="328"/>
      <c r="M25" s="64"/>
      <c r="N25" s="184" t="str">
        <f>IF(L25=0,"",L25/L$71)</f>
        <v/>
      </c>
    </row>
    <row r="26" spans="1:14" s="60" customFormat="1" ht="11.25" customHeight="1">
      <c r="A26" s="651"/>
      <c r="B26" s="651"/>
      <c r="D26" s="329"/>
      <c r="E26" s="64"/>
      <c r="F26" s="185" t="str">
        <f>IF(D26=0,"",D26/D$71)</f>
        <v/>
      </c>
      <c r="H26" s="329"/>
      <c r="I26" s="64"/>
      <c r="J26" s="185" t="str">
        <f>IF(H26=0,"",H26/H$71)</f>
        <v/>
      </c>
      <c r="L26" s="329"/>
      <c r="M26" s="64"/>
      <c r="N26" s="185" t="str">
        <f>IF(L26=0,"",L26/L$71)</f>
        <v/>
      </c>
    </row>
    <row r="27" spans="1:14" s="60" customFormat="1" ht="11.25" customHeight="1">
      <c r="A27" s="73"/>
      <c r="B27" s="73" t="s">
        <v>11</v>
      </c>
      <c r="D27" s="279">
        <f>SUM(D14:D26)</f>
        <v>0</v>
      </c>
      <c r="E27" s="64"/>
      <c r="F27" s="334" t="str">
        <f>IF(D27=0,"",D27/D$71)</f>
        <v/>
      </c>
      <c r="H27" s="279">
        <f>SUM(H14:H26)</f>
        <v>0</v>
      </c>
      <c r="I27" s="64"/>
      <c r="J27" s="334" t="str">
        <f>IF(H27=0,"",H27/H$71)</f>
        <v/>
      </c>
      <c r="L27" s="279">
        <f>SUM(L14:L26)</f>
        <v>0</v>
      </c>
      <c r="M27" s="64"/>
      <c r="N27" s="334" t="str">
        <f>IF(L27=0,"",L27/L$71)</f>
        <v/>
      </c>
    </row>
    <row r="28" spans="1:14" s="60" customFormat="1" ht="11.25" customHeight="1">
      <c r="A28" s="75" t="s">
        <v>29</v>
      </c>
      <c r="B28" s="75"/>
      <c r="D28" s="401"/>
      <c r="E28" s="64"/>
      <c r="F28" s="402"/>
      <c r="H28" s="401"/>
      <c r="I28" s="64"/>
      <c r="J28" s="402"/>
      <c r="L28" s="401"/>
      <c r="M28" s="64"/>
      <c r="N28" s="402"/>
    </row>
    <row r="29" spans="1:14" s="60" customFormat="1" ht="11.5">
      <c r="A29" s="76" t="s">
        <v>30</v>
      </c>
      <c r="B29" s="77"/>
      <c r="D29" s="325"/>
      <c r="E29" s="64"/>
      <c r="F29" s="182" t="str">
        <f t="shared" ref="F29:F34" si="3">IF(D29=0,"",D29/D$71)</f>
        <v/>
      </c>
      <c r="H29" s="325"/>
      <c r="I29" s="64"/>
      <c r="J29" s="182" t="str">
        <f t="shared" ref="J29:J34" si="4">IF(H29=0,"",H29/H$71)</f>
        <v/>
      </c>
      <c r="L29" s="325"/>
      <c r="M29" s="64"/>
      <c r="N29" s="182" t="str">
        <f t="shared" ref="N29:N34" si="5">IF(L29=0,"",L29/L$71)</f>
        <v/>
      </c>
    </row>
    <row r="30" spans="1:14" s="60" customFormat="1" ht="11.25" customHeight="1">
      <c r="A30" s="28" t="s">
        <v>31</v>
      </c>
      <c r="B30" s="35"/>
      <c r="D30" s="326"/>
      <c r="E30" s="64"/>
      <c r="F30" s="181" t="str">
        <f t="shared" si="3"/>
        <v/>
      </c>
      <c r="H30" s="326"/>
      <c r="I30" s="64"/>
      <c r="J30" s="181" t="str">
        <f t="shared" si="4"/>
        <v/>
      </c>
      <c r="L30" s="326"/>
      <c r="M30" s="64"/>
      <c r="N30" s="181" t="str">
        <f t="shared" si="5"/>
        <v/>
      </c>
    </row>
    <row r="31" spans="1:14" s="60" customFormat="1" ht="11.25" customHeight="1">
      <c r="A31" s="28" t="s">
        <v>32</v>
      </c>
      <c r="B31" s="35"/>
      <c r="D31" s="326"/>
      <c r="E31" s="64"/>
      <c r="F31" s="181" t="str">
        <f t="shared" si="3"/>
        <v/>
      </c>
      <c r="H31" s="326"/>
      <c r="I31" s="64"/>
      <c r="J31" s="181" t="str">
        <f t="shared" si="4"/>
        <v/>
      </c>
      <c r="L31" s="326"/>
      <c r="M31" s="64"/>
      <c r="N31" s="181" t="str">
        <f t="shared" si="5"/>
        <v/>
      </c>
    </row>
    <row r="32" spans="1:14" s="60" customFormat="1" ht="11.25" customHeight="1">
      <c r="A32" s="28" t="s">
        <v>33</v>
      </c>
      <c r="B32" s="35"/>
      <c r="D32" s="326"/>
      <c r="E32" s="64"/>
      <c r="F32" s="181" t="str">
        <f t="shared" si="3"/>
        <v/>
      </c>
      <c r="H32" s="326"/>
      <c r="I32" s="64"/>
      <c r="J32" s="181" t="str">
        <f t="shared" si="4"/>
        <v/>
      </c>
      <c r="L32" s="326"/>
      <c r="M32" s="64"/>
      <c r="N32" s="181" t="str">
        <f t="shared" si="5"/>
        <v/>
      </c>
    </row>
    <row r="33" spans="1:14" s="60" customFormat="1" ht="11.25" customHeight="1">
      <c r="A33" s="28" t="s">
        <v>34</v>
      </c>
      <c r="B33" s="35"/>
      <c r="D33" s="326"/>
      <c r="E33" s="64"/>
      <c r="F33" s="181" t="str">
        <f t="shared" si="3"/>
        <v/>
      </c>
      <c r="H33" s="326"/>
      <c r="I33" s="64"/>
      <c r="J33" s="181" t="str">
        <f t="shared" si="4"/>
        <v/>
      </c>
      <c r="L33" s="326"/>
      <c r="M33" s="64"/>
      <c r="N33" s="181" t="str">
        <f t="shared" si="5"/>
        <v/>
      </c>
    </row>
    <row r="34" spans="1:14" s="60" customFormat="1" ht="11.25" customHeight="1">
      <c r="A34" s="44" t="s">
        <v>35</v>
      </c>
      <c r="B34" s="34"/>
      <c r="D34" s="326"/>
      <c r="E34" s="64"/>
      <c r="F34" s="181" t="str">
        <f t="shared" si="3"/>
        <v/>
      </c>
      <c r="H34" s="326"/>
      <c r="I34" s="64"/>
      <c r="J34" s="181" t="str">
        <f t="shared" si="4"/>
        <v/>
      </c>
      <c r="L34" s="326"/>
      <c r="M34" s="64"/>
      <c r="N34" s="181" t="str">
        <f t="shared" si="5"/>
        <v/>
      </c>
    </row>
    <row r="35" spans="1:14" s="60" customFormat="1" ht="11.25" customHeight="1">
      <c r="A35" s="73"/>
      <c r="B35" s="73" t="s">
        <v>11</v>
      </c>
      <c r="D35" s="279">
        <f>SUM(D29:D34)</f>
        <v>0</v>
      </c>
      <c r="E35" s="64"/>
      <c r="F35" s="334" t="str">
        <f>IF(D35=0,"",D35/D$71)</f>
        <v/>
      </c>
      <c r="H35" s="279">
        <f>SUM(H29:H34)</f>
        <v>0</v>
      </c>
      <c r="I35" s="64"/>
      <c r="J35" s="334" t="str">
        <f>IF(H35=0,"",H35/H$71)</f>
        <v/>
      </c>
      <c r="L35" s="279">
        <f>SUM(L29:L34)</f>
        <v>0</v>
      </c>
      <c r="M35" s="64"/>
      <c r="N35" s="334" t="str">
        <f>IF(L35=0,"",L35/L$71)</f>
        <v/>
      </c>
    </row>
    <row r="36" spans="1:14" s="60" customFormat="1" ht="15" customHeight="1">
      <c r="A36" s="73"/>
      <c r="B36" s="78" t="s">
        <v>5</v>
      </c>
      <c r="D36" s="335">
        <f>D27+D35</f>
        <v>0</v>
      </c>
      <c r="E36" s="64"/>
      <c r="F36" s="336" t="str">
        <f>IF(D36=0,"",D36/D$71)</f>
        <v/>
      </c>
      <c r="H36" s="335">
        <f>H27+H35</f>
        <v>0</v>
      </c>
      <c r="I36" s="64"/>
      <c r="J36" s="336" t="str">
        <f>IF(H36=0,"",H36/H$71)</f>
        <v/>
      </c>
      <c r="L36" s="335">
        <f>L27+L35</f>
        <v>0</v>
      </c>
      <c r="M36" s="64"/>
      <c r="N36" s="336" t="str">
        <f>IF(L36=0,"",L36/L$71)</f>
        <v/>
      </c>
    </row>
    <row r="37" spans="1:14" s="60" customFormat="1" ht="11.25" customHeight="1">
      <c r="A37" s="13" t="s">
        <v>36</v>
      </c>
      <c r="B37" s="13"/>
      <c r="D37" s="401"/>
      <c r="E37" s="64"/>
      <c r="F37" s="402"/>
      <c r="H37" s="401"/>
      <c r="I37" s="64"/>
      <c r="J37" s="402"/>
      <c r="L37" s="401"/>
      <c r="M37" s="64"/>
      <c r="N37" s="402"/>
    </row>
    <row r="38" spans="1:14" s="60" customFormat="1" ht="11.25" customHeight="1">
      <c r="A38" s="2" t="s">
        <v>37</v>
      </c>
      <c r="B38" s="2"/>
      <c r="D38" s="401"/>
      <c r="E38" s="64"/>
      <c r="F38" s="402"/>
      <c r="H38" s="401"/>
      <c r="I38" s="64"/>
      <c r="J38" s="402"/>
      <c r="L38" s="401"/>
      <c r="M38" s="64"/>
      <c r="N38" s="402"/>
    </row>
    <row r="39" spans="1:14" s="60" customFormat="1" ht="11.25" customHeight="1">
      <c r="A39" s="76" t="s">
        <v>38</v>
      </c>
      <c r="B39" s="76"/>
      <c r="D39" s="401"/>
      <c r="E39" s="64"/>
      <c r="F39" s="402" t="str">
        <f>IF(D39=0,"",D39/D$71)</f>
        <v/>
      </c>
      <c r="H39" s="401"/>
      <c r="I39" s="64"/>
      <c r="J39" s="402" t="str">
        <f>IF(H39=0,"",H39/H$71)</f>
        <v/>
      </c>
      <c r="L39" s="401"/>
      <c r="M39" s="64"/>
      <c r="N39" s="402" t="str">
        <f>IF(L39=0,"",L39/L$71)</f>
        <v/>
      </c>
    </row>
    <row r="40" spans="1:14" s="60" customFormat="1" ht="12" customHeight="1">
      <c r="A40" s="118" t="s">
        <v>280</v>
      </c>
      <c r="B40" s="36"/>
      <c r="D40" s="325"/>
      <c r="E40" s="64"/>
      <c r="F40" s="182" t="str">
        <f>IF(D40=0,"",D40/D$71)</f>
        <v/>
      </c>
      <c r="H40" s="325"/>
      <c r="I40" s="64"/>
      <c r="J40" s="182" t="str">
        <f>IF(H40=0,"",H40/H$71)</f>
        <v/>
      </c>
      <c r="L40" s="325"/>
      <c r="M40" s="64"/>
      <c r="N40" s="182" t="str">
        <f>IF(L40=0,"",L40/L$71)</f>
        <v/>
      </c>
    </row>
    <row r="41" spans="1:14" s="60" customFormat="1" ht="11.25" customHeight="1">
      <c r="A41" s="49" t="s">
        <v>111</v>
      </c>
      <c r="B41" s="36"/>
      <c r="D41" s="326"/>
      <c r="E41" s="64"/>
      <c r="F41" s="181" t="str">
        <f>IF(D41=0,"",D41/D$71)</f>
        <v/>
      </c>
      <c r="H41" s="326"/>
      <c r="I41" s="64"/>
      <c r="J41" s="181" t="str">
        <f>IF(H41=0,"",H41/H$71)</f>
        <v/>
      </c>
      <c r="L41" s="326"/>
      <c r="M41" s="64"/>
      <c r="N41" s="181" t="str">
        <f>IF(L41=0,"",L41/L$71)</f>
        <v/>
      </c>
    </row>
    <row r="42" spans="1:14" s="60" customFormat="1" ht="11.25" customHeight="1">
      <c r="A42" s="49" t="s">
        <v>39</v>
      </c>
      <c r="B42" s="36"/>
      <c r="D42" s="403"/>
      <c r="E42" s="64"/>
      <c r="F42" s="36" t="str">
        <f>IF(D42=0,"",D42/D$71)</f>
        <v/>
      </c>
      <c r="H42" s="403"/>
      <c r="I42" s="64"/>
      <c r="J42" s="36" t="str">
        <f>IF(H42=0,"",H42/H$71)</f>
        <v/>
      </c>
      <c r="L42" s="403"/>
      <c r="M42" s="64"/>
      <c r="N42" s="36" t="str">
        <f>IF(L42=0,"",L42/L$71)</f>
        <v/>
      </c>
    </row>
    <row r="43" spans="1:14" s="60" customFormat="1" ht="12.75" customHeight="1">
      <c r="A43" s="651"/>
      <c r="B43" s="651"/>
      <c r="C43" s="42"/>
      <c r="D43" s="325"/>
      <c r="E43" s="64"/>
      <c r="F43" s="186" t="str">
        <f t="shared" ref="F43:F50" si="6">IF(D43=0,"",D43/D$71)</f>
        <v/>
      </c>
      <c r="H43" s="325"/>
      <c r="I43" s="64"/>
      <c r="J43" s="186" t="str">
        <f t="shared" ref="J43:J50" si="7">IF(H43=0,"",H43/H$71)</f>
        <v/>
      </c>
      <c r="L43" s="325"/>
      <c r="M43" s="64"/>
      <c r="N43" s="186" t="str">
        <f t="shared" ref="N43:N50" si="8">IF(L43=0,"",L43/L$71)</f>
        <v/>
      </c>
    </row>
    <row r="44" spans="1:14" s="60" customFormat="1" ht="11.25" customHeight="1">
      <c r="A44" s="651"/>
      <c r="B44" s="651"/>
      <c r="C44" s="42"/>
      <c r="D44" s="325"/>
      <c r="E44" s="64"/>
      <c r="F44" s="186" t="str">
        <f t="shared" si="6"/>
        <v/>
      </c>
      <c r="H44" s="325"/>
      <c r="I44" s="64"/>
      <c r="J44" s="186" t="str">
        <f t="shared" si="7"/>
        <v/>
      </c>
      <c r="L44" s="325"/>
      <c r="M44" s="64"/>
      <c r="N44" s="186" t="str">
        <f t="shared" si="8"/>
        <v/>
      </c>
    </row>
    <row r="45" spans="1:14" s="60" customFormat="1" ht="11.25" customHeight="1">
      <c r="A45" s="28" t="s">
        <v>40</v>
      </c>
      <c r="B45" s="35"/>
      <c r="C45" s="42"/>
      <c r="D45" s="326"/>
      <c r="E45" s="64"/>
      <c r="F45" s="181" t="str">
        <f t="shared" si="6"/>
        <v/>
      </c>
      <c r="H45" s="326"/>
      <c r="I45" s="64"/>
      <c r="J45" s="181" t="str">
        <f t="shared" si="7"/>
        <v/>
      </c>
      <c r="L45" s="326"/>
      <c r="M45" s="64"/>
      <c r="N45" s="181" t="str">
        <f t="shared" si="8"/>
        <v/>
      </c>
    </row>
    <row r="46" spans="1:14" s="60" customFormat="1" ht="11.5">
      <c r="A46" s="649" t="s">
        <v>1290</v>
      </c>
      <c r="B46" s="649"/>
      <c r="C46" s="42"/>
      <c r="D46" s="326"/>
      <c r="E46" s="64"/>
      <c r="F46" s="181" t="str">
        <f t="shared" si="6"/>
        <v/>
      </c>
      <c r="H46" s="326"/>
      <c r="I46" s="64"/>
      <c r="J46" s="181" t="str">
        <f t="shared" si="7"/>
        <v/>
      </c>
      <c r="L46" s="326"/>
      <c r="M46" s="64"/>
      <c r="N46" s="181" t="str">
        <f t="shared" si="8"/>
        <v/>
      </c>
    </row>
    <row r="47" spans="1:14" s="60" customFormat="1" ht="11.5">
      <c r="A47" s="649" t="s">
        <v>1291</v>
      </c>
      <c r="B47" s="649"/>
      <c r="C47" s="42"/>
      <c r="D47" s="326"/>
      <c r="E47" s="64"/>
      <c r="F47" s="181" t="str">
        <f t="shared" si="6"/>
        <v/>
      </c>
      <c r="H47" s="326"/>
      <c r="I47" s="64"/>
      <c r="J47" s="181" t="str">
        <f t="shared" si="7"/>
        <v/>
      </c>
      <c r="L47" s="326"/>
      <c r="M47" s="64"/>
      <c r="N47" s="181" t="str">
        <f t="shared" si="8"/>
        <v/>
      </c>
    </row>
    <row r="48" spans="1:14" s="60" customFormat="1" ht="11.25" customHeight="1">
      <c r="A48" s="28" t="s">
        <v>41</v>
      </c>
      <c r="B48" s="35"/>
      <c r="D48" s="326"/>
      <c r="E48" s="64"/>
      <c r="F48" s="181" t="str">
        <f t="shared" si="6"/>
        <v/>
      </c>
      <c r="H48" s="326"/>
      <c r="I48" s="64"/>
      <c r="J48" s="181" t="str">
        <f t="shared" si="7"/>
        <v/>
      </c>
      <c r="L48" s="326"/>
      <c r="M48" s="64"/>
      <c r="N48" s="181" t="str">
        <f t="shared" si="8"/>
        <v/>
      </c>
    </row>
    <row r="49" spans="1:14" s="60" customFormat="1" ht="11.25" customHeight="1">
      <c r="A49" s="28" t="s">
        <v>42</v>
      </c>
      <c r="B49" s="35"/>
      <c r="D49" s="326"/>
      <c r="E49" s="64"/>
      <c r="F49" s="181" t="str">
        <f t="shared" si="6"/>
        <v/>
      </c>
      <c r="H49" s="326"/>
      <c r="I49" s="64"/>
      <c r="J49" s="181" t="str">
        <f t="shared" si="7"/>
        <v/>
      </c>
      <c r="L49" s="326"/>
      <c r="M49" s="64"/>
      <c r="N49" s="181" t="str">
        <f t="shared" si="8"/>
        <v/>
      </c>
    </row>
    <row r="50" spans="1:14" s="60" customFormat="1" ht="11.25" customHeight="1">
      <c r="A50" s="28" t="s">
        <v>82</v>
      </c>
      <c r="B50" s="35"/>
      <c r="D50" s="403"/>
      <c r="E50" s="64"/>
      <c r="F50" s="35" t="str">
        <f t="shared" si="6"/>
        <v/>
      </c>
      <c r="H50" s="403"/>
      <c r="I50" s="64"/>
      <c r="J50" s="35" t="str">
        <f t="shared" si="7"/>
        <v/>
      </c>
      <c r="L50" s="403"/>
      <c r="M50" s="64"/>
      <c r="N50" s="35" t="str">
        <f t="shared" si="8"/>
        <v/>
      </c>
    </row>
    <row r="51" spans="1:14" s="60" customFormat="1" ht="11.25" customHeight="1">
      <c r="A51" s="651"/>
      <c r="B51" s="651"/>
      <c r="C51" s="42"/>
      <c r="D51" s="325"/>
      <c r="E51" s="64"/>
      <c r="F51" s="182" t="str">
        <f>IF(D51=0,"",D51/D$71)</f>
        <v/>
      </c>
      <c r="H51" s="325"/>
      <c r="I51" s="64"/>
      <c r="J51" s="182" t="str">
        <f>IF(H51=0,"",H51/H$71)</f>
        <v/>
      </c>
      <c r="L51" s="325"/>
      <c r="M51" s="64"/>
      <c r="N51" s="182" t="str">
        <f>IF(L51=0,"",L51/L$71)</f>
        <v/>
      </c>
    </row>
    <row r="52" spans="1:14" s="60" customFormat="1" ht="11.25" customHeight="1">
      <c r="A52" s="73"/>
      <c r="B52" s="73" t="s">
        <v>11</v>
      </c>
      <c r="D52" s="279">
        <f>SUM(D39:D51)</f>
        <v>0</v>
      </c>
      <c r="E52" s="64"/>
      <c r="F52" s="334" t="str">
        <f>IF(D52=0,"",D52/D$71)</f>
        <v/>
      </c>
      <c r="H52" s="279">
        <f>SUM(H39:H51)</f>
        <v>0</v>
      </c>
      <c r="I52" s="64"/>
      <c r="J52" s="334" t="str">
        <f>IF(H52=0,"",H52/H$71)</f>
        <v/>
      </c>
      <c r="L52" s="279">
        <f>SUM(L39:L51)</f>
        <v>0</v>
      </c>
      <c r="M52" s="64"/>
      <c r="N52" s="334" t="str">
        <f>IF(L52=0,"",L52/L$71)</f>
        <v/>
      </c>
    </row>
    <row r="53" spans="1:14" s="60" customFormat="1" ht="11.25" customHeight="1">
      <c r="A53" s="2" t="s">
        <v>43</v>
      </c>
      <c r="B53" s="2"/>
      <c r="D53" s="401"/>
      <c r="E53" s="64"/>
      <c r="F53" s="402"/>
      <c r="H53" s="401"/>
      <c r="I53" s="64"/>
      <c r="J53" s="402"/>
      <c r="L53" s="401"/>
      <c r="M53" s="64"/>
      <c r="N53" s="402"/>
    </row>
    <row r="54" spans="1:14" s="60" customFormat="1" ht="11.25" customHeight="1">
      <c r="A54" s="76" t="s">
        <v>277</v>
      </c>
      <c r="B54" s="76"/>
      <c r="D54" s="401"/>
      <c r="E54" s="64"/>
      <c r="F54" s="402" t="str">
        <f t="shared" ref="F54:F62" si="9">IF(D54=0,"",D54/D$71)</f>
        <v/>
      </c>
      <c r="H54" s="401"/>
      <c r="I54" s="64"/>
      <c r="J54" s="402" t="str">
        <f t="shared" ref="J54:J58" si="10">IF(H54=0,"",H54/H$71)</f>
        <v/>
      </c>
      <c r="L54" s="401"/>
      <c r="M54" s="64"/>
      <c r="N54" s="402" t="str">
        <f t="shared" ref="N54:N58" si="11">IF(L54=0,"",L54/L$71)</f>
        <v/>
      </c>
    </row>
    <row r="55" spans="1:14" s="60" customFormat="1" ht="11.25" customHeight="1">
      <c r="A55" s="49" t="s">
        <v>44</v>
      </c>
      <c r="B55" s="36"/>
      <c r="D55" s="325"/>
      <c r="E55" s="64"/>
      <c r="F55" s="182" t="str">
        <f t="shared" si="9"/>
        <v/>
      </c>
      <c r="H55" s="325"/>
      <c r="I55" s="64"/>
      <c r="J55" s="182" t="str">
        <f t="shared" si="10"/>
        <v/>
      </c>
      <c r="L55" s="325"/>
      <c r="M55" s="64"/>
      <c r="N55" s="182" t="str">
        <f t="shared" si="11"/>
        <v/>
      </c>
    </row>
    <row r="56" spans="1:14" s="60" customFormat="1" ht="11.25" customHeight="1">
      <c r="A56" s="49" t="s">
        <v>45</v>
      </c>
      <c r="B56" s="36"/>
      <c r="D56" s="326"/>
      <c r="E56" s="64"/>
      <c r="F56" s="181" t="str">
        <f t="shared" si="9"/>
        <v/>
      </c>
      <c r="H56" s="326"/>
      <c r="I56" s="64"/>
      <c r="J56" s="181" t="str">
        <f t="shared" si="10"/>
        <v/>
      </c>
      <c r="L56" s="326"/>
      <c r="M56" s="64"/>
      <c r="N56" s="181" t="str">
        <f t="shared" si="11"/>
        <v/>
      </c>
    </row>
    <row r="57" spans="1:14" s="60" customFormat="1" ht="11.25" customHeight="1">
      <c r="A57" s="50" t="s">
        <v>39</v>
      </c>
      <c r="B57" s="37"/>
      <c r="D57" s="403"/>
      <c r="E57" s="64"/>
      <c r="F57" s="404" t="str">
        <f t="shared" si="9"/>
        <v/>
      </c>
      <c r="H57" s="403"/>
      <c r="I57" s="64"/>
      <c r="J57" s="404" t="str">
        <f t="shared" si="10"/>
        <v/>
      </c>
      <c r="L57" s="403"/>
      <c r="M57" s="64"/>
      <c r="N57" s="404" t="str">
        <f t="shared" si="11"/>
        <v/>
      </c>
    </row>
    <row r="58" spans="1:14" s="60" customFormat="1" ht="11.25" customHeight="1">
      <c r="A58" s="651"/>
      <c r="B58" s="651"/>
      <c r="C58" s="42"/>
      <c r="D58" s="329"/>
      <c r="E58" s="64"/>
      <c r="F58" s="185" t="str">
        <f t="shared" si="9"/>
        <v/>
      </c>
      <c r="H58" s="329"/>
      <c r="I58" s="64"/>
      <c r="J58" s="185" t="str">
        <f t="shared" si="10"/>
        <v/>
      </c>
      <c r="L58" s="329"/>
      <c r="M58" s="64"/>
      <c r="N58" s="185" t="str">
        <f t="shared" si="11"/>
        <v/>
      </c>
    </row>
    <row r="59" spans="1:14" s="60" customFormat="1" ht="11.25" customHeight="1">
      <c r="A59" s="28" t="s">
        <v>46</v>
      </c>
      <c r="B59" s="35"/>
      <c r="D59" s="326"/>
      <c r="E59" s="64"/>
      <c r="F59" s="181" t="str">
        <f>IF(D59=0,"",D59/D$71)</f>
        <v/>
      </c>
      <c r="H59" s="326"/>
      <c r="I59" s="64"/>
      <c r="J59" s="181" t="str">
        <f>IF(H59=0,"",H59/H$71)</f>
        <v/>
      </c>
      <c r="L59" s="326"/>
      <c r="M59" s="64"/>
      <c r="N59" s="181" t="str">
        <f>IF(L59=0,"",L59/L$71)</f>
        <v/>
      </c>
    </row>
    <row r="60" spans="1:14" s="60" customFormat="1" ht="11.25" customHeight="1">
      <c r="A60" s="28" t="s">
        <v>20</v>
      </c>
      <c r="B60" s="35"/>
      <c r="D60" s="326"/>
      <c r="E60" s="64"/>
      <c r="F60" s="181" t="str">
        <f t="shared" si="9"/>
        <v/>
      </c>
      <c r="H60" s="326"/>
      <c r="I60" s="64"/>
      <c r="J60" s="181" t="str">
        <f t="shared" ref="J60:J62" si="12">IF(H60=0,"",H60/H$71)</f>
        <v/>
      </c>
      <c r="L60" s="326"/>
      <c r="M60" s="64"/>
      <c r="N60" s="181" t="str">
        <f t="shared" ref="N60:N62" si="13">IF(L60=0,"",L60/L$71)</f>
        <v/>
      </c>
    </row>
    <row r="61" spans="1:14" s="60" customFormat="1" ht="15.75" customHeight="1">
      <c r="A61" s="28" t="s">
        <v>82</v>
      </c>
      <c r="B61" s="35"/>
      <c r="D61" s="326"/>
      <c r="E61" s="64"/>
      <c r="F61" s="181" t="str">
        <f t="shared" si="9"/>
        <v/>
      </c>
      <c r="H61" s="326"/>
      <c r="I61" s="64"/>
      <c r="J61" s="181" t="str">
        <f t="shared" si="12"/>
        <v/>
      </c>
      <c r="L61" s="326"/>
      <c r="M61" s="64"/>
      <c r="N61" s="181" t="str">
        <f t="shared" si="13"/>
        <v/>
      </c>
    </row>
    <row r="62" spans="1:14" s="60" customFormat="1" ht="11.25" customHeight="1">
      <c r="A62" s="73"/>
      <c r="B62" s="73" t="s">
        <v>11</v>
      </c>
      <c r="D62" s="279">
        <f>SUM(D54:D61)</f>
        <v>0</v>
      </c>
      <c r="E62" s="64"/>
      <c r="F62" s="334" t="str">
        <f t="shared" si="9"/>
        <v/>
      </c>
      <c r="H62" s="279">
        <f>SUM(H54:H61)</f>
        <v>0</v>
      </c>
      <c r="I62" s="64"/>
      <c r="J62" s="334" t="str">
        <f t="shared" si="12"/>
        <v/>
      </c>
      <c r="L62" s="279">
        <f>SUM(L54:L61)</f>
        <v>0</v>
      </c>
      <c r="M62" s="64"/>
      <c r="N62" s="334" t="str">
        <f t="shared" si="13"/>
        <v/>
      </c>
    </row>
    <row r="63" spans="1:14" s="60" customFormat="1" ht="21.75" customHeight="1">
      <c r="A63" s="2" t="s">
        <v>21</v>
      </c>
      <c r="B63" s="4"/>
      <c r="D63" s="401"/>
      <c r="E63" s="64"/>
      <c r="F63" s="402"/>
      <c r="H63" s="401"/>
      <c r="I63" s="64"/>
      <c r="J63" s="402"/>
      <c r="L63" s="401"/>
      <c r="M63" s="64"/>
      <c r="N63" s="402"/>
    </row>
    <row r="64" spans="1:14" s="60" customFormat="1" ht="11.25" customHeight="1">
      <c r="A64" s="76" t="s">
        <v>124</v>
      </c>
      <c r="B64" s="76"/>
      <c r="D64" s="401"/>
      <c r="E64" s="64"/>
      <c r="F64" s="402" t="str">
        <f t="shared" ref="F64:F67" si="14">IF(D64=0,"",D64/D$71)</f>
        <v/>
      </c>
      <c r="H64" s="401"/>
      <c r="I64" s="64"/>
      <c r="J64" s="402" t="str">
        <f t="shared" ref="J64:J67" si="15">IF(H64=0,"",H64/H$71)</f>
        <v/>
      </c>
      <c r="L64" s="401"/>
      <c r="M64" s="64"/>
      <c r="N64" s="402" t="str">
        <f t="shared" ref="N64:N67" si="16">IF(L64=0,"",L64/L$71)</f>
        <v/>
      </c>
    </row>
    <row r="65" spans="1:14" s="60" customFormat="1" ht="11.25" customHeight="1">
      <c r="A65" s="28" t="s">
        <v>85</v>
      </c>
      <c r="B65" s="35"/>
      <c r="D65" s="325"/>
      <c r="E65" s="64"/>
      <c r="F65" s="182" t="str">
        <f t="shared" si="14"/>
        <v/>
      </c>
      <c r="H65" s="325"/>
      <c r="I65" s="64"/>
      <c r="J65" s="182" t="str">
        <f t="shared" si="15"/>
        <v/>
      </c>
      <c r="L65" s="325"/>
      <c r="M65" s="64"/>
      <c r="N65" s="182" t="str">
        <f t="shared" si="16"/>
        <v/>
      </c>
    </row>
    <row r="66" spans="1:14" s="60" customFormat="1" ht="11.25" customHeight="1">
      <c r="A66" s="28" t="s">
        <v>86</v>
      </c>
      <c r="B66" s="35"/>
      <c r="D66" s="326"/>
      <c r="E66" s="64"/>
      <c r="F66" s="181" t="str">
        <f t="shared" si="14"/>
        <v/>
      </c>
      <c r="H66" s="326"/>
      <c r="I66" s="64"/>
      <c r="J66" s="181" t="str">
        <f t="shared" si="15"/>
        <v/>
      </c>
      <c r="L66" s="326"/>
      <c r="M66" s="64"/>
      <c r="N66" s="181" t="str">
        <f t="shared" si="16"/>
        <v/>
      </c>
    </row>
    <row r="67" spans="1:14" s="60" customFormat="1" ht="11.25" customHeight="1">
      <c r="A67" s="76" t="s">
        <v>22</v>
      </c>
      <c r="B67" s="76"/>
      <c r="D67" s="326"/>
      <c r="E67" s="79"/>
      <c r="F67" s="181" t="str">
        <f t="shared" si="14"/>
        <v/>
      </c>
      <c r="H67" s="326"/>
      <c r="I67" s="79"/>
      <c r="J67" s="181" t="str">
        <f t="shared" si="15"/>
        <v/>
      </c>
      <c r="L67" s="326"/>
      <c r="M67" s="79"/>
      <c r="N67" s="181" t="str">
        <f t="shared" si="16"/>
        <v/>
      </c>
    </row>
    <row r="68" spans="1:14" s="60" customFormat="1" ht="15" customHeight="1">
      <c r="A68" s="73"/>
      <c r="B68" s="73" t="s">
        <v>11</v>
      </c>
      <c r="D68" s="279">
        <f>SUM(D64:D67)</f>
        <v>0</v>
      </c>
      <c r="E68" s="64"/>
      <c r="F68" s="334" t="str">
        <f>IF(D68=0,"",D68/D$71)</f>
        <v/>
      </c>
      <c r="H68" s="279">
        <f>SUM(H64:H67)</f>
        <v>0</v>
      </c>
      <c r="I68" s="64"/>
      <c r="J68" s="334" t="str">
        <f>IF(H68=0,"",H68/H$71)</f>
        <v/>
      </c>
      <c r="L68" s="279">
        <f>SUM(L64:L67)</f>
        <v>0</v>
      </c>
      <c r="M68" s="64"/>
      <c r="N68" s="334" t="str">
        <f>IF(L68=0,"",L68/L$71)</f>
        <v/>
      </c>
    </row>
    <row r="69" spans="1:14" s="60" customFormat="1" ht="19.5" customHeight="1">
      <c r="A69" s="650" t="s">
        <v>102</v>
      </c>
      <c r="B69" s="650"/>
      <c r="D69" s="330"/>
      <c r="E69" s="64"/>
      <c r="F69" s="188" t="str">
        <f>IF(D69=0,"",D69/D$71)</f>
        <v/>
      </c>
      <c r="H69" s="330"/>
      <c r="I69" s="64"/>
      <c r="J69" s="188" t="str">
        <f>IF(H69=0,"",H69/H$71)</f>
        <v/>
      </c>
      <c r="L69" s="330"/>
      <c r="M69" s="64"/>
      <c r="N69" s="188" t="str">
        <f>IF(L69=0,"",L69/L$71)</f>
        <v/>
      </c>
    </row>
    <row r="70" spans="1:14" s="60" customFormat="1" ht="14.25" customHeight="1">
      <c r="A70" s="73"/>
      <c r="B70" s="78" t="s">
        <v>97</v>
      </c>
      <c r="D70" s="189">
        <f>D52+D62+D68+D69</f>
        <v>0</v>
      </c>
      <c r="F70" s="337" t="str">
        <f>IF(D70=0,"",D70/D$71)</f>
        <v/>
      </c>
      <c r="H70" s="189">
        <f>H52+H62+H68+H69</f>
        <v>0</v>
      </c>
      <c r="J70" s="337" t="str">
        <f>IF(H70=0,"",H70/H$71)</f>
        <v/>
      </c>
      <c r="L70" s="189">
        <f>L52+L62+L68+L69</f>
        <v>0</v>
      </c>
      <c r="N70" s="337" t="str">
        <f>IF(L70=0,"",L70/L$71)</f>
        <v/>
      </c>
    </row>
    <row r="71" spans="1:14" s="60" customFormat="1" ht="17" customHeight="1">
      <c r="B71" s="1" t="s">
        <v>23</v>
      </c>
      <c r="D71" s="189">
        <f>D36+D70</f>
        <v>0</v>
      </c>
      <c r="F71" s="337" t="str">
        <f>IF(D71=0,"",D71/D$71)</f>
        <v/>
      </c>
      <c r="H71" s="189">
        <f>H36+H70</f>
        <v>0</v>
      </c>
      <c r="J71" s="337" t="str">
        <f>IF(H71=0,"",H71/H$71)</f>
        <v/>
      </c>
      <c r="L71" s="189">
        <f>L36+L70</f>
        <v>0</v>
      </c>
      <c r="N71" s="337" t="str">
        <f>IF(L71=0,"",L71/L$71)</f>
        <v/>
      </c>
    </row>
    <row r="72" spans="1:14" s="60" customFormat="1" ht="11.25" customHeight="1">
      <c r="A72" s="44" t="s">
        <v>24</v>
      </c>
      <c r="B72" s="34"/>
      <c r="D72" s="331"/>
      <c r="F72" s="190" t="str">
        <f>IF(D72=0,"",D72/D$71)</f>
        <v/>
      </c>
      <c r="H72" s="331"/>
      <c r="J72" s="190" t="str">
        <f>IF(H72=0,"",H72/H$71)</f>
        <v/>
      </c>
      <c r="L72" s="331"/>
      <c r="N72" s="190" t="str">
        <f>IF(L72=0,"",L72/L$71)</f>
        <v/>
      </c>
    </row>
    <row r="73" spans="1:14" s="60" customFormat="1" ht="5.25" customHeight="1">
      <c r="A73" s="44"/>
      <c r="B73" s="34"/>
      <c r="D73" s="401"/>
      <c r="E73" s="64"/>
      <c r="F73" s="402"/>
      <c r="H73" s="401"/>
      <c r="I73" s="64"/>
      <c r="J73" s="402"/>
      <c r="L73" s="401"/>
      <c r="M73" s="64"/>
      <c r="N73" s="402"/>
    </row>
    <row r="74" spans="1:14" s="80" customFormat="1" ht="10">
      <c r="A74" s="24" t="s">
        <v>25</v>
      </c>
      <c r="B74" s="24"/>
      <c r="D74" s="405"/>
      <c r="F74" s="406"/>
      <c r="H74" s="405"/>
      <c r="J74" s="406"/>
      <c r="L74" s="405"/>
      <c r="N74" s="406"/>
    </row>
    <row r="75" spans="1:14" s="80" customFormat="1" ht="10">
      <c r="A75" s="25" t="s">
        <v>0</v>
      </c>
      <c r="B75" s="25"/>
      <c r="D75" s="405"/>
      <c r="F75" s="406"/>
      <c r="H75" s="405"/>
      <c r="J75" s="406"/>
      <c r="L75" s="405"/>
      <c r="N75" s="406"/>
    </row>
    <row r="76" spans="1:14" s="80" customFormat="1" ht="10">
      <c r="A76" s="25" t="s">
        <v>154</v>
      </c>
      <c r="B76" s="25"/>
      <c r="D76" s="405"/>
      <c r="F76" s="406"/>
      <c r="H76" s="405"/>
      <c r="J76" s="406"/>
      <c r="L76" s="405"/>
      <c r="N76" s="406"/>
    </row>
    <row r="77" spans="1:14" s="60" customFormat="1" ht="31.5" customHeight="1">
      <c r="A77" s="106" t="s">
        <v>278</v>
      </c>
      <c r="B77" s="73"/>
      <c r="D77" s="64"/>
      <c r="F77" s="402"/>
      <c r="H77" s="64"/>
      <c r="J77" s="402"/>
      <c r="L77" s="64"/>
      <c r="N77" s="402"/>
    </row>
    <row r="78" spans="1:14" s="60" customFormat="1" ht="19.5" customHeight="1">
      <c r="A78" s="5" t="s">
        <v>84</v>
      </c>
      <c r="B78" s="5"/>
      <c r="D78" s="64"/>
      <c r="F78" s="402"/>
      <c r="H78" s="64"/>
      <c r="J78" s="402"/>
      <c r="L78" s="64"/>
      <c r="N78" s="402"/>
    </row>
    <row r="79" spans="1:14" s="60" customFormat="1" ht="12" customHeight="1">
      <c r="A79" s="28" t="s">
        <v>162</v>
      </c>
      <c r="B79" s="35"/>
      <c r="D79" s="325"/>
      <c r="F79" s="182" t="str">
        <f>IF(D79=0,"",D79/D$71)</f>
        <v/>
      </c>
      <c r="H79" s="325"/>
      <c r="J79" s="182" t="str">
        <f>IF(H79=0,"",H79/H$71)</f>
        <v/>
      </c>
      <c r="L79" s="325"/>
      <c r="N79" s="182" t="str">
        <f>IF(L79=0,"",L79/L$71)</f>
        <v/>
      </c>
    </row>
    <row r="80" spans="1:14" s="60" customFormat="1" ht="11.5">
      <c r="A80" s="28" t="s">
        <v>47</v>
      </c>
      <c r="B80" s="35"/>
      <c r="D80" s="325"/>
      <c r="F80" s="182" t="str">
        <f t="shared" ref="F80:F90" si="17">IF(D80=0,"",D80/D$71)</f>
        <v/>
      </c>
      <c r="H80" s="325"/>
      <c r="J80" s="182" t="str">
        <f t="shared" ref="J80:J90" si="18">IF(H80=0,"",H80/H$71)</f>
        <v/>
      </c>
      <c r="L80" s="325"/>
      <c r="N80" s="182" t="str">
        <f t="shared" ref="N80:N90" si="19">IF(L80=0,"",L80/L$71)</f>
        <v/>
      </c>
    </row>
    <row r="81" spans="1:14" s="60" customFormat="1" ht="11.5">
      <c r="A81" s="28" t="s">
        <v>165</v>
      </c>
      <c r="B81" s="35"/>
      <c r="D81" s="326"/>
      <c r="F81" s="183" t="str">
        <f t="shared" si="17"/>
        <v/>
      </c>
      <c r="H81" s="326"/>
      <c r="J81" s="183" t="str">
        <f t="shared" si="18"/>
        <v/>
      </c>
      <c r="L81" s="326"/>
      <c r="N81" s="183" t="str">
        <f t="shared" si="19"/>
        <v/>
      </c>
    </row>
    <row r="82" spans="1:14" s="60" customFormat="1" ht="11.5">
      <c r="A82" s="28" t="s">
        <v>48</v>
      </c>
      <c r="B82" s="35"/>
      <c r="D82" s="326"/>
      <c r="F82" s="181" t="str">
        <f t="shared" si="17"/>
        <v/>
      </c>
      <c r="H82" s="326"/>
      <c r="J82" s="181" t="str">
        <f t="shared" si="18"/>
        <v/>
      </c>
      <c r="L82" s="326"/>
      <c r="N82" s="181" t="str">
        <f t="shared" si="19"/>
        <v/>
      </c>
    </row>
    <row r="83" spans="1:14" s="60" customFormat="1" ht="12" customHeight="1">
      <c r="A83" s="649" t="s">
        <v>100</v>
      </c>
      <c r="B83" s="649"/>
      <c r="D83" s="326"/>
      <c r="F83" s="183" t="str">
        <f t="shared" si="17"/>
        <v/>
      </c>
      <c r="H83" s="326"/>
      <c r="J83" s="183" t="str">
        <f t="shared" si="18"/>
        <v/>
      </c>
      <c r="L83" s="326"/>
      <c r="N83" s="183" t="str">
        <f t="shared" si="19"/>
        <v/>
      </c>
    </row>
    <row r="84" spans="1:14" s="60" customFormat="1" ht="14.25" customHeight="1">
      <c r="A84" s="649" t="s">
        <v>122</v>
      </c>
      <c r="B84" s="649"/>
      <c r="D84" s="326"/>
      <c r="F84" s="183" t="str">
        <f t="shared" si="17"/>
        <v/>
      </c>
      <c r="H84" s="326"/>
      <c r="J84" s="183" t="str">
        <f t="shared" si="18"/>
        <v/>
      </c>
      <c r="L84" s="326"/>
      <c r="N84" s="183" t="str">
        <f t="shared" si="19"/>
        <v/>
      </c>
    </row>
    <row r="85" spans="1:14" s="60" customFormat="1" ht="15" customHeight="1">
      <c r="A85" s="649" t="s">
        <v>148</v>
      </c>
      <c r="B85" s="649"/>
      <c r="D85" s="326"/>
      <c r="F85" s="181" t="str">
        <f t="shared" si="17"/>
        <v/>
      </c>
      <c r="H85" s="326"/>
      <c r="J85" s="181" t="str">
        <f t="shared" si="18"/>
        <v/>
      </c>
      <c r="L85" s="326"/>
      <c r="N85" s="181" t="str">
        <f t="shared" si="19"/>
        <v/>
      </c>
    </row>
    <row r="86" spans="1:14" s="60" customFormat="1" ht="12" customHeight="1">
      <c r="A86" s="28" t="s">
        <v>149</v>
      </c>
      <c r="B86" s="35"/>
      <c r="D86" s="327"/>
      <c r="F86" s="187" t="str">
        <f t="shared" si="17"/>
        <v/>
      </c>
      <c r="H86" s="327"/>
      <c r="J86" s="187" t="str">
        <f t="shared" si="18"/>
        <v/>
      </c>
      <c r="L86" s="327"/>
      <c r="N86" s="187" t="str">
        <f t="shared" si="19"/>
        <v/>
      </c>
    </row>
    <row r="87" spans="1:14" s="60" customFormat="1" ht="12" customHeight="1">
      <c r="A87" s="28" t="s">
        <v>155</v>
      </c>
      <c r="B87" s="35"/>
      <c r="D87" s="327"/>
      <c r="F87" s="187" t="str">
        <f t="shared" si="17"/>
        <v/>
      </c>
      <c r="H87" s="327"/>
      <c r="J87" s="187" t="str">
        <f t="shared" si="18"/>
        <v/>
      </c>
      <c r="L87" s="327"/>
      <c r="N87" s="187" t="str">
        <f t="shared" si="19"/>
        <v/>
      </c>
    </row>
    <row r="88" spans="1:14" s="60" customFormat="1" ht="12" customHeight="1">
      <c r="A88" s="28" t="s">
        <v>156</v>
      </c>
      <c r="B88" s="35"/>
      <c r="D88" s="327"/>
      <c r="F88" s="187" t="str">
        <f t="shared" si="17"/>
        <v/>
      </c>
      <c r="H88" s="327"/>
      <c r="J88" s="187" t="str">
        <f t="shared" si="18"/>
        <v/>
      </c>
      <c r="L88" s="327"/>
      <c r="N88" s="187" t="str">
        <f t="shared" si="19"/>
        <v/>
      </c>
    </row>
    <row r="89" spans="1:14" s="60" customFormat="1" ht="12" customHeight="1">
      <c r="A89" s="28" t="s">
        <v>59</v>
      </c>
      <c r="B89" s="35"/>
      <c r="D89" s="327"/>
      <c r="F89" s="187" t="str">
        <f t="shared" si="17"/>
        <v/>
      </c>
      <c r="H89" s="327"/>
      <c r="J89" s="187" t="str">
        <f t="shared" si="18"/>
        <v/>
      </c>
      <c r="L89" s="327"/>
      <c r="N89" s="187" t="str">
        <f t="shared" si="19"/>
        <v/>
      </c>
    </row>
    <row r="90" spans="1:14" s="60" customFormat="1" ht="15" customHeight="1">
      <c r="A90" s="73"/>
      <c r="B90" s="73" t="s">
        <v>11</v>
      </c>
      <c r="D90" s="279">
        <f>SUM(D79:D89)</f>
        <v>0</v>
      </c>
      <c r="E90" s="64"/>
      <c r="F90" s="334" t="str">
        <f t="shared" si="17"/>
        <v/>
      </c>
      <c r="H90" s="279">
        <f>SUM(H79:H89)</f>
        <v>0</v>
      </c>
      <c r="I90" s="64"/>
      <c r="J90" s="334" t="str">
        <f t="shared" si="18"/>
        <v/>
      </c>
      <c r="L90" s="279">
        <f>SUM(L79:L89)</f>
        <v>0</v>
      </c>
      <c r="M90" s="64"/>
      <c r="N90" s="334" t="str">
        <f t="shared" si="19"/>
        <v/>
      </c>
    </row>
    <row r="91" spans="1:14" s="60" customFormat="1" ht="11.25" customHeight="1">
      <c r="A91" s="74" t="s">
        <v>157</v>
      </c>
      <c r="B91" s="74"/>
      <c r="D91" s="401"/>
      <c r="F91" s="402"/>
      <c r="H91" s="401"/>
      <c r="J91" s="402"/>
      <c r="L91" s="401"/>
      <c r="N91" s="402"/>
    </row>
    <row r="92" spans="1:14" s="60" customFormat="1" ht="11.25" customHeight="1">
      <c r="A92" s="70" t="s">
        <v>162</v>
      </c>
      <c r="B92" s="70"/>
      <c r="D92" s="325"/>
      <c r="F92" s="186" t="str">
        <f t="shared" ref="F92:F96" si="20">IF(D92=0,"",D92/D$71)</f>
        <v/>
      </c>
      <c r="H92" s="325"/>
      <c r="J92" s="186" t="str">
        <f t="shared" ref="J92:J96" si="21">IF(H92=0,"",H92/H$71)</f>
        <v/>
      </c>
      <c r="L92" s="325"/>
      <c r="N92" s="186" t="str">
        <f t="shared" ref="N92:N96" si="22">IF(L92=0,"",L92/L$71)</f>
        <v/>
      </c>
    </row>
    <row r="93" spans="1:14" s="60" customFormat="1" ht="11.25" customHeight="1">
      <c r="A93" s="28" t="s">
        <v>165</v>
      </c>
      <c r="B93" s="35"/>
      <c r="D93" s="325"/>
      <c r="F93" s="186" t="str">
        <f t="shared" si="20"/>
        <v/>
      </c>
      <c r="H93" s="325"/>
      <c r="J93" s="186" t="str">
        <f t="shared" si="21"/>
        <v/>
      </c>
      <c r="L93" s="325"/>
      <c r="N93" s="186" t="str">
        <f t="shared" si="22"/>
        <v/>
      </c>
    </row>
    <row r="94" spans="1:14" s="60" customFormat="1" ht="11.25" customHeight="1">
      <c r="A94" s="70" t="s">
        <v>47</v>
      </c>
      <c r="B94" s="70"/>
      <c r="D94" s="325"/>
      <c r="F94" s="186" t="str">
        <f t="shared" si="20"/>
        <v/>
      </c>
      <c r="H94" s="325"/>
      <c r="J94" s="186" t="str">
        <f t="shared" si="21"/>
        <v/>
      </c>
      <c r="L94" s="325"/>
      <c r="N94" s="186" t="str">
        <f t="shared" si="22"/>
        <v/>
      </c>
    </row>
    <row r="95" spans="1:14" s="60" customFormat="1" ht="11.25" customHeight="1">
      <c r="A95" s="70" t="s">
        <v>83</v>
      </c>
      <c r="B95" s="70"/>
      <c r="D95" s="325"/>
      <c r="F95" s="186" t="str">
        <f t="shared" si="20"/>
        <v/>
      </c>
      <c r="H95" s="325"/>
      <c r="J95" s="186" t="str">
        <f t="shared" si="21"/>
        <v/>
      </c>
      <c r="L95" s="325"/>
      <c r="N95" s="186" t="str">
        <f t="shared" si="22"/>
        <v/>
      </c>
    </row>
    <row r="96" spans="1:14" s="60" customFormat="1" ht="11.25" customHeight="1">
      <c r="A96" s="70" t="s">
        <v>59</v>
      </c>
      <c r="B96" s="70"/>
      <c r="D96" s="325"/>
      <c r="F96" s="186" t="str">
        <f t="shared" si="20"/>
        <v/>
      </c>
      <c r="H96" s="325"/>
      <c r="J96" s="186" t="str">
        <f t="shared" si="21"/>
        <v/>
      </c>
      <c r="L96" s="325"/>
      <c r="N96" s="186" t="str">
        <f t="shared" si="22"/>
        <v/>
      </c>
    </row>
    <row r="97" spans="1:14" s="60" customFormat="1" ht="11.25" customHeight="1">
      <c r="A97" s="70"/>
      <c r="B97" s="70"/>
      <c r="D97" s="401"/>
      <c r="F97" s="402"/>
      <c r="H97" s="401"/>
      <c r="J97" s="402"/>
      <c r="L97" s="401"/>
      <c r="N97" s="402"/>
    </row>
    <row r="98" spans="1:14" s="60" customFormat="1" ht="11.25" customHeight="1">
      <c r="A98" s="74" t="s">
        <v>158</v>
      </c>
      <c r="B98" s="74"/>
      <c r="D98" s="401"/>
      <c r="F98" s="402"/>
      <c r="H98" s="401"/>
      <c r="J98" s="402"/>
      <c r="L98" s="401"/>
      <c r="N98" s="402"/>
    </row>
    <row r="99" spans="1:14" s="60" customFormat="1" ht="11.25" customHeight="1">
      <c r="A99" s="70" t="s">
        <v>162</v>
      </c>
      <c r="B99" s="70"/>
      <c r="D99" s="325"/>
      <c r="F99" s="186" t="str">
        <f t="shared" ref="F99:F103" si="23">IF(D99=0,"",D99/D$71)</f>
        <v/>
      </c>
      <c r="H99" s="325"/>
      <c r="J99" s="186" t="str">
        <f t="shared" ref="J99:J103" si="24">IF(H99=0,"",H99/H$71)</f>
        <v/>
      </c>
      <c r="L99" s="325"/>
      <c r="N99" s="186" t="str">
        <f t="shared" ref="N99:N103" si="25">IF(L99=0,"",L99/L$71)</f>
        <v/>
      </c>
    </row>
    <row r="100" spans="1:14" s="60" customFormat="1" ht="11.25" customHeight="1">
      <c r="A100" s="28" t="s">
        <v>165</v>
      </c>
      <c r="B100" s="35"/>
      <c r="D100" s="325"/>
      <c r="F100" s="186" t="str">
        <f t="shared" si="23"/>
        <v/>
      </c>
      <c r="H100" s="325"/>
      <c r="J100" s="186" t="str">
        <f t="shared" si="24"/>
        <v/>
      </c>
      <c r="L100" s="325"/>
      <c r="N100" s="186" t="str">
        <f t="shared" si="25"/>
        <v/>
      </c>
    </row>
    <row r="101" spans="1:14" s="60" customFormat="1" ht="11.25" customHeight="1">
      <c r="A101" s="70" t="s">
        <v>47</v>
      </c>
      <c r="B101" s="70"/>
      <c r="D101" s="325"/>
      <c r="F101" s="186" t="str">
        <f t="shared" si="23"/>
        <v/>
      </c>
      <c r="H101" s="325"/>
      <c r="J101" s="186" t="str">
        <f t="shared" si="24"/>
        <v/>
      </c>
      <c r="L101" s="325"/>
      <c r="N101" s="186" t="str">
        <f t="shared" si="25"/>
        <v/>
      </c>
    </row>
    <row r="102" spans="1:14" s="60" customFormat="1" ht="11.25" customHeight="1">
      <c r="A102" s="70" t="s">
        <v>83</v>
      </c>
      <c r="B102" s="70"/>
      <c r="D102" s="325"/>
      <c r="F102" s="186" t="str">
        <f t="shared" si="23"/>
        <v/>
      </c>
      <c r="H102" s="325"/>
      <c r="J102" s="186" t="str">
        <f t="shared" si="24"/>
        <v/>
      </c>
      <c r="L102" s="325"/>
      <c r="N102" s="186" t="str">
        <f t="shared" si="25"/>
        <v/>
      </c>
    </row>
    <row r="103" spans="1:14" s="60" customFormat="1" ht="11.25" customHeight="1">
      <c r="A103" s="70" t="s">
        <v>59</v>
      </c>
      <c r="B103" s="70"/>
      <c r="D103" s="325"/>
      <c r="F103" s="186" t="str">
        <f t="shared" si="23"/>
        <v/>
      </c>
      <c r="H103" s="325"/>
      <c r="J103" s="186" t="str">
        <f t="shared" si="24"/>
        <v/>
      </c>
      <c r="L103" s="325"/>
      <c r="N103" s="186" t="str">
        <f t="shared" si="25"/>
        <v/>
      </c>
    </row>
    <row r="104" spans="1:14" s="60" customFormat="1" ht="11.25" customHeight="1">
      <c r="A104" s="70"/>
      <c r="B104" s="70"/>
      <c r="D104" s="401"/>
      <c r="F104" s="402"/>
      <c r="H104" s="401"/>
      <c r="J104" s="402"/>
      <c r="L104" s="401"/>
      <c r="N104" s="402"/>
    </row>
    <row r="105" spans="1:14" s="60" customFormat="1" ht="11.25" customHeight="1">
      <c r="A105" s="74" t="s">
        <v>159</v>
      </c>
      <c r="B105" s="74"/>
      <c r="D105" s="401"/>
      <c r="F105" s="402"/>
      <c r="H105" s="401"/>
      <c r="J105" s="402"/>
      <c r="L105" s="401"/>
      <c r="N105" s="402"/>
    </row>
    <row r="106" spans="1:14" s="60" customFormat="1" ht="11.25" customHeight="1">
      <c r="A106" s="70" t="s">
        <v>162</v>
      </c>
      <c r="B106" s="70"/>
      <c r="D106" s="325"/>
      <c r="F106" s="186" t="str">
        <f t="shared" ref="F106:F111" si="26">IF(D106=0,"",D106/D$71)</f>
        <v/>
      </c>
      <c r="H106" s="325"/>
      <c r="J106" s="186" t="str">
        <f t="shared" ref="J106:J111" si="27">IF(H106=0,"",H106/H$71)</f>
        <v/>
      </c>
      <c r="L106" s="325"/>
      <c r="N106" s="186" t="str">
        <f t="shared" ref="N106:N111" si="28">IF(L106=0,"",L106/L$71)</f>
        <v/>
      </c>
    </row>
    <row r="107" spans="1:14" s="60" customFormat="1" ht="12.75" customHeight="1">
      <c r="A107" s="28" t="s">
        <v>165</v>
      </c>
      <c r="B107" s="35"/>
      <c r="D107" s="325"/>
      <c r="F107" s="186" t="str">
        <f t="shared" si="26"/>
        <v/>
      </c>
      <c r="H107" s="325"/>
      <c r="J107" s="186" t="str">
        <f t="shared" si="27"/>
        <v/>
      </c>
      <c r="L107" s="325"/>
      <c r="N107" s="186" t="str">
        <f t="shared" si="28"/>
        <v/>
      </c>
    </row>
    <row r="108" spans="1:14" s="60" customFormat="1" ht="11.25" customHeight="1">
      <c r="A108" s="70" t="s">
        <v>47</v>
      </c>
      <c r="B108" s="70"/>
      <c r="D108" s="325"/>
      <c r="F108" s="186" t="str">
        <f t="shared" si="26"/>
        <v/>
      </c>
      <c r="H108" s="325"/>
      <c r="J108" s="186" t="str">
        <f t="shared" si="27"/>
        <v/>
      </c>
      <c r="L108" s="325"/>
      <c r="N108" s="186" t="str">
        <f t="shared" si="28"/>
        <v/>
      </c>
    </row>
    <row r="109" spans="1:14" s="60" customFormat="1" ht="11.25" customHeight="1">
      <c r="A109" s="70" t="s">
        <v>83</v>
      </c>
      <c r="B109" s="70"/>
      <c r="D109" s="325"/>
      <c r="F109" s="186" t="str">
        <f t="shared" si="26"/>
        <v/>
      </c>
      <c r="H109" s="325"/>
      <c r="J109" s="186" t="str">
        <f t="shared" si="27"/>
        <v/>
      </c>
      <c r="L109" s="325"/>
      <c r="N109" s="186" t="str">
        <f t="shared" si="28"/>
        <v/>
      </c>
    </row>
    <row r="110" spans="1:14" s="60" customFormat="1" ht="11.25" customHeight="1">
      <c r="A110" s="70" t="s">
        <v>59</v>
      </c>
      <c r="B110" s="70"/>
      <c r="D110" s="325"/>
      <c r="F110" s="186" t="str">
        <f t="shared" si="26"/>
        <v/>
      </c>
      <c r="H110" s="325"/>
      <c r="J110" s="186" t="str">
        <f t="shared" si="27"/>
        <v/>
      </c>
      <c r="L110" s="325"/>
      <c r="N110" s="186" t="str">
        <f t="shared" si="28"/>
        <v/>
      </c>
    </row>
    <row r="111" spans="1:14" s="60" customFormat="1" ht="14.25" customHeight="1">
      <c r="A111" s="73"/>
      <c r="B111" s="73" t="s">
        <v>11</v>
      </c>
      <c r="D111" s="279">
        <f>SUM(D92:D110)</f>
        <v>0</v>
      </c>
      <c r="E111" s="64"/>
      <c r="F111" s="334" t="str">
        <f t="shared" si="26"/>
        <v/>
      </c>
      <c r="H111" s="279">
        <f>SUM(H92:H110)</f>
        <v>0</v>
      </c>
      <c r="I111" s="64"/>
      <c r="J111" s="334" t="str">
        <f t="shared" si="27"/>
        <v/>
      </c>
      <c r="L111" s="279">
        <f>SUM(L92:L110)</f>
        <v>0</v>
      </c>
      <c r="M111" s="64"/>
      <c r="N111" s="334" t="str">
        <f t="shared" si="28"/>
        <v/>
      </c>
    </row>
    <row r="112" spans="1:14" s="60" customFormat="1" ht="14.25" customHeight="1">
      <c r="A112" s="73"/>
      <c r="B112" s="73"/>
      <c r="D112" s="401"/>
      <c r="F112" s="402"/>
      <c r="H112" s="401"/>
      <c r="J112" s="402"/>
      <c r="L112" s="401"/>
      <c r="N112" s="402"/>
    </row>
    <row r="113" spans="1:14" s="60" customFormat="1" ht="11.25" customHeight="1">
      <c r="A113" s="5" t="s">
        <v>49</v>
      </c>
      <c r="B113" s="5"/>
      <c r="D113" s="401"/>
      <c r="F113" s="402"/>
      <c r="H113" s="401"/>
      <c r="J113" s="402"/>
      <c r="L113" s="401"/>
      <c r="N113" s="402"/>
    </row>
    <row r="114" spans="1:14" s="60" customFormat="1" ht="11.25" customHeight="1">
      <c r="A114" s="28" t="s">
        <v>162</v>
      </c>
      <c r="B114" s="35"/>
      <c r="D114" s="325"/>
      <c r="F114" s="182" t="str">
        <f t="shared" ref="F114:F121" si="29">IF(D114=0,"",D114/D$71)</f>
        <v/>
      </c>
      <c r="H114" s="325"/>
      <c r="J114" s="182" t="str">
        <f t="shared" ref="J114:J121" si="30">IF(H114=0,"",H114/H$71)</f>
        <v/>
      </c>
      <c r="L114" s="325"/>
      <c r="N114" s="182" t="str">
        <f t="shared" ref="N114:N121" si="31">IF(L114=0,"",L114/L$71)</f>
        <v/>
      </c>
    </row>
    <row r="115" spans="1:14" s="60" customFormat="1" ht="11.25" customHeight="1">
      <c r="A115" s="28" t="s">
        <v>165</v>
      </c>
      <c r="B115" s="35"/>
      <c r="D115" s="326"/>
      <c r="F115" s="183" t="str">
        <f t="shared" si="29"/>
        <v/>
      </c>
      <c r="H115" s="326"/>
      <c r="J115" s="183" t="str">
        <f t="shared" si="30"/>
        <v/>
      </c>
      <c r="L115" s="326"/>
      <c r="N115" s="183" t="str">
        <f>IF(L115=0,"",L115/L$71)</f>
        <v/>
      </c>
    </row>
    <row r="116" spans="1:14" s="60" customFormat="1" ht="11.25" customHeight="1">
      <c r="A116" s="28" t="s">
        <v>57</v>
      </c>
      <c r="B116" s="35"/>
      <c r="D116" s="325"/>
      <c r="E116" s="64"/>
      <c r="F116" s="182" t="str">
        <f t="shared" si="29"/>
        <v/>
      </c>
      <c r="H116" s="325"/>
      <c r="I116" s="64"/>
      <c r="J116" s="182" t="str">
        <f t="shared" si="30"/>
        <v/>
      </c>
      <c r="L116" s="325"/>
      <c r="M116" s="64"/>
      <c r="N116" s="182" t="str">
        <f t="shared" si="31"/>
        <v/>
      </c>
    </row>
    <row r="117" spans="1:14" s="60" customFormat="1" ht="11.25" customHeight="1">
      <c r="A117" s="28" t="s">
        <v>50</v>
      </c>
      <c r="B117" s="35"/>
      <c r="D117" s="325"/>
      <c r="E117" s="64"/>
      <c r="F117" s="182" t="str">
        <f t="shared" si="29"/>
        <v/>
      </c>
      <c r="H117" s="325"/>
      <c r="I117" s="64"/>
      <c r="J117" s="182" t="str">
        <f t="shared" si="30"/>
        <v/>
      </c>
      <c r="L117" s="325"/>
      <c r="M117" s="64"/>
      <c r="N117" s="182" t="str">
        <f t="shared" si="31"/>
        <v/>
      </c>
    </row>
    <row r="118" spans="1:14" s="60" customFormat="1" ht="11.25" customHeight="1">
      <c r="A118" s="28" t="s">
        <v>51</v>
      </c>
      <c r="B118" s="35"/>
      <c r="D118" s="325"/>
      <c r="E118" s="64"/>
      <c r="F118" s="182" t="str">
        <f t="shared" si="29"/>
        <v/>
      </c>
      <c r="H118" s="325"/>
      <c r="I118" s="64"/>
      <c r="J118" s="182" t="str">
        <f t="shared" si="30"/>
        <v/>
      </c>
      <c r="L118" s="325"/>
      <c r="M118" s="64"/>
      <c r="N118" s="182" t="str">
        <f t="shared" si="31"/>
        <v/>
      </c>
    </row>
    <row r="119" spans="1:14" s="60" customFormat="1" ht="11.25" customHeight="1">
      <c r="A119" s="28" t="s">
        <v>52</v>
      </c>
      <c r="B119" s="35"/>
      <c r="D119" s="325"/>
      <c r="E119" s="64"/>
      <c r="F119" s="182" t="str">
        <f t="shared" si="29"/>
        <v/>
      </c>
      <c r="H119" s="325"/>
      <c r="I119" s="64"/>
      <c r="J119" s="182" t="str">
        <f t="shared" si="30"/>
        <v/>
      </c>
      <c r="L119" s="325"/>
      <c r="M119" s="64"/>
      <c r="N119" s="182" t="str">
        <f t="shared" si="31"/>
        <v/>
      </c>
    </row>
    <row r="120" spans="1:14" s="60" customFormat="1" ht="11.25" customHeight="1">
      <c r="A120" s="28" t="s">
        <v>59</v>
      </c>
      <c r="B120" s="35"/>
      <c r="D120" s="326"/>
      <c r="E120" s="64"/>
      <c r="F120" s="181" t="str">
        <f t="shared" si="29"/>
        <v/>
      </c>
      <c r="H120" s="326"/>
      <c r="I120" s="64"/>
      <c r="J120" s="181" t="str">
        <f t="shared" si="30"/>
        <v/>
      </c>
      <c r="L120" s="326"/>
      <c r="M120" s="64"/>
      <c r="N120" s="181" t="str">
        <f t="shared" si="31"/>
        <v/>
      </c>
    </row>
    <row r="121" spans="1:14" s="60" customFormat="1" ht="13.5" customHeight="1">
      <c r="A121" s="73"/>
      <c r="B121" s="73" t="s">
        <v>11</v>
      </c>
      <c r="D121" s="279">
        <f>SUM(D114:D120)</f>
        <v>0</v>
      </c>
      <c r="E121" s="64"/>
      <c r="F121" s="334" t="str">
        <f t="shared" si="29"/>
        <v/>
      </c>
      <c r="H121" s="279">
        <f>SUM(H114:H120)</f>
        <v>0</v>
      </c>
      <c r="I121" s="64"/>
      <c r="J121" s="334" t="str">
        <f t="shared" si="30"/>
        <v/>
      </c>
      <c r="L121" s="279">
        <f>SUM(L114:L120)</f>
        <v>0</v>
      </c>
      <c r="M121" s="64"/>
      <c r="N121" s="334" t="str">
        <f t="shared" si="31"/>
        <v/>
      </c>
    </row>
    <row r="122" spans="1:14" s="60" customFormat="1" ht="11.25" customHeight="1">
      <c r="A122" s="73"/>
      <c r="B122" s="73"/>
      <c r="D122" s="401"/>
      <c r="E122" s="64"/>
      <c r="F122" s="402"/>
      <c r="H122" s="401"/>
      <c r="I122" s="64"/>
      <c r="J122" s="402"/>
      <c r="L122" s="401"/>
      <c r="M122" s="64"/>
      <c r="N122" s="402"/>
    </row>
    <row r="123" spans="1:14" s="60" customFormat="1" ht="11.25" customHeight="1">
      <c r="A123" s="5" t="s">
        <v>53</v>
      </c>
      <c r="B123" s="5"/>
      <c r="D123" s="401"/>
      <c r="E123" s="64"/>
      <c r="F123" s="402"/>
      <c r="H123" s="401"/>
      <c r="I123" s="64"/>
      <c r="J123" s="402"/>
      <c r="L123" s="401"/>
      <c r="M123" s="64"/>
      <c r="N123" s="402"/>
    </row>
    <row r="124" spans="1:14" s="60" customFormat="1" ht="11.25" customHeight="1">
      <c r="A124" s="28" t="s">
        <v>162</v>
      </c>
      <c r="B124" s="35"/>
      <c r="D124" s="325"/>
      <c r="E124" s="64"/>
      <c r="F124" s="182" t="str">
        <f t="shared" ref="F124:F131" si="32">IF(D124=0,"",D124/D$71)</f>
        <v/>
      </c>
      <c r="H124" s="325"/>
      <c r="I124" s="64"/>
      <c r="J124" s="182" t="str">
        <f t="shared" ref="J124:J131" si="33">IF(H124=0,"",H124/H$71)</f>
        <v/>
      </c>
      <c r="L124" s="325"/>
      <c r="M124" s="64"/>
      <c r="N124" s="182" t="str">
        <f t="shared" ref="N124:N131" si="34">IF(L124=0,"",L124/L$71)</f>
        <v/>
      </c>
    </row>
    <row r="125" spans="1:14" s="60" customFormat="1" ht="11.25" customHeight="1">
      <c r="A125" s="28" t="s">
        <v>165</v>
      </c>
      <c r="B125" s="35"/>
      <c r="D125" s="326"/>
      <c r="F125" s="183" t="str">
        <f t="shared" si="32"/>
        <v/>
      </c>
      <c r="H125" s="326"/>
      <c r="J125" s="183" t="str">
        <f t="shared" si="33"/>
        <v/>
      </c>
      <c r="L125" s="326"/>
      <c r="N125" s="183" t="str">
        <f t="shared" si="34"/>
        <v/>
      </c>
    </row>
    <row r="126" spans="1:14" s="60" customFormat="1" ht="11.25" customHeight="1">
      <c r="A126" s="28" t="s">
        <v>57</v>
      </c>
      <c r="B126" s="35"/>
      <c r="D126" s="325"/>
      <c r="E126" s="64"/>
      <c r="F126" s="182" t="str">
        <f t="shared" si="32"/>
        <v/>
      </c>
      <c r="H126" s="325"/>
      <c r="I126" s="64"/>
      <c r="J126" s="182" t="str">
        <f t="shared" si="33"/>
        <v/>
      </c>
      <c r="L126" s="325"/>
      <c r="M126" s="64"/>
      <c r="N126" s="182" t="str">
        <f t="shared" si="34"/>
        <v/>
      </c>
    </row>
    <row r="127" spans="1:14" s="60" customFormat="1" ht="11.5">
      <c r="A127" s="649" t="s">
        <v>91</v>
      </c>
      <c r="B127" s="649"/>
      <c r="D127" s="325"/>
      <c r="E127" s="64"/>
      <c r="F127" s="182" t="str">
        <f t="shared" si="32"/>
        <v/>
      </c>
      <c r="H127" s="325"/>
      <c r="I127" s="64"/>
      <c r="J127" s="182" t="str">
        <f t="shared" si="33"/>
        <v/>
      </c>
      <c r="L127" s="325"/>
      <c r="M127" s="64"/>
      <c r="N127" s="182" t="str">
        <f t="shared" si="34"/>
        <v/>
      </c>
    </row>
    <row r="128" spans="1:14" s="60" customFormat="1" ht="11.25" customHeight="1">
      <c r="A128" s="28" t="s">
        <v>54</v>
      </c>
      <c r="B128" s="35"/>
      <c r="D128" s="325"/>
      <c r="E128" s="64"/>
      <c r="F128" s="182" t="str">
        <f t="shared" si="32"/>
        <v/>
      </c>
      <c r="H128" s="325"/>
      <c r="I128" s="64"/>
      <c r="J128" s="182" t="str">
        <f t="shared" si="33"/>
        <v/>
      </c>
      <c r="L128" s="325"/>
      <c r="M128" s="64"/>
      <c r="N128" s="182" t="str">
        <f t="shared" si="34"/>
        <v/>
      </c>
    </row>
    <row r="129" spans="1:14" ht="12" customHeight="1">
      <c r="A129" s="47" t="s">
        <v>8</v>
      </c>
      <c r="B129" s="48"/>
      <c r="C129" s="63"/>
      <c r="D129" s="325"/>
      <c r="E129" s="64"/>
      <c r="F129" s="182" t="str">
        <f t="shared" si="32"/>
        <v/>
      </c>
      <c r="G129" s="60"/>
      <c r="H129" s="325"/>
      <c r="I129" s="64"/>
      <c r="J129" s="182" t="str">
        <f t="shared" si="33"/>
        <v/>
      </c>
      <c r="K129" s="60"/>
      <c r="L129" s="325"/>
      <c r="M129" s="64"/>
      <c r="N129" s="182" t="str">
        <f t="shared" si="34"/>
        <v/>
      </c>
    </row>
    <row r="130" spans="1:14" s="60" customFormat="1" ht="11.25" customHeight="1">
      <c r="A130" s="28" t="s">
        <v>59</v>
      </c>
      <c r="B130" s="35"/>
      <c r="D130" s="326"/>
      <c r="E130" s="64"/>
      <c r="F130" s="182" t="str">
        <f t="shared" si="32"/>
        <v/>
      </c>
      <c r="H130" s="326"/>
      <c r="I130" s="64"/>
      <c r="J130" s="182" t="str">
        <f t="shared" si="33"/>
        <v/>
      </c>
      <c r="L130" s="326"/>
      <c r="M130" s="64"/>
      <c r="N130" s="182" t="str">
        <f t="shared" si="34"/>
        <v/>
      </c>
    </row>
    <row r="131" spans="1:14" s="60" customFormat="1" ht="11.25" customHeight="1">
      <c r="A131" s="73"/>
      <c r="B131" s="73" t="s">
        <v>11</v>
      </c>
      <c r="D131" s="279">
        <f>SUM(D124:D130)</f>
        <v>0</v>
      </c>
      <c r="E131" s="64"/>
      <c r="F131" s="334" t="str">
        <f t="shared" si="32"/>
        <v/>
      </c>
      <c r="H131" s="279">
        <f>SUM(H124:H130)</f>
        <v>0</v>
      </c>
      <c r="I131" s="64"/>
      <c r="J131" s="334" t="str">
        <f t="shared" si="33"/>
        <v/>
      </c>
      <c r="L131" s="279">
        <f>SUM(L124:L130)</f>
        <v>0</v>
      </c>
      <c r="M131" s="64"/>
      <c r="N131" s="334" t="str">
        <f t="shared" si="34"/>
        <v/>
      </c>
    </row>
    <row r="132" spans="1:14" s="60" customFormat="1" ht="11.25" customHeight="1">
      <c r="A132" s="5" t="s">
        <v>55</v>
      </c>
      <c r="B132" s="5"/>
      <c r="D132" s="401"/>
      <c r="F132" s="402"/>
      <c r="H132" s="401"/>
      <c r="J132" s="402"/>
      <c r="L132" s="401"/>
      <c r="N132" s="402"/>
    </row>
    <row r="133" spans="1:14" s="60" customFormat="1" ht="11.25" customHeight="1">
      <c r="A133" s="28" t="s">
        <v>162</v>
      </c>
      <c r="B133" s="35"/>
      <c r="D133" s="325"/>
      <c r="F133" s="182" t="str">
        <f t="shared" ref="F133:F137" si="35">IF(D133=0,"",D133/D$71)</f>
        <v/>
      </c>
      <c r="H133" s="325"/>
      <c r="J133" s="182" t="str">
        <f t="shared" ref="J133:J137" si="36">IF(H133=0,"",H133/H$71)</f>
        <v/>
      </c>
      <c r="L133" s="325"/>
      <c r="N133" s="182" t="str">
        <f t="shared" ref="N133:N137" si="37">IF(L133=0,"",L133/L$71)</f>
        <v/>
      </c>
    </row>
    <row r="134" spans="1:14" s="60" customFormat="1" ht="11.25" customHeight="1">
      <c r="A134" s="28" t="s">
        <v>165</v>
      </c>
      <c r="B134" s="35"/>
      <c r="D134" s="326"/>
      <c r="F134" s="183" t="str">
        <f t="shared" si="35"/>
        <v/>
      </c>
      <c r="H134" s="326"/>
      <c r="J134" s="183" t="str">
        <f t="shared" si="36"/>
        <v/>
      </c>
      <c r="L134" s="326"/>
      <c r="N134" s="183" t="str">
        <f t="shared" si="37"/>
        <v/>
      </c>
    </row>
    <row r="135" spans="1:14" s="60" customFormat="1" ht="11.25" customHeight="1">
      <c r="A135" s="28" t="s">
        <v>57</v>
      </c>
      <c r="B135" s="35"/>
      <c r="D135" s="325"/>
      <c r="F135" s="182" t="str">
        <f t="shared" si="35"/>
        <v/>
      </c>
      <c r="H135" s="325"/>
      <c r="J135" s="182" t="str">
        <f t="shared" si="36"/>
        <v/>
      </c>
      <c r="L135" s="325"/>
      <c r="N135" s="182" t="str">
        <f t="shared" si="37"/>
        <v/>
      </c>
    </row>
    <row r="136" spans="1:14" s="60" customFormat="1" ht="11.25" customHeight="1">
      <c r="A136" s="28" t="s">
        <v>59</v>
      </c>
      <c r="B136" s="35"/>
      <c r="D136" s="326"/>
      <c r="E136" s="64"/>
      <c r="F136" s="181" t="str">
        <f t="shared" si="35"/>
        <v/>
      </c>
      <c r="H136" s="326"/>
      <c r="I136" s="64"/>
      <c r="J136" s="181" t="str">
        <f t="shared" si="36"/>
        <v/>
      </c>
      <c r="L136" s="326"/>
      <c r="M136" s="64"/>
      <c r="N136" s="181" t="str">
        <f t="shared" si="37"/>
        <v/>
      </c>
    </row>
    <row r="137" spans="1:14" s="60" customFormat="1" ht="15.75" customHeight="1">
      <c r="A137" s="73"/>
      <c r="B137" s="73" t="s">
        <v>11</v>
      </c>
      <c r="D137" s="279">
        <f>SUM(D133:D136)</f>
        <v>0</v>
      </c>
      <c r="E137" s="64"/>
      <c r="F137" s="334" t="str">
        <f t="shared" si="35"/>
        <v/>
      </c>
      <c r="H137" s="279">
        <f>SUM(H133:H136)</f>
        <v>0</v>
      </c>
      <c r="I137" s="64"/>
      <c r="J137" s="334" t="str">
        <f t="shared" si="36"/>
        <v/>
      </c>
      <c r="L137" s="279">
        <f>SUM(L133:L136)</f>
        <v>0</v>
      </c>
      <c r="M137" s="64"/>
      <c r="N137" s="334" t="str">
        <f t="shared" si="37"/>
        <v/>
      </c>
    </row>
    <row r="138" spans="1:14" s="60" customFormat="1" ht="11.25" customHeight="1">
      <c r="A138" s="73"/>
      <c r="B138" s="73"/>
      <c r="D138" s="401"/>
      <c r="E138" s="64"/>
      <c r="F138" s="402"/>
      <c r="H138" s="401"/>
      <c r="I138" s="64"/>
      <c r="J138" s="402"/>
      <c r="L138" s="401"/>
      <c r="M138" s="64"/>
      <c r="N138" s="402"/>
    </row>
    <row r="139" spans="1:14" s="60" customFormat="1" ht="11.25" customHeight="1">
      <c r="A139" s="5" t="s">
        <v>56</v>
      </c>
      <c r="B139" s="5"/>
      <c r="D139" s="401"/>
      <c r="F139" s="402" t="str">
        <f t="shared" ref="F139:F146" si="38">IF(D139=0,"",D139/D$71)</f>
        <v/>
      </c>
      <c r="H139" s="401"/>
      <c r="J139" s="402" t="str">
        <f t="shared" ref="J139:J147" si="39">IF(H139=0,"",H139/H$71)</f>
        <v/>
      </c>
      <c r="L139" s="401"/>
      <c r="N139" s="402" t="str">
        <f t="shared" ref="N139:N147" si="40">IF(L139=0,"",L139/L$71)</f>
        <v/>
      </c>
    </row>
    <row r="140" spans="1:14" s="60" customFormat="1" ht="11.25" customHeight="1">
      <c r="A140" s="28" t="s">
        <v>162</v>
      </c>
      <c r="B140" s="35"/>
      <c r="D140" s="325"/>
      <c r="F140" s="182" t="str">
        <f t="shared" si="38"/>
        <v/>
      </c>
      <c r="H140" s="325"/>
      <c r="J140" s="182" t="str">
        <f t="shared" si="39"/>
        <v/>
      </c>
      <c r="L140" s="325"/>
      <c r="N140" s="182" t="str">
        <f t="shared" si="40"/>
        <v/>
      </c>
    </row>
    <row r="141" spans="1:14" s="60" customFormat="1" ht="11.25" customHeight="1">
      <c r="A141" s="28" t="s">
        <v>57</v>
      </c>
      <c r="B141" s="35"/>
      <c r="D141" s="325"/>
      <c r="F141" s="182" t="str">
        <f t="shared" si="38"/>
        <v/>
      </c>
      <c r="H141" s="325"/>
      <c r="J141" s="182" t="str">
        <f t="shared" si="39"/>
        <v/>
      </c>
      <c r="L141" s="325"/>
      <c r="N141" s="182" t="str">
        <f t="shared" si="40"/>
        <v/>
      </c>
    </row>
    <row r="142" spans="1:14" s="60" customFormat="1" ht="11.25" customHeight="1">
      <c r="A142" s="28" t="s">
        <v>165</v>
      </c>
      <c r="B142" s="35"/>
      <c r="D142" s="326"/>
      <c r="F142" s="183" t="str">
        <f t="shared" si="38"/>
        <v/>
      </c>
      <c r="H142" s="326"/>
      <c r="J142" s="183" t="str">
        <f t="shared" si="39"/>
        <v/>
      </c>
      <c r="L142" s="326"/>
      <c r="N142" s="183" t="str">
        <f t="shared" si="40"/>
        <v/>
      </c>
    </row>
    <row r="143" spans="1:14" s="60" customFormat="1" ht="11.25" customHeight="1">
      <c r="A143" s="28" t="s">
        <v>58</v>
      </c>
      <c r="B143" s="35"/>
      <c r="D143" s="326"/>
      <c r="F143" s="181" t="str">
        <f t="shared" si="38"/>
        <v/>
      </c>
      <c r="H143" s="326"/>
      <c r="J143" s="181" t="str">
        <f t="shared" si="39"/>
        <v/>
      </c>
      <c r="L143" s="326"/>
      <c r="N143" s="181" t="str">
        <f t="shared" si="40"/>
        <v/>
      </c>
    </row>
    <row r="144" spans="1:14" s="60" customFormat="1" ht="11.25" customHeight="1">
      <c r="A144" s="28" t="s">
        <v>87</v>
      </c>
      <c r="B144" s="35"/>
      <c r="D144" s="327"/>
      <c r="F144" s="187" t="str">
        <f t="shared" si="38"/>
        <v/>
      </c>
      <c r="H144" s="327"/>
      <c r="J144" s="187" t="str">
        <f t="shared" si="39"/>
        <v/>
      </c>
      <c r="L144" s="327"/>
      <c r="N144" s="187" t="str">
        <f t="shared" si="40"/>
        <v/>
      </c>
    </row>
    <row r="145" spans="1:14" s="60" customFormat="1" ht="11.25" customHeight="1">
      <c r="A145" s="28" t="s">
        <v>59</v>
      </c>
      <c r="B145" s="35"/>
      <c r="D145" s="327"/>
      <c r="F145" s="187" t="str">
        <f t="shared" si="38"/>
        <v/>
      </c>
      <c r="H145" s="327"/>
      <c r="J145" s="187" t="str">
        <f t="shared" si="39"/>
        <v/>
      </c>
      <c r="L145" s="327"/>
      <c r="N145" s="187" t="str">
        <f t="shared" si="40"/>
        <v/>
      </c>
    </row>
    <row r="146" spans="1:14" s="60" customFormat="1" ht="15" customHeight="1">
      <c r="A146" s="73"/>
      <c r="B146" s="73" t="s">
        <v>11</v>
      </c>
      <c r="D146" s="279">
        <f>SUM(D140:D145)</f>
        <v>0</v>
      </c>
      <c r="E146" s="64"/>
      <c r="F146" s="334" t="str">
        <f t="shared" si="38"/>
        <v/>
      </c>
      <c r="H146" s="279">
        <f>SUM(H140:H145)</f>
        <v>0</v>
      </c>
      <c r="I146" s="64"/>
      <c r="J146" s="334" t="str">
        <f t="shared" si="39"/>
        <v/>
      </c>
      <c r="L146" s="279">
        <f>SUM(L140:L145)</f>
        <v>0</v>
      </c>
      <c r="M146" s="64"/>
      <c r="N146" s="334" t="str">
        <f t="shared" si="40"/>
        <v/>
      </c>
    </row>
    <row r="147" spans="1:14" s="60" customFormat="1" ht="18" customHeight="1">
      <c r="A147" s="73"/>
      <c r="B147" s="78" t="s">
        <v>60</v>
      </c>
      <c r="D147" s="189">
        <f>D90+D111+D131+D137+D121+D146</f>
        <v>0</v>
      </c>
      <c r="F147" s="337" t="str">
        <f>IF(D147=0,"",D147/D$71)</f>
        <v/>
      </c>
      <c r="H147" s="189">
        <f>H90+H111+H131+H137+H121+H146</f>
        <v>0</v>
      </c>
      <c r="J147" s="337" t="str">
        <f t="shared" si="39"/>
        <v/>
      </c>
      <c r="L147" s="189">
        <f>L90+L111+L131+L137+L121+L146</f>
        <v>0</v>
      </c>
      <c r="N147" s="337" t="str">
        <f t="shared" si="40"/>
        <v/>
      </c>
    </row>
    <row r="148" spans="1:14" s="60" customFormat="1" ht="5.25" customHeight="1">
      <c r="A148" s="1"/>
      <c r="B148" s="3"/>
      <c r="D148" s="401"/>
      <c r="F148" s="402"/>
      <c r="H148" s="401"/>
      <c r="J148" s="402"/>
      <c r="L148" s="401"/>
      <c r="N148" s="402"/>
    </row>
    <row r="149" spans="1:14" s="60" customFormat="1" ht="9.75" customHeight="1">
      <c r="A149" s="1"/>
      <c r="B149" s="3"/>
      <c r="D149" s="401"/>
      <c r="F149" s="402"/>
      <c r="H149" s="401"/>
      <c r="J149" s="402"/>
      <c r="L149" s="401"/>
      <c r="N149" s="402"/>
    </row>
    <row r="150" spans="1:14" s="60" customFormat="1" ht="9.75" customHeight="1">
      <c r="A150" s="24" t="s">
        <v>25</v>
      </c>
      <c r="B150" s="24"/>
      <c r="D150" s="24"/>
      <c r="F150" s="402"/>
      <c r="H150" s="24"/>
      <c r="J150" s="402"/>
      <c r="L150" s="24"/>
      <c r="N150" s="402"/>
    </row>
    <row r="151" spans="1:14" s="60" customFormat="1" ht="9.75" customHeight="1">
      <c r="A151" s="25" t="s">
        <v>0</v>
      </c>
      <c r="B151" s="24"/>
      <c r="D151" s="24"/>
      <c r="F151" s="402"/>
      <c r="H151" s="24"/>
      <c r="J151" s="402"/>
      <c r="L151" s="24"/>
      <c r="N151" s="402"/>
    </row>
    <row r="152" spans="1:14" s="60" customFormat="1" ht="9.75" customHeight="1">
      <c r="A152" s="25" t="s">
        <v>154</v>
      </c>
      <c r="B152" s="25"/>
      <c r="F152" s="402"/>
      <c r="J152" s="402"/>
      <c r="N152" s="402"/>
    </row>
    <row r="153" spans="1:14" s="60" customFormat="1" ht="9.75" customHeight="1">
      <c r="A153" s="24" t="s">
        <v>163</v>
      </c>
      <c r="B153" s="26"/>
      <c r="D153" s="25"/>
      <c r="F153" s="402"/>
      <c r="H153" s="25"/>
      <c r="J153" s="402"/>
      <c r="L153" s="25"/>
      <c r="N153" s="402"/>
    </row>
    <row r="154" spans="1:14" s="60" customFormat="1" ht="9.75" customHeight="1" thickBot="1">
      <c r="A154" s="24" t="s">
        <v>164</v>
      </c>
      <c r="B154" s="26"/>
      <c r="D154" s="407"/>
      <c r="E154" s="407"/>
      <c r="F154" s="407"/>
      <c r="G154" s="407"/>
      <c r="H154" s="407"/>
      <c r="I154" s="407"/>
      <c r="J154" s="407"/>
      <c r="K154" s="407"/>
      <c r="L154" s="407"/>
      <c r="M154" s="407"/>
      <c r="N154" s="407"/>
    </row>
    <row r="155" spans="1:14" s="60" customFormat="1" ht="36" customHeight="1">
      <c r="A155" s="109" t="s">
        <v>61</v>
      </c>
      <c r="B155" s="110"/>
      <c r="C155" s="107"/>
      <c r="D155" s="401"/>
      <c r="F155" s="402"/>
      <c r="H155" s="401"/>
      <c r="J155" s="402"/>
      <c r="L155" s="401"/>
      <c r="N155" s="402"/>
    </row>
    <row r="156" spans="1:14" s="60" customFormat="1" ht="11.5">
      <c r="A156" s="28" t="s">
        <v>23</v>
      </c>
      <c r="B156" s="35"/>
      <c r="D156" s="71">
        <f>D71</f>
        <v>0</v>
      </c>
      <c r="F156" s="338" t="str">
        <f>IF(D156=0,"",D156/D$71)</f>
        <v/>
      </c>
      <c r="H156" s="71">
        <f>H71</f>
        <v>0</v>
      </c>
      <c r="J156" s="338" t="str">
        <f>IF(H156=0,"",H156/H$71)</f>
        <v/>
      </c>
      <c r="L156" s="71">
        <f>L71</f>
        <v>0</v>
      </c>
      <c r="N156" s="338" t="str">
        <f>IF(L156=0,"",L156/L$71)</f>
        <v/>
      </c>
    </row>
    <row r="157" spans="1:14" s="60" customFormat="1" ht="11.5">
      <c r="A157" s="30" t="s">
        <v>60</v>
      </c>
      <c r="B157" s="45"/>
      <c r="D157" s="72">
        <f>D147</f>
        <v>0</v>
      </c>
      <c r="E157" s="64"/>
      <c r="F157" s="339" t="str">
        <f>IF(D157=0,"",D157/D$71)</f>
        <v/>
      </c>
      <c r="H157" s="72">
        <f>H147</f>
        <v>0</v>
      </c>
      <c r="I157" s="64"/>
      <c r="J157" s="339" t="str">
        <f t="shared" ref="J157" si="41">IF(H157=0,"",H157/H$71)</f>
        <v/>
      </c>
      <c r="L157" s="72">
        <f>L147</f>
        <v>0</v>
      </c>
      <c r="M157" s="64"/>
      <c r="N157" s="339" t="str">
        <f t="shared" ref="N157" si="42">IF(L157=0,"",L157/L$71)</f>
        <v/>
      </c>
    </row>
    <row r="158" spans="1:14" s="82" customFormat="1" ht="11.5">
      <c r="A158" s="5" t="s">
        <v>62</v>
      </c>
      <c r="B158" s="15"/>
      <c r="D158" s="83">
        <f>D156-D157</f>
        <v>0</v>
      </c>
      <c r="F158" s="340" t="str">
        <f>IF(D158=0,"",D158/D$71)</f>
        <v/>
      </c>
      <c r="H158" s="83">
        <f>H156-H157</f>
        <v>0</v>
      </c>
      <c r="J158" s="340" t="str">
        <f>IF(H158=0,"",H158/H$71)</f>
        <v/>
      </c>
      <c r="L158" s="83">
        <f>L156-L157</f>
        <v>0</v>
      </c>
      <c r="N158" s="340" t="str">
        <f>IF(L158=0,"",L158/L$71)</f>
        <v/>
      </c>
    </row>
    <row r="159" spans="1:14" s="60" customFormat="1" ht="11.5">
      <c r="A159" s="84" t="s">
        <v>63</v>
      </c>
      <c r="B159" s="85"/>
      <c r="D159" s="325"/>
      <c r="E159" s="64"/>
      <c r="F159" s="181" t="str">
        <f t="shared" ref="F159:F168" si="43">IF(D159=0,"",D159/D$71)</f>
        <v/>
      </c>
      <c r="H159" s="325"/>
      <c r="I159" s="64"/>
      <c r="J159" s="181" t="str">
        <f t="shared" ref="J159:J162" si="44">IF(H159=0,"",H159/H$71)</f>
        <v/>
      </c>
      <c r="L159" s="325"/>
      <c r="M159" s="64"/>
      <c r="N159" s="181" t="str">
        <f t="shared" ref="N159:N162" si="45">IF(L159=0,"",L159/L$71)</f>
        <v/>
      </c>
    </row>
    <row r="160" spans="1:14" s="60" customFormat="1" ht="11.5">
      <c r="A160" s="30" t="s">
        <v>64</v>
      </c>
      <c r="B160" s="38"/>
      <c r="D160" s="326"/>
      <c r="E160" s="64"/>
      <c r="F160" s="181" t="str">
        <f t="shared" si="43"/>
        <v/>
      </c>
      <c r="H160" s="326"/>
      <c r="I160" s="64"/>
      <c r="J160" s="181" t="str">
        <f t="shared" si="44"/>
        <v/>
      </c>
      <c r="L160" s="326"/>
      <c r="M160" s="64"/>
      <c r="N160" s="181" t="str">
        <f t="shared" si="45"/>
        <v/>
      </c>
    </row>
    <row r="161" spans="1:14" s="60" customFormat="1" ht="11.5">
      <c r="A161" s="30" t="s">
        <v>65</v>
      </c>
      <c r="B161" s="38"/>
      <c r="D161" s="326"/>
      <c r="E161" s="64"/>
      <c r="F161" s="181" t="str">
        <f t="shared" si="43"/>
        <v/>
      </c>
      <c r="H161" s="326"/>
      <c r="I161" s="64"/>
      <c r="J161" s="181" t="str">
        <f t="shared" si="44"/>
        <v/>
      </c>
      <c r="L161" s="326"/>
      <c r="M161" s="64"/>
      <c r="N161" s="181" t="str">
        <f t="shared" si="45"/>
        <v/>
      </c>
    </row>
    <row r="162" spans="1:14" s="60" customFormat="1" ht="11.5">
      <c r="A162" s="30" t="s">
        <v>12</v>
      </c>
      <c r="B162" s="38"/>
      <c r="D162" s="329"/>
      <c r="E162" s="64"/>
      <c r="F162" s="185" t="str">
        <f t="shared" si="43"/>
        <v/>
      </c>
      <c r="H162" s="329"/>
      <c r="I162" s="64"/>
      <c r="J162" s="185" t="str">
        <f t="shared" si="44"/>
        <v/>
      </c>
      <c r="L162" s="329"/>
      <c r="M162" s="64"/>
      <c r="N162" s="185" t="str">
        <f t="shared" si="45"/>
        <v/>
      </c>
    </row>
    <row r="163" spans="1:14" s="60" customFormat="1" ht="11.5">
      <c r="A163" s="651" t="s">
        <v>1345</v>
      </c>
      <c r="B163" s="651"/>
      <c r="D163" s="326"/>
      <c r="E163" s="64"/>
      <c r="F163" s="181" t="str">
        <f>IF(D163=0,"",D163/D$71)</f>
        <v/>
      </c>
      <c r="H163" s="326"/>
      <c r="I163" s="64"/>
      <c r="J163" s="181" t="str">
        <f>IF(H163=0,"",H163/H$71)</f>
        <v/>
      </c>
      <c r="L163" s="326"/>
      <c r="M163" s="64"/>
      <c r="N163" s="181" t="str">
        <f>IF(L163=0,"",L163/L$71)</f>
        <v/>
      </c>
    </row>
    <row r="164" spans="1:14" s="82" customFormat="1" ht="22.5" customHeight="1">
      <c r="A164" s="86" t="s">
        <v>66</v>
      </c>
      <c r="B164" s="87"/>
      <c r="D164" s="189">
        <f>SUM(D158:D163)</f>
        <v>0</v>
      </c>
      <c r="E164" s="60"/>
      <c r="F164" s="337" t="str">
        <f>IF(D164=0,"",D164/D$71)</f>
        <v/>
      </c>
      <c r="G164" s="60"/>
      <c r="H164" s="189">
        <f>SUM(H158:H163)</f>
        <v>0</v>
      </c>
      <c r="I164" s="60"/>
      <c r="J164" s="337" t="str">
        <f>IF(H164=0,"",H164/H$71)</f>
        <v/>
      </c>
      <c r="K164" s="60"/>
      <c r="L164" s="189">
        <f>SUM(L158:L163)</f>
        <v>0</v>
      </c>
      <c r="M164" s="60"/>
      <c r="N164" s="337" t="str">
        <f>IF(L164=0,"",L164/L$71)</f>
        <v/>
      </c>
    </row>
    <row r="165" spans="1:14" s="60" customFormat="1" ht="22" customHeight="1">
      <c r="A165" s="30" t="s">
        <v>67</v>
      </c>
      <c r="B165" s="38"/>
      <c r="D165" s="325"/>
      <c r="E165" s="64"/>
      <c r="F165" s="182" t="str">
        <f t="shared" si="43"/>
        <v/>
      </c>
      <c r="H165" s="325"/>
      <c r="I165" s="64"/>
      <c r="J165" s="182" t="str">
        <f t="shared" ref="J165:J168" si="46">IF(H165=0,"",H165/H$71)</f>
        <v/>
      </c>
      <c r="L165" s="325"/>
      <c r="M165" s="64"/>
      <c r="N165" s="182" t="str">
        <f t="shared" ref="N165:N168" si="47">IF(L165=0,"",L165/L$71)</f>
        <v/>
      </c>
    </row>
    <row r="166" spans="1:14" s="60" customFormat="1" ht="11.5">
      <c r="A166" s="84" t="s">
        <v>66</v>
      </c>
      <c r="B166" s="85"/>
      <c r="D166" s="72">
        <f>D164</f>
        <v>0</v>
      </c>
      <c r="E166" s="64"/>
      <c r="F166" s="339" t="str">
        <f>IF(D166=0,"",D166/D$71)</f>
        <v/>
      </c>
      <c r="H166" s="72">
        <f>H164</f>
        <v>0</v>
      </c>
      <c r="I166" s="64"/>
      <c r="J166" s="339" t="str">
        <f t="shared" si="46"/>
        <v/>
      </c>
      <c r="L166" s="72">
        <f>L164</f>
        <v>0</v>
      </c>
      <c r="M166" s="64"/>
      <c r="N166" s="339" t="str">
        <f t="shared" si="47"/>
        <v/>
      </c>
    </row>
    <row r="167" spans="1:14" s="60" customFormat="1" ht="11.5">
      <c r="A167" s="30" t="s">
        <v>68</v>
      </c>
      <c r="B167" s="38"/>
      <c r="D167" s="326"/>
      <c r="E167" s="88"/>
      <c r="F167" s="181" t="str">
        <f t="shared" si="43"/>
        <v/>
      </c>
      <c r="H167" s="326"/>
      <c r="I167" s="88"/>
      <c r="J167" s="181" t="str">
        <f t="shared" si="46"/>
        <v/>
      </c>
      <c r="L167" s="326"/>
      <c r="M167" s="88"/>
      <c r="N167" s="181" t="str">
        <f t="shared" si="47"/>
        <v/>
      </c>
    </row>
    <row r="168" spans="1:14" s="60" customFormat="1" ht="11.5">
      <c r="A168" s="30" t="s">
        <v>69</v>
      </c>
      <c r="B168" s="38"/>
      <c r="D168" s="326"/>
      <c r="E168" s="64"/>
      <c r="F168" s="181" t="str">
        <f t="shared" si="43"/>
        <v/>
      </c>
      <c r="H168" s="326"/>
      <c r="I168" s="64"/>
      <c r="J168" s="181" t="str">
        <f t="shared" si="46"/>
        <v/>
      </c>
      <c r="L168" s="326"/>
      <c r="M168" s="64"/>
      <c r="N168" s="181" t="str">
        <f t="shared" si="47"/>
        <v/>
      </c>
    </row>
    <row r="169" spans="1:14" s="60" customFormat="1" ht="11.5">
      <c r="A169" s="30" t="s">
        <v>12</v>
      </c>
      <c r="B169" s="38"/>
      <c r="D169" s="408"/>
      <c r="E169" s="64"/>
      <c r="F169" s="409"/>
      <c r="H169" s="408"/>
      <c r="I169" s="64"/>
      <c r="J169" s="409"/>
      <c r="L169" s="408"/>
      <c r="M169" s="64"/>
      <c r="N169" s="409"/>
    </row>
    <row r="170" spans="1:14" s="60" customFormat="1" ht="11.5">
      <c r="A170" s="651"/>
      <c r="B170" s="651"/>
      <c r="D170" s="325"/>
      <c r="E170" s="64"/>
      <c r="F170" s="182" t="str">
        <f>IF(D170=0,"",D170/D$71)</f>
        <v/>
      </c>
      <c r="H170" s="325"/>
      <c r="I170" s="64"/>
      <c r="J170" s="182" t="str">
        <f>IF(H170=0,"",H170/H$71)</f>
        <v/>
      </c>
      <c r="L170" s="325"/>
      <c r="M170" s="64"/>
      <c r="N170" s="182" t="str">
        <f>IF(L170=0,"",L170/L$71)</f>
        <v/>
      </c>
    </row>
    <row r="171" spans="1:14" s="82" customFormat="1" ht="24.75" customHeight="1">
      <c r="A171" s="647" t="s">
        <v>99</v>
      </c>
      <c r="B171" s="647"/>
      <c r="D171" s="189">
        <f>SUM(D165:D170)</f>
        <v>0</v>
      </c>
      <c r="E171" s="60"/>
      <c r="F171" s="337" t="str">
        <f>IF(D171=0,"",D171/D$71)</f>
        <v/>
      </c>
      <c r="G171" s="60"/>
      <c r="H171" s="189">
        <f>SUM(H165:H170)</f>
        <v>0</v>
      </c>
      <c r="I171" s="60"/>
      <c r="J171" s="337" t="str">
        <f>IF(H171=0,"",H171/H$71)</f>
        <v/>
      </c>
      <c r="K171" s="60"/>
      <c r="L171" s="189">
        <f>SUM(L165:L170)</f>
        <v>0</v>
      </c>
      <c r="M171" s="60"/>
      <c r="N171" s="337" t="str">
        <f>IF(L171=0,"",L171/L$71)</f>
        <v/>
      </c>
    </row>
    <row r="172" spans="1:14" s="82" customFormat="1" ht="19" customHeight="1">
      <c r="A172" s="191" t="s">
        <v>276</v>
      </c>
      <c r="B172" s="89"/>
      <c r="D172" s="189">
        <f>SUM(D167:D171)</f>
        <v>0</v>
      </c>
      <c r="E172" s="88"/>
      <c r="F172" s="341"/>
      <c r="H172" s="189">
        <f>SUM(H167:H171)</f>
        <v>0</v>
      </c>
      <c r="I172" s="88"/>
      <c r="J172" s="341"/>
      <c r="L172" s="189">
        <f>SUM(L167:L171)</f>
        <v>0</v>
      </c>
      <c r="M172" s="88"/>
      <c r="N172" s="341"/>
    </row>
    <row r="173" spans="1:14" s="82" customFormat="1" ht="12" customHeight="1">
      <c r="A173" s="89"/>
      <c r="B173" s="89"/>
      <c r="D173" s="332"/>
      <c r="E173" s="88"/>
      <c r="F173" s="192"/>
      <c r="H173" s="332"/>
      <c r="I173" s="88"/>
      <c r="J173" s="192"/>
      <c r="L173" s="332"/>
      <c r="M173" s="88"/>
      <c r="N173" s="192"/>
    </row>
    <row r="174" spans="1:14" s="60" customFormat="1" ht="11.5">
      <c r="A174" s="86" t="s">
        <v>1</v>
      </c>
      <c r="B174" s="87"/>
      <c r="D174" s="329"/>
      <c r="E174" s="64"/>
      <c r="F174" s="185"/>
      <c r="H174" s="329"/>
      <c r="I174" s="64"/>
      <c r="J174" s="185"/>
      <c r="L174" s="329"/>
      <c r="M174" s="64"/>
      <c r="N174" s="185"/>
    </row>
    <row r="175" spans="1:14" s="60" customFormat="1" ht="11.5">
      <c r="A175" s="90" t="s">
        <v>3</v>
      </c>
      <c r="B175" s="91"/>
      <c r="C175" s="92"/>
      <c r="D175" s="333"/>
      <c r="E175" s="93"/>
      <c r="F175" s="190" t="str">
        <f>IF(D177=0,"",D175/D177)</f>
        <v/>
      </c>
      <c r="G175" s="92"/>
      <c r="H175" s="333"/>
      <c r="I175" s="93"/>
      <c r="J175" s="190" t="str">
        <f>IF(H177=0,"",H175/H177)</f>
        <v/>
      </c>
      <c r="K175" s="92"/>
      <c r="L175" s="333"/>
      <c r="M175" s="93"/>
      <c r="N175" s="193" t="str">
        <f>IF(L177=0,"",L175/L177)</f>
        <v/>
      </c>
    </row>
    <row r="176" spans="1:14" s="60" customFormat="1" ht="11.5">
      <c r="A176" s="94" t="s">
        <v>2</v>
      </c>
      <c r="B176" s="87"/>
      <c r="D176" s="326"/>
      <c r="E176" s="64"/>
      <c r="F176" s="185" t="str">
        <f>IF(D177=0,"",D176/D177)</f>
        <v/>
      </c>
      <c r="H176" s="326"/>
      <c r="I176" s="64"/>
      <c r="J176" s="185" t="str">
        <f>IF(H177=0,"",H176/H177)</f>
        <v/>
      </c>
      <c r="L176" s="326"/>
      <c r="M176" s="64"/>
      <c r="N176" s="194" t="str">
        <f>IF(L177=0,"",L176/L177)</f>
        <v/>
      </c>
    </row>
    <row r="177" spans="1:14" s="60" customFormat="1" ht="15.75" customHeight="1">
      <c r="A177" s="102" t="s">
        <v>123</v>
      </c>
      <c r="B177" s="95"/>
      <c r="D177" s="342">
        <f>SUM(D175:D176)</f>
        <v>0</v>
      </c>
      <c r="E177" s="88"/>
      <c r="F177" s="343" t="str">
        <f>IF(D177=0,"",D177/D177)</f>
        <v/>
      </c>
      <c r="H177" s="342">
        <f>SUM(H175:H176)</f>
        <v>0</v>
      </c>
      <c r="I177" s="88"/>
      <c r="J177" s="343" t="str">
        <f>IF(H177=0,"",H177/H177)</f>
        <v/>
      </c>
      <c r="L177" s="342">
        <f>SUM(L175:L176)</f>
        <v>0</v>
      </c>
      <c r="M177" s="88"/>
      <c r="N177" s="344" t="str">
        <f>IF(L177=0,"",L177/L177)</f>
        <v/>
      </c>
    </row>
    <row r="178" spans="1:14" s="60" customFormat="1" ht="11.5">
      <c r="A178" s="96"/>
      <c r="B178" s="97"/>
      <c r="C178" s="98"/>
      <c r="D178" s="99"/>
      <c r="E178" s="100"/>
      <c r="F178" s="410"/>
      <c r="G178" s="98"/>
      <c r="H178" s="99"/>
      <c r="I178" s="100"/>
      <c r="J178" s="410"/>
      <c r="K178" s="98"/>
      <c r="L178" s="99"/>
      <c r="M178" s="100"/>
      <c r="N178" s="411"/>
    </row>
    <row r="179" spans="1:14" s="60" customFormat="1" ht="9" customHeight="1">
      <c r="A179" s="86"/>
      <c r="B179" s="87"/>
      <c r="D179" s="401"/>
      <c r="E179" s="64"/>
      <c r="F179" s="402"/>
      <c r="H179" s="401"/>
      <c r="I179" s="64"/>
      <c r="J179" s="402"/>
      <c r="L179" s="401"/>
      <c r="M179" s="64"/>
      <c r="N179" s="402"/>
    </row>
    <row r="180" spans="1:14" s="60" customFormat="1" ht="2.15" customHeight="1">
      <c r="A180" s="86"/>
      <c r="B180" s="87"/>
      <c r="D180" s="401"/>
      <c r="E180" s="64"/>
      <c r="F180" s="402"/>
      <c r="H180" s="401"/>
      <c r="I180" s="64"/>
      <c r="J180" s="402"/>
      <c r="L180" s="401"/>
      <c r="M180" s="64"/>
      <c r="N180" s="402"/>
    </row>
    <row r="181" spans="1:14" s="60" customFormat="1" ht="2.5" customHeight="1">
      <c r="A181" s="86"/>
      <c r="B181" s="87"/>
      <c r="D181" s="401"/>
      <c r="E181" s="64"/>
      <c r="F181" s="402"/>
      <c r="H181" s="401"/>
      <c r="I181" s="64"/>
      <c r="J181" s="402"/>
      <c r="L181" s="401"/>
      <c r="M181" s="64"/>
      <c r="N181" s="402"/>
    </row>
    <row r="182" spans="1:14" s="60" customFormat="1" ht="11.5">
      <c r="A182" s="12" t="s">
        <v>71</v>
      </c>
      <c r="B182" s="12"/>
      <c r="D182" s="401"/>
      <c r="E182" s="64"/>
      <c r="F182" s="402"/>
      <c r="H182" s="401"/>
      <c r="I182" s="64"/>
      <c r="J182" s="402"/>
      <c r="L182" s="401"/>
      <c r="M182" s="64"/>
      <c r="N182" s="402"/>
    </row>
    <row r="183" spans="1:14" s="60" customFormat="1" ht="5.15" customHeight="1">
      <c r="A183" s="86"/>
      <c r="B183" s="87"/>
      <c r="D183" s="401"/>
      <c r="E183" s="88"/>
      <c r="F183" s="402"/>
      <c r="H183" s="401"/>
      <c r="I183" s="88"/>
      <c r="J183" s="402"/>
      <c r="L183" s="401"/>
      <c r="M183" s="88"/>
      <c r="N183" s="402"/>
    </row>
    <row r="184" spans="1:14" s="60" customFormat="1" ht="11.5">
      <c r="A184" s="90" t="s">
        <v>72</v>
      </c>
      <c r="B184" s="101"/>
      <c r="C184" s="92"/>
      <c r="D184" s="333"/>
      <c r="E184" s="93"/>
      <c r="F184" s="197" t="str">
        <f>IF(D184=0,"",D184/D$156)</f>
        <v/>
      </c>
      <c r="G184" s="92"/>
      <c r="H184" s="333"/>
      <c r="I184" s="93"/>
      <c r="J184" s="197" t="str">
        <f>IF(H184=0,"",H184/H$156)</f>
        <v/>
      </c>
      <c r="K184" s="92"/>
      <c r="L184" s="333"/>
      <c r="M184" s="93"/>
      <c r="N184" s="198" t="str">
        <f>IF(L184=0,"",L184/L$156)</f>
        <v/>
      </c>
    </row>
    <row r="185" spans="1:14" s="60" customFormat="1" ht="11.5">
      <c r="A185" s="94" t="s">
        <v>73</v>
      </c>
      <c r="B185" s="85"/>
      <c r="D185" s="326"/>
      <c r="E185" s="79"/>
      <c r="F185" s="181" t="str">
        <f>IF(D185=0,"",D185/D$156)</f>
        <v/>
      </c>
      <c r="H185" s="326"/>
      <c r="I185" s="79"/>
      <c r="J185" s="181" t="str">
        <f>IF(H185=0,"",H185/H$156)</f>
        <v/>
      </c>
      <c r="L185" s="326"/>
      <c r="M185" s="79"/>
      <c r="N185" s="199" t="str">
        <f>IF(L185=0,"",L185/L$156)</f>
        <v/>
      </c>
    </row>
    <row r="186" spans="1:14" s="60" customFormat="1" ht="11.5">
      <c r="A186" s="94" t="s">
        <v>74</v>
      </c>
      <c r="B186" s="85"/>
      <c r="D186" s="326"/>
      <c r="E186" s="79"/>
      <c r="F186" s="181" t="str">
        <f>IF(D186=0,"",D186/D$156)</f>
        <v/>
      </c>
      <c r="H186" s="326"/>
      <c r="I186" s="79"/>
      <c r="J186" s="181" t="str">
        <f>IF(H186=0,"",H186/H$156)</f>
        <v/>
      </c>
      <c r="L186" s="326"/>
      <c r="M186" s="79"/>
      <c r="N186" s="199" t="str">
        <f>IF(L186=0,"",L186/L$156)</f>
        <v/>
      </c>
    </row>
    <row r="187" spans="1:14" s="60" customFormat="1" ht="11.5">
      <c r="A187" s="102" t="s">
        <v>75</v>
      </c>
      <c r="B187" s="87"/>
      <c r="D187" s="342">
        <f>SUM(D184:D186)</f>
        <v>0</v>
      </c>
      <c r="E187" s="88"/>
      <c r="F187" s="343" t="str">
        <f>IF(D187=0,"",D187/D$156)</f>
        <v/>
      </c>
      <c r="H187" s="342">
        <f>SUM(H184:H186)</f>
        <v>0</v>
      </c>
      <c r="I187" s="88"/>
      <c r="J187" s="343" t="str">
        <f>IF(H187=0,"",H187/H$156)</f>
        <v/>
      </c>
      <c r="L187" s="342">
        <f>SUM(L184:L186)</f>
        <v>0</v>
      </c>
      <c r="M187" s="88"/>
      <c r="N187" s="344" t="str">
        <f>IF(L187=0,"",L187/L$156)</f>
        <v/>
      </c>
    </row>
    <row r="188" spans="1:14" s="60" customFormat="1" ht="11.15" customHeight="1">
      <c r="A188" s="96"/>
      <c r="B188" s="97"/>
      <c r="C188" s="98"/>
      <c r="D188" s="99"/>
      <c r="E188" s="98"/>
      <c r="F188" s="410"/>
      <c r="G188" s="98"/>
      <c r="H188" s="99"/>
      <c r="I188" s="98"/>
      <c r="J188" s="410"/>
      <c r="K188" s="98"/>
      <c r="L188" s="99"/>
      <c r="M188" s="98"/>
      <c r="N188" s="411"/>
    </row>
    <row r="189" spans="1:14" s="60" customFormat="1" ht="5.15" customHeight="1">
      <c r="A189" s="86"/>
      <c r="B189" s="87"/>
      <c r="D189" s="401"/>
      <c r="F189" s="402"/>
      <c r="H189" s="401"/>
      <c r="J189" s="402"/>
      <c r="L189" s="401"/>
      <c r="N189" s="402"/>
    </row>
    <row r="190" spans="1:14" s="60" customFormat="1" ht="11.25" customHeight="1">
      <c r="A190" s="16" t="s">
        <v>76</v>
      </c>
      <c r="B190" s="16"/>
      <c r="D190" s="401"/>
      <c r="F190" s="402"/>
      <c r="H190" s="401"/>
      <c r="J190" s="402"/>
      <c r="L190" s="401"/>
      <c r="N190" s="402"/>
    </row>
    <row r="191" spans="1:14" s="60" customFormat="1" ht="5.15" customHeight="1">
      <c r="A191" s="16"/>
      <c r="B191" s="16"/>
      <c r="D191" s="401"/>
      <c r="F191" s="402"/>
      <c r="H191" s="401"/>
      <c r="J191" s="402"/>
      <c r="L191" s="401"/>
      <c r="N191" s="402"/>
    </row>
    <row r="192" spans="1:14" s="60" customFormat="1" ht="11.5">
      <c r="A192" s="90" t="s">
        <v>77</v>
      </c>
      <c r="B192" s="101"/>
      <c r="C192" s="92"/>
      <c r="D192" s="333"/>
      <c r="E192" s="92"/>
      <c r="F192" s="197" t="str">
        <f>IF(D192=0,"",D192/D$156)</f>
        <v/>
      </c>
      <c r="G192" s="92"/>
      <c r="H192" s="333"/>
      <c r="I192" s="92"/>
      <c r="J192" s="197" t="str">
        <f>IF(H192=0,"",H192/H$156)</f>
        <v/>
      </c>
      <c r="K192" s="92"/>
      <c r="L192" s="333"/>
      <c r="M192" s="92"/>
      <c r="N192" s="198" t="str">
        <f>IF(L192=0,"",L192/L$156)</f>
        <v/>
      </c>
    </row>
    <row r="193" spans="1:14" s="60" customFormat="1" ht="11.5">
      <c r="A193" s="103" t="s">
        <v>26</v>
      </c>
      <c r="B193" s="79"/>
      <c r="D193" s="326"/>
      <c r="F193" s="181" t="str">
        <f>IF(D193=0,"",D193/D$156)</f>
        <v/>
      </c>
      <c r="H193" s="326"/>
      <c r="J193" s="181" t="str">
        <f>IF(H193=0,"",H193/H$156)</f>
        <v/>
      </c>
      <c r="L193" s="326"/>
      <c r="N193" s="199" t="str">
        <f>IF(L193=0,"",L193/L$156)</f>
        <v/>
      </c>
    </row>
    <row r="194" spans="1:14" s="60" customFormat="1" ht="11.5">
      <c r="A194" s="94" t="s">
        <v>27</v>
      </c>
      <c r="B194" s="85"/>
      <c r="D194" s="326"/>
      <c r="F194" s="181" t="str">
        <f>IF(D194=0,"",D194/D$156)</f>
        <v/>
      </c>
      <c r="H194" s="326"/>
      <c r="J194" s="181" t="str">
        <f>IF(H194=0,"",H194/H$156)</f>
        <v/>
      </c>
      <c r="L194" s="326"/>
      <c r="N194" s="199" t="str">
        <f>IF(L194=0,"",L194/L$156)</f>
        <v/>
      </c>
    </row>
    <row r="195" spans="1:14" s="60" customFormat="1" ht="11.5">
      <c r="A195" s="46" t="s">
        <v>12</v>
      </c>
      <c r="B195" s="38"/>
      <c r="D195" s="326"/>
      <c r="F195" s="181" t="str">
        <f>IF(D195=0,"",D195/D$156)</f>
        <v/>
      </c>
      <c r="H195" s="326"/>
      <c r="J195" s="181" t="str">
        <f>IF(H195=0,"",H195/H$156)</f>
        <v/>
      </c>
      <c r="L195" s="326"/>
      <c r="N195" s="199" t="str">
        <f>IF(L195=0,"",L195/L$156)</f>
        <v/>
      </c>
    </row>
    <row r="196" spans="1:14" s="60" customFormat="1" ht="16.5" customHeight="1">
      <c r="A196" s="102" t="s">
        <v>279</v>
      </c>
      <c r="B196" s="104"/>
      <c r="D196" s="345">
        <f>SUM(D192:D195)</f>
        <v>0</v>
      </c>
      <c r="F196" s="343" t="str">
        <f>IF(D196=0,"",D196/D$156)</f>
        <v/>
      </c>
      <c r="H196" s="345">
        <f>SUM(H192:H195)</f>
        <v>0</v>
      </c>
      <c r="J196" s="343" t="str">
        <f>IF(H196=0,"",H196/H$156)</f>
        <v/>
      </c>
      <c r="L196" s="345">
        <f>SUM(L192:L195)</f>
        <v>0</v>
      </c>
      <c r="N196" s="344" t="str">
        <f>IF(L196=0,"",L196/L$156)</f>
        <v/>
      </c>
    </row>
    <row r="197" spans="1:14" s="60" customFormat="1" ht="11.5">
      <c r="A197" s="96"/>
      <c r="B197" s="97"/>
      <c r="C197" s="98"/>
      <c r="D197" s="99"/>
      <c r="E197" s="98"/>
      <c r="F197" s="195"/>
      <c r="G197" s="98"/>
      <c r="H197" s="99"/>
      <c r="I197" s="99"/>
      <c r="J197" s="99"/>
      <c r="K197" s="99"/>
      <c r="L197" s="99"/>
      <c r="M197" s="98"/>
      <c r="N197" s="196"/>
    </row>
    <row r="198" spans="1:14" s="60" customFormat="1" ht="8.25" customHeight="1">
      <c r="A198" s="44"/>
      <c r="B198" s="34"/>
      <c r="F198" s="185"/>
      <c r="H198" s="185"/>
    </row>
    <row r="199" spans="1:14" s="60" customFormat="1" ht="11.5">
      <c r="A199" s="24" t="s">
        <v>25</v>
      </c>
      <c r="B199" s="24"/>
      <c r="F199" s="185"/>
      <c r="H199" s="185"/>
    </row>
    <row r="200" spans="1:14" s="60" customFormat="1" ht="33" customHeight="1">
      <c r="A200" s="648" t="s">
        <v>281</v>
      </c>
      <c r="B200" s="604"/>
      <c r="C200" s="648"/>
      <c r="D200" s="648"/>
      <c r="E200" s="648"/>
      <c r="F200" s="648"/>
      <c r="G200" s="648"/>
      <c r="H200" s="648"/>
      <c r="I200" s="105"/>
      <c r="J200" s="105"/>
      <c r="K200" s="105"/>
    </row>
  </sheetData>
  <sheetProtection algorithmName="SHA-512" hashValue="fwyIE23wDoQLq2/2chokHegdwIUfl7OaKu7jN+AtZR+rfweahKK2hG7bo0hMIphGu4W3hbu8ClqyvnarykLetw==" saltValue="Qcoo+hEp/cmEbePf0hIQSg==" spinCount="100000" sheet="1" objects="1" scenarios="1" formatRows="0"/>
  <customSheetViews>
    <customSheetView guid="{E81D238A-7B02-4284-898B-8B059A14501E}" showPageBreaks="1" showGridLines="0" zeroValues="0" topLeftCell="A181">
      <selection activeCell="A202" sqref="A202:N202"/>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1"/>
      <headerFooter alignWithMargins="0">
        <oddFooter>&amp;R&amp;8Soutien à la mission 2017-2018</oddFooter>
      </headerFooter>
    </customSheetView>
    <customSheetView guid="{880C3229-9790-4559-BAA0-FBDBBD6DDD03}" showGridLines="0" zeroValues="0" topLeftCell="A154">
      <selection activeCell="R205" sqref="R205"/>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2"/>
      <headerFooter alignWithMargins="0">
        <oddFooter>&amp;R&amp;8Soutien à la mission 2017-2018</oddFooter>
      </headerFooter>
    </customSheetView>
  </customSheetViews>
  <mergeCells count="27">
    <mergeCell ref="A43:B43"/>
    <mergeCell ref="A44:B44"/>
    <mergeCell ref="D8:F8"/>
    <mergeCell ref="H8:J8"/>
    <mergeCell ref="L8:N8"/>
    <mergeCell ref="A22:B22"/>
    <mergeCell ref="A23:B23"/>
    <mergeCell ref="A26:B26"/>
    <mergeCell ref="H6:J6"/>
    <mergeCell ref="L6:N6"/>
    <mergeCell ref="D6:F6"/>
    <mergeCell ref="D7:F7"/>
    <mergeCell ref="H7:J7"/>
    <mergeCell ref="L7:N7"/>
    <mergeCell ref="A171:B171"/>
    <mergeCell ref="A200:H200"/>
    <mergeCell ref="A83:B83"/>
    <mergeCell ref="A46:B46"/>
    <mergeCell ref="A69:B69"/>
    <mergeCell ref="A51:B51"/>
    <mergeCell ref="A58:B58"/>
    <mergeCell ref="A84:B84"/>
    <mergeCell ref="A85:B85"/>
    <mergeCell ref="A127:B127"/>
    <mergeCell ref="A47:B47"/>
    <mergeCell ref="A163:B163"/>
    <mergeCell ref="A170:B170"/>
  </mergeCells>
  <dataValidations count="3">
    <dataValidation type="list" allowBlank="1" showInputMessage="1" showErrorMessage="1" sqref="L7:N7" xr:uid="{C45B5F72-912A-4025-8525-5BEC0E221724}">
      <formula1>"«Choisir»,2024,2025"</formula1>
    </dataValidation>
    <dataValidation type="list" allowBlank="1" showInputMessage="1" showErrorMessage="1" sqref="D7:F7" xr:uid="{D09B42DD-363A-439D-BC0C-71C927334869}">
      <formula1>"«Choisir»,2022,2023"</formula1>
    </dataValidation>
    <dataValidation type="list" allowBlank="1" showInputMessage="1" showErrorMessage="1" sqref="H7:J7" xr:uid="{BEFAADF6-91C1-435C-BE49-AB7D6827B2B3}">
      <formula1>"«Choisir»,2023,2024"</formula1>
    </dataValidation>
  </dataValidations>
  <pageMargins left="0.55118110236220497" right="0.31496062992126" top="0.27559055118110198" bottom="0.35433070866141703" header="0" footer="0.27559055118110198"/>
  <pageSetup scale="78" firstPageNumber="29" fitToHeight="0" orientation="portrait" r:id="rId3"/>
  <headerFooter alignWithMargins="0"/>
  <rowBreaks count="2" manualBreakCount="2">
    <brk id="74" max="16383" man="1"/>
    <brk id="129" max="16383"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FC30-B2B1-41ED-8EF0-42C013DC04AE}">
  <sheetPr codeName="Feuil9"/>
  <dimension ref="A1:F36"/>
  <sheetViews>
    <sheetView showGridLines="0" zoomScaleNormal="100" workbookViewId="0">
      <pane ySplit="8" topLeftCell="A9" activePane="bottomLeft" state="frozen"/>
      <selection activeCell="B23" sqref="B23:E23"/>
      <selection pane="bottomLeft" activeCell="A14" sqref="A14:E14"/>
    </sheetView>
  </sheetViews>
  <sheetFormatPr baseColWidth="10" defaultRowHeight="12.5"/>
  <cols>
    <col min="1" max="1" width="34" style="125" customWidth="1"/>
    <col min="2" max="2" width="21.90625" style="32" customWidth="1"/>
    <col min="3" max="3" width="25.08984375" style="32" customWidth="1"/>
    <col min="4" max="5" width="68.7265625" style="32" customWidth="1"/>
    <col min="6" max="6" width="34" style="32" customWidth="1"/>
    <col min="7" max="16384" width="10.90625" style="32"/>
  </cols>
  <sheetData>
    <row r="1" spans="1:6" s="347" customFormat="1" ht="31" customHeight="1">
      <c r="A1" s="667" t="s">
        <v>1144</v>
      </c>
      <c r="B1" s="667"/>
      <c r="C1" s="667"/>
      <c r="D1" s="667"/>
      <c r="E1" s="667"/>
    </row>
    <row r="2" spans="1:6" s="347" customFormat="1">
      <c r="A2" s="125"/>
      <c r="B2" s="32"/>
      <c r="C2" s="32"/>
      <c r="D2" s="32"/>
    </row>
    <row r="3" spans="1:6" s="347" customFormat="1" ht="15" customHeight="1">
      <c r="A3" s="125" t="s">
        <v>1254</v>
      </c>
      <c r="B3" s="32"/>
      <c r="C3" s="32"/>
      <c r="D3" s="32"/>
    </row>
    <row r="4" spans="1:6" ht="27.5" customHeight="1">
      <c r="A4" s="125" t="s">
        <v>1356</v>
      </c>
    </row>
    <row r="8" spans="1:6" ht="26" customHeight="1">
      <c r="A8" s="384" t="s">
        <v>1134</v>
      </c>
      <c r="B8" s="352" t="s">
        <v>93</v>
      </c>
      <c r="C8" s="351" t="s">
        <v>219</v>
      </c>
      <c r="D8" s="351" t="s">
        <v>1135</v>
      </c>
      <c r="E8" s="351" t="s">
        <v>265</v>
      </c>
    </row>
    <row r="9" spans="1:6" ht="87.5">
      <c r="A9" s="385" t="s">
        <v>1136</v>
      </c>
      <c r="B9" s="281" t="s">
        <v>1137</v>
      </c>
      <c r="C9" s="280" t="s">
        <v>143</v>
      </c>
      <c r="D9" s="280" t="s">
        <v>1140</v>
      </c>
      <c r="E9" s="280" t="s">
        <v>1138</v>
      </c>
    </row>
    <row r="10" spans="1:6" ht="75">
      <c r="A10" s="385" t="s">
        <v>474</v>
      </c>
      <c r="B10" s="281" t="s">
        <v>1137</v>
      </c>
      <c r="C10" s="280" t="s">
        <v>145</v>
      </c>
      <c r="D10" s="280" t="s">
        <v>1139</v>
      </c>
      <c r="E10" s="280" t="s">
        <v>1138</v>
      </c>
    </row>
    <row r="11" spans="1:6" ht="87.5">
      <c r="A11" s="385" t="s">
        <v>144</v>
      </c>
      <c r="B11" s="280" t="s">
        <v>1137</v>
      </c>
      <c r="C11" s="280" t="s">
        <v>144</v>
      </c>
      <c r="D11" s="280" t="s">
        <v>1141</v>
      </c>
      <c r="E11" s="280" t="s">
        <v>1138</v>
      </c>
    </row>
    <row r="12" spans="1:6" ht="137.5">
      <c r="A12" s="385" t="s">
        <v>1182</v>
      </c>
      <c r="B12" s="280" t="s">
        <v>1137</v>
      </c>
      <c r="C12" s="280" t="s">
        <v>104</v>
      </c>
      <c r="D12" s="280" t="s">
        <v>1142</v>
      </c>
      <c r="E12" s="280" t="s">
        <v>1143</v>
      </c>
    </row>
    <row r="13" spans="1:6" ht="50">
      <c r="A13" s="385" t="s">
        <v>1145</v>
      </c>
      <c r="B13" s="280" t="s">
        <v>1137</v>
      </c>
      <c r="C13" s="280" t="s">
        <v>1194</v>
      </c>
      <c r="D13" s="280" t="s">
        <v>1146</v>
      </c>
      <c r="E13" s="280" t="s">
        <v>1147</v>
      </c>
    </row>
    <row r="14" spans="1:6" ht="62.5">
      <c r="A14" s="385" t="s">
        <v>1215</v>
      </c>
      <c r="B14" s="280" t="s">
        <v>1216</v>
      </c>
      <c r="C14" s="280" t="s">
        <v>1218</v>
      </c>
      <c r="D14" s="280" t="s">
        <v>1217</v>
      </c>
      <c r="E14" s="280" t="s">
        <v>1230</v>
      </c>
    </row>
    <row r="15" spans="1:6" ht="112.5">
      <c r="A15" s="386" t="s">
        <v>28</v>
      </c>
      <c r="B15" s="348" t="s">
        <v>2116</v>
      </c>
      <c r="C15" s="349" t="s">
        <v>28</v>
      </c>
      <c r="D15" s="280" t="s">
        <v>1219</v>
      </c>
      <c r="E15" s="350" t="s">
        <v>1231</v>
      </c>
    </row>
    <row r="16" spans="1:6" s="178" customFormat="1" ht="112.5">
      <c r="A16" s="385" t="s">
        <v>28</v>
      </c>
      <c r="B16" s="280" t="s">
        <v>1220</v>
      </c>
      <c r="C16" s="346" t="s">
        <v>28</v>
      </c>
      <c r="D16" s="280" t="s">
        <v>1221</v>
      </c>
      <c r="E16" s="280" t="s">
        <v>1147</v>
      </c>
      <c r="F16" s="32"/>
    </row>
    <row r="17" spans="1:6" s="178" customFormat="1" ht="43.5" customHeight="1">
      <c r="A17" s="385" t="s">
        <v>370</v>
      </c>
      <c r="B17" s="280" t="s">
        <v>1222</v>
      </c>
      <c r="C17" s="346" t="s">
        <v>370</v>
      </c>
      <c r="D17" s="280" t="s">
        <v>1223</v>
      </c>
      <c r="E17" s="280" t="s">
        <v>1224</v>
      </c>
      <c r="F17" s="32"/>
    </row>
    <row r="18" spans="1:6" s="178" customFormat="1" ht="36.5" customHeight="1">
      <c r="A18" s="385" t="s">
        <v>370</v>
      </c>
      <c r="B18" s="280" t="s">
        <v>95</v>
      </c>
      <c r="C18" s="346" t="s">
        <v>370</v>
      </c>
      <c r="D18" s="280" t="s">
        <v>1223</v>
      </c>
      <c r="E18" s="280" t="s">
        <v>1225</v>
      </c>
      <c r="F18" s="32"/>
    </row>
    <row r="19" spans="1:6" s="178" customFormat="1" ht="26">
      <c r="A19" s="385" t="s">
        <v>370</v>
      </c>
      <c r="B19" s="280" t="s">
        <v>113</v>
      </c>
      <c r="C19" s="346" t="s">
        <v>370</v>
      </c>
      <c r="D19" s="280" t="s">
        <v>1223</v>
      </c>
      <c r="E19" s="280" t="s">
        <v>1226</v>
      </c>
      <c r="F19" s="32"/>
    </row>
    <row r="20" spans="1:6" s="178" customFormat="1" ht="50">
      <c r="A20" s="385" t="s">
        <v>1188</v>
      </c>
      <c r="B20" s="280" t="s">
        <v>1227</v>
      </c>
      <c r="C20" s="346" t="s">
        <v>1188</v>
      </c>
      <c r="D20" s="280" t="s">
        <v>1228</v>
      </c>
      <c r="E20" s="280" t="s">
        <v>1229</v>
      </c>
      <c r="F20" s="32"/>
    </row>
    <row r="21" spans="1:6" s="178" customFormat="1" ht="63">
      <c r="A21" s="385" t="s">
        <v>1190</v>
      </c>
      <c r="B21" s="280" t="s">
        <v>1154</v>
      </c>
      <c r="C21" s="346" t="s">
        <v>1190</v>
      </c>
      <c r="D21" s="280" t="s">
        <v>1232</v>
      </c>
      <c r="E21" s="280" t="s">
        <v>1233</v>
      </c>
      <c r="F21" s="32"/>
    </row>
    <row r="22" spans="1:6" s="178" customFormat="1" ht="50">
      <c r="A22" s="385" t="s">
        <v>1192</v>
      </c>
      <c r="B22" s="280" t="s">
        <v>1227</v>
      </c>
      <c r="C22" s="346" t="s">
        <v>1368</v>
      </c>
      <c r="D22" s="280" t="s">
        <v>1228</v>
      </c>
      <c r="E22" s="280" t="s">
        <v>1229</v>
      </c>
      <c r="F22" s="32"/>
    </row>
    <row r="23" spans="1:6" s="178" customFormat="1" ht="50">
      <c r="A23" s="385" t="s">
        <v>1193</v>
      </c>
      <c r="B23" s="280" t="s">
        <v>1227</v>
      </c>
      <c r="C23" s="346" t="s">
        <v>1193</v>
      </c>
      <c r="D23" s="280" t="s">
        <v>1146</v>
      </c>
      <c r="E23" s="280" t="s">
        <v>1147</v>
      </c>
      <c r="F23" s="32"/>
    </row>
    <row r="24" spans="1:6" s="178" customFormat="1" ht="111" customHeight="1">
      <c r="A24" s="385" t="s">
        <v>167</v>
      </c>
      <c r="B24" s="280" t="s">
        <v>2116</v>
      </c>
      <c r="C24" s="346" t="s">
        <v>167</v>
      </c>
      <c r="D24" s="280" t="s">
        <v>1219</v>
      </c>
      <c r="E24" s="280" t="s">
        <v>1138</v>
      </c>
      <c r="F24" s="32"/>
    </row>
    <row r="25" spans="1:6" s="178" customFormat="1" ht="62.5">
      <c r="A25" s="385" t="s">
        <v>1234</v>
      </c>
      <c r="B25" s="280" t="s">
        <v>1222</v>
      </c>
      <c r="C25" s="346" t="s">
        <v>1234</v>
      </c>
      <c r="D25" s="280" t="s">
        <v>1217</v>
      </c>
      <c r="E25" s="280" t="s">
        <v>1224</v>
      </c>
      <c r="F25" s="32"/>
    </row>
    <row r="26" spans="1:6" ht="62.5">
      <c r="A26" s="385" t="s">
        <v>1234</v>
      </c>
      <c r="B26" s="280" t="s">
        <v>113</v>
      </c>
      <c r="C26" s="383" t="s">
        <v>1234</v>
      </c>
      <c r="D26" s="280" t="s">
        <v>1217</v>
      </c>
      <c r="E26" s="280" t="s">
        <v>1226</v>
      </c>
    </row>
    <row r="27" spans="1:6" ht="62.5">
      <c r="A27" s="385" t="s">
        <v>1234</v>
      </c>
      <c r="B27" s="280" t="s">
        <v>1235</v>
      </c>
      <c r="C27" s="383" t="s">
        <v>1234</v>
      </c>
      <c r="D27" s="280" t="s">
        <v>1217</v>
      </c>
      <c r="E27" s="280" t="s">
        <v>1225</v>
      </c>
    </row>
    <row r="28" spans="1:6" ht="75">
      <c r="A28" s="385" t="s">
        <v>1309</v>
      </c>
      <c r="B28" s="280" t="s">
        <v>2117</v>
      </c>
      <c r="C28" s="383" t="s">
        <v>1309</v>
      </c>
      <c r="D28" s="280" t="s">
        <v>1310</v>
      </c>
      <c r="E28" s="280" t="s">
        <v>1138</v>
      </c>
    </row>
    <row r="29" spans="1:6" ht="125">
      <c r="A29" s="385" t="s">
        <v>28</v>
      </c>
      <c r="B29" s="280" t="s">
        <v>2118</v>
      </c>
      <c r="C29" s="383" t="s">
        <v>1311</v>
      </c>
      <c r="D29" s="280" t="s">
        <v>1312</v>
      </c>
      <c r="E29" s="280" t="s">
        <v>1147</v>
      </c>
    </row>
    <row r="30" spans="1:6" ht="112.5">
      <c r="A30" s="385" t="s">
        <v>1313</v>
      </c>
      <c r="B30" s="280" t="s">
        <v>1222</v>
      </c>
      <c r="C30" s="383" t="s">
        <v>1311</v>
      </c>
      <c r="D30" s="280" t="s">
        <v>1219</v>
      </c>
      <c r="E30" s="280" t="s">
        <v>1224</v>
      </c>
    </row>
    <row r="31" spans="1:6" ht="112.5">
      <c r="A31" s="385" t="s">
        <v>1313</v>
      </c>
      <c r="B31" s="280" t="s">
        <v>113</v>
      </c>
      <c r="C31" s="383" t="s">
        <v>1311</v>
      </c>
      <c r="D31" s="280" t="s">
        <v>1219</v>
      </c>
      <c r="E31" s="280" t="s">
        <v>1226</v>
      </c>
    </row>
    <row r="32" spans="1:6" ht="112.5">
      <c r="A32" s="385" t="s">
        <v>1313</v>
      </c>
      <c r="B32" s="280" t="s">
        <v>95</v>
      </c>
      <c r="C32" s="383" t="s">
        <v>1311</v>
      </c>
      <c r="D32" s="280" t="s">
        <v>1219</v>
      </c>
      <c r="E32" s="280" t="s">
        <v>1225</v>
      </c>
    </row>
    <row r="33" spans="1:5" ht="112.5">
      <c r="A33" s="385" t="s">
        <v>1314</v>
      </c>
      <c r="B33" s="280" t="s">
        <v>1222</v>
      </c>
      <c r="C33" s="383" t="s">
        <v>1314</v>
      </c>
      <c r="D33" s="280" t="s">
        <v>1219</v>
      </c>
      <c r="E33" s="280" t="s">
        <v>1224</v>
      </c>
    </row>
    <row r="34" spans="1:5" ht="112.5">
      <c r="A34" s="385" t="s">
        <v>1314</v>
      </c>
      <c r="B34" s="280" t="s">
        <v>113</v>
      </c>
      <c r="C34" s="383" t="s">
        <v>1314</v>
      </c>
      <c r="D34" s="280" t="s">
        <v>1219</v>
      </c>
      <c r="E34" s="280" t="s">
        <v>1226</v>
      </c>
    </row>
    <row r="35" spans="1:5" ht="112.5">
      <c r="A35" s="385" t="s">
        <v>1314</v>
      </c>
      <c r="B35" s="280" t="s">
        <v>1235</v>
      </c>
      <c r="C35" s="383" t="s">
        <v>1314</v>
      </c>
      <c r="D35" s="280" t="s">
        <v>1219</v>
      </c>
      <c r="E35" s="280" t="s">
        <v>1225</v>
      </c>
    </row>
    <row r="36" spans="1:5" ht="112.5">
      <c r="A36" s="385" t="s">
        <v>1357</v>
      </c>
      <c r="B36" s="280" t="s">
        <v>1154</v>
      </c>
      <c r="C36" s="383" t="s">
        <v>1357</v>
      </c>
      <c r="D36" s="280" t="s">
        <v>1219</v>
      </c>
      <c r="E36" s="280" t="s">
        <v>1138</v>
      </c>
    </row>
  </sheetData>
  <sheetProtection algorithmName="SHA-512" hashValue="xuGjXPKxclqcSL/CDRDxnL21S6opK4qkNg+BQMMigqYeTrNYwQd2StDAjYXuph/7AnxqxLoNQNEECCUEmmTT6w==" saltValue="Rvy96D2NFi1BwfJdjPSsLw==" spinCount="100000" sheet="1" objects="1" scenarios="1" formatRows="0"/>
  <mergeCells count="1">
    <mergeCell ref="A1:E1"/>
  </mergeCells>
  <pageMargins left="0.7" right="0.7" top="0.75" bottom="0.75" header="0.3" footer="0.3"/>
  <pageSetup scale="42" orientation="portrait" r:id="rId1"/>
  <colBreaks count="1" manualBreakCount="1">
    <brk id="5"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7FE2-7440-419F-BE80-1DCD0BD8B2D2}">
  <sheetPr codeName="Feuil10"/>
  <dimension ref="A1:I56"/>
  <sheetViews>
    <sheetView showGridLines="0" zoomScaleNormal="100" workbookViewId="0">
      <selection sqref="A1:H1"/>
    </sheetView>
  </sheetViews>
  <sheetFormatPr baseColWidth="10" defaultRowHeight="12.5"/>
  <cols>
    <col min="3" max="3" width="59.54296875" customWidth="1"/>
    <col min="4" max="4" width="16.81640625" customWidth="1"/>
    <col min="5" max="5" width="36.453125" customWidth="1"/>
    <col min="6" max="6" width="47" customWidth="1"/>
    <col min="7" max="7" width="16.81640625" customWidth="1"/>
    <col min="8" max="8" width="48.1796875" customWidth="1"/>
  </cols>
  <sheetData>
    <row r="1" spans="1:8" s="347" customFormat="1" ht="31" customHeight="1">
      <c r="A1" s="667" t="s">
        <v>1246</v>
      </c>
      <c r="B1" s="667"/>
      <c r="C1" s="667"/>
      <c r="D1" s="667"/>
      <c r="E1" s="667"/>
      <c r="F1" s="667"/>
      <c r="G1" s="667"/>
      <c r="H1" s="667"/>
    </row>
    <row r="2" spans="1:8" s="347" customFormat="1" ht="16.5" customHeight="1"/>
    <row r="3" spans="1:8" s="32" customFormat="1" ht="20" customHeight="1">
      <c r="A3" s="203" t="s">
        <v>4</v>
      </c>
      <c r="B3" s="203"/>
      <c r="C3" s="677" t="str">
        <f>IF(AND('Identification '!$D$8="",'Identification '!$D$12&lt;&gt;""),'Identification '!$D$12,IF('Identification '!$D$8="","",IF('Identification '!$D$10="Inscrire le nom de votre organisation dans la cellule D12",'Identification '!$D$12,'Identification '!$D$10)))</f>
        <v/>
      </c>
      <c r="D3" s="677"/>
      <c r="E3" s="677"/>
    </row>
    <row r="4" spans="1:8" s="32" customFormat="1" ht="20" customHeight="1">
      <c r="A4" s="203"/>
      <c r="B4" s="203"/>
      <c r="C4" s="203"/>
      <c r="D4" s="203"/>
      <c r="E4" s="203"/>
      <c r="F4" s="203"/>
    </row>
    <row r="5" spans="1:8" s="347" customFormat="1" ht="20" customHeight="1">
      <c r="B5" s="53" t="s">
        <v>1358</v>
      </c>
      <c r="C5" s="32"/>
      <c r="D5" s="173" t="s">
        <v>222</v>
      </c>
    </row>
    <row r="6" spans="1:8" s="347" customFormat="1" ht="23" customHeight="1">
      <c r="B6" s="455" t="str">
        <f>IF(D5="Non","Fournir les informations nécéssaires pour la transmission de vos documents et de votre matériel d'appui.",IF(D5="Oui"," - Vous n'avez pas à remplir cette section.",""))</f>
        <v/>
      </c>
      <c r="C6" s="32"/>
      <c r="D6" s="32"/>
      <c r="E6" s="32"/>
    </row>
    <row r="7" spans="1:8" ht="25" customHeight="1">
      <c r="A7" s="367" t="s">
        <v>1255</v>
      </c>
      <c r="B7" s="366"/>
      <c r="C7" s="359"/>
      <c r="D7" s="359"/>
      <c r="E7" s="359"/>
      <c r="F7" s="359"/>
      <c r="G7" s="359"/>
      <c r="H7" s="360"/>
    </row>
    <row r="8" spans="1:8" ht="23">
      <c r="A8" s="356" t="s">
        <v>1248</v>
      </c>
      <c r="B8" s="358"/>
    </row>
    <row r="9" spans="1:8" ht="22" customHeight="1">
      <c r="A9" s="361" t="s">
        <v>1243</v>
      </c>
      <c r="B9" s="674" t="s">
        <v>1247</v>
      </c>
      <c r="C9" s="674"/>
      <c r="D9" s="363"/>
      <c r="E9" s="675" t="s">
        <v>1245</v>
      </c>
      <c r="F9" s="676"/>
    </row>
    <row r="10" spans="1:8" ht="50" customHeight="1">
      <c r="A10" s="365">
        <v>1</v>
      </c>
      <c r="B10" s="618"/>
      <c r="C10" s="668"/>
      <c r="D10" s="669"/>
      <c r="E10" s="670"/>
      <c r="F10" s="671"/>
    </row>
    <row r="11" spans="1:8" ht="50" customHeight="1">
      <c r="A11" s="365">
        <v>2</v>
      </c>
      <c r="B11" s="618"/>
      <c r="C11" s="668"/>
      <c r="D11" s="669"/>
      <c r="E11" s="670"/>
      <c r="F11" s="671"/>
    </row>
    <row r="12" spans="1:8" ht="50" customHeight="1">
      <c r="A12" s="365">
        <v>3</v>
      </c>
      <c r="B12" s="618"/>
      <c r="C12" s="668"/>
      <c r="D12" s="669"/>
      <c r="E12" s="670"/>
      <c r="F12" s="671"/>
    </row>
    <row r="13" spans="1:8" ht="50" customHeight="1">
      <c r="A13" s="365">
        <v>4</v>
      </c>
      <c r="B13" s="618"/>
      <c r="C13" s="668"/>
      <c r="D13" s="669"/>
      <c r="E13" s="670"/>
      <c r="F13" s="671"/>
    </row>
    <row r="14" spans="1:8" ht="50" customHeight="1">
      <c r="A14" s="365">
        <v>5</v>
      </c>
      <c r="B14" s="618"/>
      <c r="C14" s="668"/>
      <c r="D14" s="669"/>
      <c r="E14" s="670"/>
      <c r="F14" s="671"/>
    </row>
    <row r="15" spans="1:8" ht="50" customHeight="1">
      <c r="A15" s="365">
        <v>6</v>
      </c>
      <c r="B15" s="618"/>
      <c r="C15" s="668"/>
      <c r="D15" s="669"/>
      <c r="E15" s="670"/>
      <c r="F15" s="671"/>
    </row>
    <row r="16" spans="1:8" ht="50" customHeight="1">
      <c r="A16" s="365">
        <v>7</v>
      </c>
      <c r="B16" s="618"/>
      <c r="C16" s="668"/>
      <c r="D16" s="669"/>
      <c r="E16" s="670"/>
      <c r="F16" s="671"/>
    </row>
    <row r="17" spans="1:9" ht="50" customHeight="1">
      <c r="A17" s="365">
        <v>8</v>
      </c>
      <c r="B17" s="618"/>
      <c r="C17" s="668"/>
      <c r="D17" s="669"/>
      <c r="E17" s="670"/>
      <c r="F17" s="671"/>
    </row>
    <row r="18" spans="1:9" ht="50" customHeight="1">
      <c r="A18" s="365">
        <v>9</v>
      </c>
      <c r="B18" s="618"/>
      <c r="C18" s="668"/>
      <c r="D18" s="669"/>
      <c r="E18" s="670"/>
      <c r="F18" s="671"/>
    </row>
    <row r="19" spans="1:9" ht="50" customHeight="1">
      <c r="A19" s="365">
        <v>10</v>
      </c>
      <c r="B19" s="618"/>
      <c r="C19" s="668"/>
      <c r="D19" s="669"/>
      <c r="E19" s="670"/>
      <c r="F19" s="671"/>
    </row>
    <row r="20" spans="1:9" ht="24.5" customHeight="1"/>
    <row r="21" spans="1:9" ht="25" customHeight="1">
      <c r="A21" s="367" t="s">
        <v>1256</v>
      </c>
      <c r="B21" s="366"/>
      <c r="C21" s="359"/>
      <c r="D21" s="359"/>
      <c r="E21" s="359"/>
      <c r="F21" s="359"/>
      <c r="G21" s="359"/>
      <c r="H21" s="360"/>
    </row>
    <row r="22" spans="1:9" ht="34.5" customHeight="1">
      <c r="A22" s="356" t="s">
        <v>1236</v>
      </c>
      <c r="B22" s="357"/>
      <c r="D22" s="353"/>
      <c r="E22" s="353"/>
      <c r="F22" s="353"/>
      <c r="G22" s="353"/>
      <c r="H22" s="353"/>
      <c r="I22" s="353"/>
    </row>
    <row r="23" spans="1:9" ht="19" customHeight="1">
      <c r="A23" s="218" t="s">
        <v>1293</v>
      </c>
      <c r="B23" s="357"/>
      <c r="D23" s="353"/>
      <c r="E23" s="353"/>
      <c r="F23" s="353"/>
      <c r="G23" s="353"/>
      <c r="H23" s="353"/>
      <c r="I23" s="353"/>
    </row>
    <row r="24" spans="1:9" ht="28">
      <c r="A24" s="361" t="s">
        <v>1243</v>
      </c>
      <c r="B24" s="674" t="s">
        <v>1237</v>
      </c>
      <c r="C24" s="674"/>
      <c r="D24" s="363" t="s">
        <v>1238</v>
      </c>
      <c r="E24" s="363" t="s">
        <v>1239</v>
      </c>
      <c r="F24" s="362" t="s">
        <v>1240</v>
      </c>
      <c r="G24" s="363" t="s">
        <v>1241</v>
      </c>
      <c r="H24" s="364" t="s">
        <v>1242</v>
      </c>
      <c r="I24" s="353"/>
    </row>
    <row r="25" spans="1:9" s="354" customFormat="1" ht="50" customHeight="1">
      <c r="A25" s="355">
        <v>1</v>
      </c>
      <c r="B25" s="672"/>
      <c r="C25" s="673"/>
      <c r="D25" s="418"/>
      <c r="E25" s="418"/>
      <c r="F25" s="418"/>
      <c r="G25" s="418"/>
      <c r="H25" s="418"/>
    </row>
    <row r="26" spans="1:9" s="354" customFormat="1" ht="50" customHeight="1">
      <c r="A26" s="355">
        <v>2</v>
      </c>
      <c r="B26" s="672"/>
      <c r="C26" s="673"/>
      <c r="D26" s="418"/>
      <c r="E26" s="418"/>
      <c r="F26" s="418"/>
      <c r="G26" s="418"/>
      <c r="H26" s="418"/>
    </row>
    <row r="27" spans="1:9" s="354" customFormat="1" ht="50" customHeight="1">
      <c r="A27" s="355">
        <v>3</v>
      </c>
      <c r="B27" s="672"/>
      <c r="C27" s="673"/>
      <c r="D27" s="418"/>
      <c r="E27" s="418"/>
      <c r="F27" s="418"/>
      <c r="G27" s="418"/>
      <c r="H27" s="418"/>
    </row>
    <row r="28" spans="1:9" s="354" customFormat="1" ht="50" customHeight="1">
      <c r="A28" s="355">
        <v>4</v>
      </c>
      <c r="B28" s="672"/>
      <c r="C28" s="673"/>
      <c r="D28" s="418"/>
      <c r="E28" s="418"/>
      <c r="F28" s="418"/>
      <c r="G28" s="418"/>
      <c r="H28" s="418"/>
    </row>
    <row r="29" spans="1:9" s="354" customFormat="1" ht="50" customHeight="1">
      <c r="A29" s="355">
        <v>5</v>
      </c>
      <c r="B29" s="672"/>
      <c r="C29" s="673"/>
      <c r="D29" s="418"/>
      <c r="E29" s="418"/>
      <c r="F29" s="418"/>
      <c r="G29" s="418"/>
      <c r="H29" s="418"/>
    </row>
    <row r="30" spans="1:9">
      <c r="A30" s="31"/>
    </row>
    <row r="31" spans="1:9">
      <c r="B31" s="31"/>
    </row>
    <row r="32" spans="1:9" ht="20">
      <c r="A32" s="356" t="s">
        <v>1244</v>
      </c>
      <c r="B32" s="357"/>
      <c r="D32" s="353"/>
      <c r="E32" s="353"/>
      <c r="F32" s="353"/>
    </row>
    <row r="33" spans="1:6" ht="28">
      <c r="A33" s="361" t="s">
        <v>1243</v>
      </c>
      <c r="B33" s="674" t="s">
        <v>1237</v>
      </c>
      <c r="C33" s="674"/>
      <c r="D33" s="363" t="s">
        <v>1238</v>
      </c>
      <c r="E33" s="363" t="s">
        <v>1239</v>
      </c>
      <c r="F33" s="364" t="s">
        <v>1240</v>
      </c>
    </row>
    <row r="34" spans="1:6" ht="50" customHeight="1">
      <c r="A34" s="365">
        <v>1</v>
      </c>
      <c r="B34" s="678"/>
      <c r="C34" s="679"/>
      <c r="D34" s="369"/>
      <c r="E34" s="369"/>
      <c r="F34" s="369"/>
    </row>
    <row r="35" spans="1:6" ht="50" customHeight="1">
      <c r="A35" s="355">
        <v>2</v>
      </c>
      <c r="B35" s="618"/>
      <c r="C35" s="669"/>
      <c r="D35" s="419"/>
      <c r="E35" s="419"/>
      <c r="F35" s="419"/>
    </row>
    <row r="36" spans="1:6" ht="50" customHeight="1">
      <c r="A36" s="355">
        <v>3</v>
      </c>
      <c r="B36" s="618"/>
      <c r="C36" s="669"/>
      <c r="D36" s="419"/>
      <c r="E36" s="419"/>
      <c r="F36" s="419"/>
    </row>
    <row r="37" spans="1:6" ht="50" customHeight="1">
      <c r="A37" s="355">
        <v>4</v>
      </c>
      <c r="B37" s="618"/>
      <c r="C37" s="669"/>
      <c r="D37" s="419"/>
      <c r="E37" s="419"/>
      <c r="F37" s="419"/>
    </row>
    <row r="40" spans="1:6" ht="23">
      <c r="A40" s="356" t="s">
        <v>1348</v>
      </c>
      <c r="B40" s="358"/>
    </row>
    <row r="41" spans="1:6" ht="14">
      <c r="A41" s="361" t="s">
        <v>1243</v>
      </c>
      <c r="B41" s="674" t="s">
        <v>1247</v>
      </c>
      <c r="C41" s="674"/>
      <c r="D41" s="363"/>
      <c r="E41" s="675" t="s">
        <v>1245</v>
      </c>
      <c r="F41" s="676"/>
    </row>
    <row r="42" spans="1:6" ht="50" customHeight="1">
      <c r="A42" s="365">
        <v>1</v>
      </c>
      <c r="B42" s="618"/>
      <c r="C42" s="668"/>
      <c r="D42" s="669"/>
      <c r="E42" s="670"/>
      <c r="F42" s="671"/>
    </row>
    <row r="43" spans="1:6" ht="50" customHeight="1">
      <c r="A43" s="365">
        <v>2</v>
      </c>
      <c r="B43" s="618"/>
      <c r="C43" s="668"/>
      <c r="D43" s="669"/>
      <c r="E43" s="670"/>
      <c r="F43" s="671"/>
    </row>
    <row r="44" spans="1:6" ht="50" customHeight="1">
      <c r="A44" s="365">
        <v>3</v>
      </c>
      <c r="B44" s="618"/>
      <c r="C44" s="668"/>
      <c r="D44" s="669"/>
      <c r="E44" s="670"/>
      <c r="F44" s="671"/>
    </row>
    <row r="45" spans="1:6" ht="50" customHeight="1">
      <c r="A45" s="365">
        <v>4</v>
      </c>
      <c r="B45" s="618"/>
      <c r="C45" s="668"/>
      <c r="D45" s="669"/>
      <c r="E45" s="670"/>
      <c r="F45" s="671"/>
    </row>
    <row r="46" spans="1:6" ht="50" customHeight="1">
      <c r="A46" s="365">
        <v>5</v>
      </c>
      <c r="B46" s="618"/>
      <c r="C46" s="668"/>
      <c r="D46" s="669"/>
      <c r="E46" s="670"/>
      <c r="F46" s="671"/>
    </row>
    <row r="47" spans="1:6" ht="50" customHeight="1">
      <c r="A47" s="365">
        <v>6</v>
      </c>
      <c r="B47" s="618"/>
      <c r="C47" s="668"/>
      <c r="D47" s="669"/>
      <c r="E47" s="670"/>
      <c r="F47" s="671"/>
    </row>
    <row r="48" spans="1:6" ht="50" customHeight="1">
      <c r="A48" s="365">
        <v>7</v>
      </c>
      <c r="B48" s="618"/>
      <c r="C48" s="668"/>
      <c r="D48" s="669"/>
      <c r="E48" s="670"/>
      <c r="F48" s="671"/>
    </row>
    <row r="49" spans="1:6" ht="50" customHeight="1">
      <c r="A49" s="365">
        <v>8</v>
      </c>
      <c r="B49" s="618"/>
      <c r="C49" s="668"/>
      <c r="D49" s="669"/>
      <c r="E49" s="670"/>
      <c r="F49" s="671"/>
    </row>
    <row r="50" spans="1:6" ht="50" customHeight="1">
      <c r="A50" s="365">
        <v>9</v>
      </c>
      <c r="B50" s="618"/>
      <c r="C50" s="668"/>
      <c r="D50" s="669"/>
      <c r="E50" s="670"/>
      <c r="F50" s="671"/>
    </row>
    <row r="51" spans="1:6" ht="50" customHeight="1">
      <c r="A51" s="365">
        <v>10</v>
      </c>
      <c r="B51" s="618"/>
      <c r="C51" s="668"/>
      <c r="D51" s="669"/>
      <c r="E51" s="670"/>
      <c r="F51" s="671"/>
    </row>
    <row r="52" spans="1:6" ht="50" customHeight="1">
      <c r="A52" s="365">
        <v>11</v>
      </c>
      <c r="B52" s="618"/>
      <c r="C52" s="668"/>
      <c r="D52" s="669"/>
      <c r="E52" s="670"/>
      <c r="F52" s="671"/>
    </row>
    <row r="53" spans="1:6" ht="50" customHeight="1">
      <c r="A53" s="365">
        <v>12</v>
      </c>
      <c r="B53" s="618"/>
      <c r="C53" s="668"/>
      <c r="D53" s="669"/>
      <c r="E53" s="670"/>
      <c r="F53" s="671"/>
    </row>
    <row r="54" spans="1:6" ht="50" customHeight="1">
      <c r="A54" s="365">
        <v>13</v>
      </c>
      <c r="B54" s="618"/>
      <c r="C54" s="668"/>
      <c r="D54" s="669"/>
      <c r="E54" s="670"/>
      <c r="F54" s="671"/>
    </row>
    <row r="55" spans="1:6" ht="50" customHeight="1">
      <c r="A55" s="365">
        <v>14</v>
      </c>
      <c r="B55" s="618"/>
      <c r="C55" s="668"/>
      <c r="D55" s="669"/>
      <c r="E55" s="670"/>
      <c r="F55" s="671"/>
    </row>
    <row r="56" spans="1:6" ht="50" customHeight="1">
      <c r="A56" s="365">
        <v>15</v>
      </c>
      <c r="B56" s="618"/>
      <c r="C56" s="668"/>
      <c r="D56" s="669"/>
      <c r="E56" s="670"/>
      <c r="F56" s="671"/>
    </row>
  </sheetData>
  <sheetProtection algorithmName="SHA-512" hashValue="2bY3GVQ4q0S1+3uUauCk0PR9mUdHOdENsXlaryAHEyHdXtoQOB5Ruze6IlA0UiUrRgCDvqr6Ibr0Wk1msFBpOA==" saltValue="cIPf+nvBBXEauuXGs22zcg==" spinCount="100000" sheet="1" objects="1" scenarios="1" formatColumns="0" formatRows="0"/>
  <mergeCells count="67">
    <mergeCell ref="E13:F13"/>
    <mergeCell ref="E14:F14"/>
    <mergeCell ref="E15:F15"/>
    <mergeCell ref="E16:F16"/>
    <mergeCell ref="B13:D13"/>
    <mergeCell ref="B14:D14"/>
    <mergeCell ref="B15:D15"/>
    <mergeCell ref="B19:D19"/>
    <mergeCell ref="B25:C25"/>
    <mergeCell ref="B16:D16"/>
    <mergeCell ref="B17:D17"/>
    <mergeCell ref="B18:D18"/>
    <mergeCell ref="B27:C27"/>
    <mergeCell ref="B29:C29"/>
    <mergeCell ref="B34:C34"/>
    <mergeCell ref="E41:F41"/>
    <mergeCell ref="B42:D42"/>
    <mergeCell ref="E42:F42"/>
    <mergeCell ref="B37:C37"/>
    <mergeCell ref="B35:C35"/>
    <mergeCell ref="B36:C36"/>
    <mergeCell ref="E17:F17"/>
    <mergeCell ref="E18:F18"/>
    <mergeCell ref="B24:C24"/>
    <mergeCell ref="B33:C33"/>
    <mergeCell ref="A1:H1"/>
    <mergeCell ref="E9:F9"/>
    <mergeCell ref="E10:F10"/>
    <mergeCell ref="E11:F11"/>
    <mergeCell ref="E12:F12"/>
    <mergeCell ref="B10:D10"/>
    <mergeCell ref="B11:D11"/>
    <mergeCell ref="B12:D12"/>
    <mergeCell ref="C3:E3"/>
    <mergeCell ref="B9:C9"/>
    <mergeCell ref="E19:F19"/>
    <mergeCell ref="B26:C26"/>
    <mergeCell ref="B43:D43"/>
    <mergeCell ref="B41:C41"/>
    <mergeCell ref="E43:F43"/>
    <mergeCell ref="B44:D44"/>
    <mergeCell ref="E44:F44"/>
    <mergeCell ref="B45:D45"/>
    <mergeCell ref="E45:F45"/>
    <mergeCell ref="E51:F51"/>
    <mergeCell ref="B46:D46"/>
    <mergeCell ref="E46:F46"/>
    <mergeCell ref="B47:D47"/>
    <mergeCell ref="E47:F47"/>
    <mergeCell ref="B48:D48"/>
    <mergeCell ref="E48:F48"/>
    <mergeCell ref="B55:D55"/>
    <mergeCell ref="E55:F55"/>
    <mergeCell ref="B56:D56"/>
    <mergeCell ref="E56:F56"/>
    <mergeCell ref="B28:C28"/>
    <mergeCell ref="B52:D52"/>
    <mergeCell ref="E52:F52"/>
    <mergeCell ref="B53:D53"/>
    <mergeCell ref="E53:F53"/>
    <mergeCell ref="B54:D54"/>
    <mergeCell ref="E54:F54"/>
    <mergeCell ref="B49:D49"/>
    <mergeCell ref="E49:F49"/>
    <mergeCell ref="B50:D50"/>
    <mergeCell ref="E50:F50"/>
    <mergeCell ref="B51:D51"/>
  </mergeCells>
  <conditionalFormatting sqref="A7:XFD56">
    <cfRule type="expression" dxfId="0" priority="1">
      <formula>$D$5="Oui"</formula>
    </cfRule>
  </conditionalFormatting>
  <dataValidations count="1">
    <dataValidation type="list" allowBlank="1" showInputMessage="1" sqref="D5" xr:uid="{D83BBAA4-2F0D-4368-847F-DB4477C43462}">
      <formula1>"«Choisir»,Oui,Non"</formula1>
    </dataValidation>
  </dataValidations>
  <pageMargins left="0.7" right="0.7" top="0.75" bottom="0.75" header="0.3" footer="0.3"/>
  <pageSetup scale="35" orientation="portrait" r:id="rId1"/>
  <rowBreaks count="1" manualBreakCount="1">
    <brk id="3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64BF-D736-4173-8C9E-90B1AEB0969C}">
  <sheetPr codeName="Feuil11">
    <tabColor theme="8" tint="-0.249977111117893"/>
  </sheetPr>
  <dimension ref="A1:L42"/>
  <sheetViews>
    <sheetView showGridLines="0" zoomScaleNormal="100" workbookViewId="0">
      <selection activeCell="B3" sqref="B3"/>
    </sheetView>
  </sheetViews>
  <sheetFormatPr baseColWidth="10" defaultColWidth="11.453125" defaultRowHeight="14.5"/>
  <cols>
    <col min="1" max="1" width="4.26953125" style="152" customWidth="1"/>
    <col min="2" max="2" width="29.81640625" style="164" customWidth="1"/>
    <col min="3" max="3" width="47" style="152" customWidth="1"/>
    <col min="4" max="4" width="11.453125" style="152"/>
    <col min="5" max="5" width="18.36328125" style="152" customWidth="1"/>
    <col min="6" max="7" width="11.453125" style="152"/>
    <col min="8" max="8" width="25" style="152" customWidth="1"/>
    <col min="9" max="16384" width="11.453125" style="152"/>
  </cols>
  <sheetData>
    <row r="1" spans="1:8" ht="25" customHeight="1">
      <c r="A1" s="615" t="s">
        <v>196</v>
      </c>
      <c r="B1" s="615"/>
      <c r="C1" s="615"/>
      <c r="D1" s="615"/>
      <c r="E1" s="615"/>
      <c r="F1" s="615"/>
      <c r="G1" s="615"/>
      <c r="H1" s="615"/>
    </row>
    <row r="2" spans="1:8" ht="28.5" customHeight="1">
      <c r="A2" s="681" t="s">
        <v>1280</v>
      </c>
      <c r="B2" s="681"/>
      <c r="C2" s="681"/>
      <c r="D2" s="681"/>
      <c r="E2" s="681"/>
      <c r="F2" s="681"/>
      <c r="G2" s="681"/>
      <c r="H2" s="681"/>
    </row>
    <row r="3" spans="1:8" s="158" customFormat="1" ht="26.5" customHeight="1">
      <c r="B3" s="159" t="s">
        <v>1359</v>
      </c>
      <c r="C3" s="179" t="s">
        <v>197</v>
      </c>
    </row>
    <row r="4" spans="1:8" s="158" customFormat="1" ht="32" customHeight="1">
      <c r="A4" s="160" t="s">
        <v>198</v>
      </c>
      <c r="B4" s="161"/>
    </row>
    <row r="5" spans="1:8" s="158" customFormat="1" ht="140" customHeight="1">
      <c r="A5" s="160"/>
      <c r="B5" s="161"/>
      <c r="D5" s="680" t="s">
        <v>1281</v>
      </c>
      <c r="E5" s="680"/>
      <c r="F5" s="680"/>
      <c r="G5" s="680"/>
      <c r="H5" s="680"/>
    </row>
    <row r="6" spans="1:8" s="160" customFormat="1" ht="21.5" customHeight="1">
      <c r="A6" s="160" t="s">
        <v>199</v>
      </c>
      <c r="B6" s="162"/>
    </row>
    <row r="7" spans="1:8" s="158" customFormat="1" ht="186" customHeight="1">
      <c r="A7" s="160"/>
      <c r="B7" s="161"/>
      <c r="D7" s="680" t="s">
        <v>1282</v>
      </c>
      <c r="E7" s="680"/>
      <c r="F7" s="680"/>
      <c r="G7" s="680"/>
      <c r="H7" s="680"/>
    </row>
    <row r="8" spans="1:8" s="158" customFormat="1" ht="17.25" customHeight="1">
      <c r="A8" s="160"/>
      <c r="B8" s="161"/>
    </row>
    <row r="9" spans="1:8" s="158" customFormat="1" ht="31.5" customHeight="1">
      <c r="A9" s="160"/>
      <c r="B9" s="161"/>
    </row>
    <row r="10" spans="1:8" s="158" customFormat="1" ht="17.25" customHeight="1">
      <c r="A10" s="160" t="s">
        <v>200</v>
      </c>
      <c r="B10" s="161"/>
    </row>
    <row r="11" spans="1:8" s="158" customFormat="1" ht="180" customHeight="1">
      <c r="A11" s="160"/>
      <c r="B11" s="161"/>
      <c r="D11" s="680" t="s">
        <v>1283</v>
      </c>
      <c r="E11" s="680"/>
      <c r="F11" s="680"/>
      <c r="G11" s="680"/>
      <c r="H11" s="680"/>
    </row>
    <row r="12" spans="1:8" s="158" customFormat="1" ht="17.25" customHeight="1">
      <c r="A12" s="160"/>
      <c r="B12" s="161"/>
    </row>
    <row r="13" spans="1:8" s="160" customFormat="1" ht="101.5" customHeight="1"/>
    <row r="14" spans="1:8" s="160" customFormat="1" ht="69.5" customHeight="1">
      <c r="A14" s="685" t="s">
        <v>218</v>
      </c>
      <c r="B14" s="685"/>
      <c r="C14" s="685"/>
    </row>
    <row r="15" spans="1:8" s="158" customFormat="1" ht="198" customHeight="1">
      <c r="A15" s="160"/>
      <c r="B15" s="161"/>
      <c r="D15" s="680" t="s">
        <v>1294</v>
      </c>
      <c r="E15" s="680"/>
      <c r="F15" s="680"/>
      <c r="G15" s="680"/>
      <c r="H15" s="680"/>
    </row>
    <row r="16" spans="1:8" ht="14" customHeight="1">
      <c r="A16" s="160" t="s">
        <v>201</v>
      </c>
      <c r="B16" s="152"/>
    </row>
    <row r="17" spans="1:12" ht="101.5" customHeight="1">
      <c r="A17" s="368"/>
      <c r="B17" s="368"/>
      <c r="C17" s="368"/>
      <c r="D17" s="368"/>
      <c r="E17" s="368"/>
      <c r="F17" s="368"/>
      <c r="G17" s="368"/>
      <c r="H17" s="368"/>
    </row>
    <row r="18" spans="1:12" ht="101.5" customHeight="1">
      <c r="A18" s="368"/>
      <c r="B18" s="368"/>
      <c r="C18" s="368"/>
      <c r="D18" s="368"/>
      <c r="E18" s="368"/>
      <c r="F18" s="368"/>
      <c r="G18" s="368"/>
      <c r="H18" s="368"/>
    </row>
    <row r="19" spans="1:12" ht="49" customHeight="1">
      <c r="A19" s="368"/>
      <c r="B19" s="368"/>
      <c r="C19" s="368"/>
      <c r="D19" s="368"/>
      <c r="E19" s="368"/>
      <c r="F19" s="368"/>
      <c r="G19" s="368"/>
      <c r="H19" s="368"/>
    </row>
    <row r="20" spans="1:12" ht="89" customHeight="1">
      <c r="A20" s="368"/>
      <c r="B20" s="368"/>
      <c r="C20" s="368"/>
      <c r="D20" s="368"/>
      <c r="E20" s="368"/>
      <c r="F20" s="368"/>
      <c r="G20" s="368"/>
      <c r="H20" s="368"/>
    </row>
    <row r="21" spans="1:12" ht="20" customHeight="1">
      <c r="A21" s="685" t="s">
        <v>202</v>
      </c>
      <c r="B21" s="685"/>
      <c r="C21" s="685"/>
      <c r="D21" s="685"/>
      <c r="E21" s="685"/>
      <c r="F21" s="685"/>
      <c r="G21" s="685"/>
      <c r="H21" s="685"/>
    </row>
    <row r="22" spans="1:12" ht="15.75" customHeight="1">
      <c r="A22" s="163"/>
      <c r="B22" s="154" t="s">
        <v>203</v>
      </c>
      <c r="C22" s="163"/>
      <c r="D22"/>
    </row>
    <row r="23" spans="1:12" s="275" customFormat="1" ht="17" customHeight="1">
      <c r="A23" s="272"/>
      <c r="B23" s="688" t="s">
        <v>461</v>
      </c>
      <c r="C23" s="688"/>
      <c r="D23" s="688"/>
      <c r="E23" s="688"/>
      <c r="F23" s="687" t="s">
        <v>418</v>
      </c>
      <c r="G23" s="688"/>
      <c r="H23" s="688"/>
      <c r="I23" s="273"/>
      <c r="J23" s="274"/>
      <c r="K23" s="274"/>
      <c r="L23" s="274"/>
    </row>
    <row r="24" spans="1:12" s="275" customFormat="1" ht="17" customHeight="1">
      <c r="A24" s="272"/>
      <c r="B24" s="274" t="s">
        <v>462</v>
      </c>
      <c r="F24" s="276" t="s">
        <v>418</v>
      </c>
    </row>
    <row r="25" spans="1:12" s="275" customFormat="1" ht="17" customHeight="1">
      <c r="A25" s="272"/>
      <c r="B25" s="274" t="s">
        <v>463</v>
      </c>
      <c r="C25" s="274"/>
      <c r="D25" s="274"/>
      <c r="F25" s="276" t="s">
        <v>419</v>
      </c>
    </row>
    <row r="26" spans="1:12">
      <c r="A26" s="154"/>
      <c r="B26" s="268"/>
    </row>
    <row r="27" spans="1:12" ht="30.75" customHeight="1">
      <c r="A27" s="685" t="s">
        <v>204</v>
      </c>
      <c r="B27" s="685"/>
      <c r="C27" s="685"/>
      <c r="D27" s="685"/>
      <c r="E27" s="685"/>
      <c r="F27" s="685"/>
      <c r="G27" s="685"/>
      <c r="H27" s="685"/>
    </row>
    <row r="28" spans="1:12" ht="8" customHeight="1">
      <c r="B28" s="163"/>
    </row>
    <row r="29" spans="1:12" ht="18" customHeight="1">
      <c r="A29" s="152" t="s">
        <v>205</v>
      </c>
      <c r="B29" s="686" t="s">
        <v>206</v>
      </c>
      <c r="C29" s="686"/>
    </row>
    <row r="30" spans="1:12" ht="41.25" customHeight="1">
      <c r="A30" s="152" t="s">
        <v>207</v>
      </c>
      <c r="B30" s="682" t="s">
        <v>208</v>
      </c>
      <c r="C30" s="682"/>
      <c r="D30" s="682"/>
      <c r="E30" s="682"/>
      <c r="F30" s="682"/>
      <c r="G30" s="682"/>
      <c r="H30" s="682"/>
    </row>
    <row r="31" spans="1:12" ht="15.75" customHeight="1">
      <c r="B31" s="155" t="s">
        <v>209</v>
      </c>
    </row>
    <row r="32" spans="1:12" ht="16.5" customHeight="1">
      <c r="B32" s="156" t="s">
        <v>210</v>
      </c>
    </row>
    <row r="33" spans="1:12" ht="16.5" customHeight="1">
      <c r="B33" s="157" t="s">
        <v>211</v>
      </c>
      <c r="C33" s="156" t="s">
        <v>212</v>
      </c>
    </row>
    <row r="34" spans="1:12" ht="30.5" customHeight="1">
      <c r="A34" s="277" t="s">
        <v>213</v>
      </c>
      <c r="B34" s="683" t="s">
        <v>214</v>
      </c>
      <c r="C34" s="683"/>
    </row>
    <row r="35" spans="1:12" ht="8" customHeight="1">
      <c r="A35" s="277"/>
      <c r="B35" s="278"/>
      <c r="C35" s="278"/>
    </row>
    <row r="36" spans="1:12" s="275" customFormat="1" ht="17" customHeight="1">
      <c r="A36" s="272"/>
      <c r="B36" s="688" t="s">
        <v>461</v>
      </c>
      <c r="C36" s="688"/>
      <c r="D36" s="688"/>
      <c r="E36" s="688"/>
      <c r="F36" s="687" t="s">
        <v>418</v>
      </c>
      <c r="G36" s="688"/>
      <c r="H36" s="688"/>
      <c r="I36" s="273"/>
      <c r="J36" s="274"/>
      <c r="K36" s="274"/>
      <c r="L36" s="274"/>
    </row>
    <row r="37" spans="1:12" s="275" customFormat="1" ht="17" customHeight="1">
      <c r="A37" s="272"/>
      <c r="B37" s="274" t="s">
        <v>462</v>
      </c>
      <c r="F37" s="276" t="s">
        <v>418</v>
      </c>
    </row>
    <row r="38" spans="1:12" s="275" customFormat="1" ht="17" customHeight="1">
      <c r="A38" s="272"/>
      <c r="B38" s="274" t="s">
        <v>463</v>
      </c>
      <c r="C38" s="274"/>
      <c r="D38" s="274"/>
      <c r="F38" s="276" t="s">
        <v>419</v>
      </c>
    </row>
    <row r="39" spans="1:12" s="275" customFormat="1" ht="16.5" customHeight="1">
      <c r="A39" s="272"/>
      <c r="B39" s="274"/>
      <c r="C39" s="274"/>
      <c r="D39" s="274"/>
      <c r="F39" s="276"/>
    </row>
    <row r="40" spans="1:12" ht="23" customHeight="1">
      <c r="A40" s="152" t="s">
        <v>215</v>
      </c>
      <c r="B40" s="158" t="s">
        <v>216</v>
      </c>
      <c r="C40" s="158"/>
    </row>
    <row r="41" spans="1:12">
      <c r="B41" s="163"/>
    </row>
    <row r="42" spans="1:12" ht="42.75" customHeight="1">
      <c r="A42" s="684" t="s">
        <v>217</v>
      </c>
      <c r="B42" s="684"/>
      <c r="C42" s="684"/>
      <c r="D42" s="684"/>
      <c r="E42" s="684"/>
      <c r="F42" s="684"/>
      <c r="G42" s="684"/>
      <c r="H42" s="684"/>
    </row>
  </sheetData>
  <sheetProtection algorithmName="SHA-512" hashValue="wPBdpFGmW9t9GLUZNqXh7+GwS6bAzOPU/azYYqJvWV72mlIOWTlrp58SQ9J9t19Gsv47BJ2C1vzvMimNXCkklQ==" saltValue="jjSBEk2MTKTKZ5i5SEDeQA==" spinCount="100000" sheet="1" objects="1" scenarios="1"/>
  <mergeCells count="17">
    <mergeCell ref="A42:H42"/>
    <mergeCell ref="D5:H5"/>
    <mergeCell ref="D7:H7"/>
    <mergeCell ref="A14:C14"/>
    <mergeCell ref="A21:H21"/>
    <mergeCell ref="A27:H27"/>
    <mergeCell ref="B29:C29"/>
    <mergeCell ref="F23:H23"/>
    <mergeCell ref="F36:H36"/>
    <mergeCell ref="B23:E23"/>
    <mergeCell ref="B36:E36"/>
    <mergeCell ref="D11:H11"/>
    <mergeCell ref="D15:H15"/>
    <mergeCell ref="A1:H1"/>
    <mergeCell ref="A2:H2"/>
    <mergeCell ref="B30:H30"/>
    <mergeCell ref="B34:C34"/>
  </mergeCells>
  <hyperlinks>
    <hyperlink ref="B31" r:id="rId1" display="https://www.7-zip.fr/" xr:uid="{B7E3C739-9A6B-4D51-8415-1779F8899C04}"/>
    <hyperlink ref="B32" r:id="rId2" display="https://7zip.fr/7zip-compresser-avec-mot-de-passe/" xr:uid="{C6297B88-B0DD-4CC3-BE12-7EA8E98DB874}"/>
    <hyperlink ref="C33" r:id="rId3" xr:uid="{A0E3509C-D683-44B0-835E-E5466CFF4C10}"/>
    <hyperlink ref="C3" r:id="rId4" xr:uid="{741DA5A4-E266-4A64-A544-6DD76C624D94}"/>
    <hyperlink ref="F23" r:id="rId5" xr:uid="{9F1EC909-B2BD-4A13-A6E7-ED49AC7C8D1C}"/>
    <hyperlink ref="F24" r:id="rId6" xr:uid="{EDFB3D73-2A42-4152-A00A-81E43392D184}"/>
    <hyperlink ref="F25" r:id="rId7" xr:uid="{254ED755-20FF-482E-A09F-1BD103E7140D}"/>
    <hyperlink ref="F36" r:id="rId8" xr:uid="{F40C79CF-E26C-4B17-B73C-76CDE529077E}"/>
    <hyperlink ref="F37" r:id="rId9" xr:uid="{AB41CD13-7040-4810-B290-AA56A5FA219D}"/>
    <hyperlink ref="F38" r:id="rId10" xr:uid="{EDCD91BB-B73A-4DA3-B0DD-7A5EC549EE7A}"/>
  </hyperlinks>
  <printOptions horizontalCentered="1"/>
  <pageMargins left="0.23622047244094499" right="0.23622047244094499" top="0.74803149606299202" bottom="0.74803149606299202" header="0.31496062992126" footer="0.31496062992126"/>
  <pageSetup scale="65" orientation="portrait" r:id="rId11"/>
  <headerFooter>
    <oddFooter>&amp;L&amp;"Arial,Normal"&amp;10Directives d'envoi</oddFooter>
  </headerFooter>
  <rowBreaks count="1" manualBreakCount="1">
    <brk id="13" max="7" man="1"/>
  </rowBreaks>
  <colBreaks count="1" manualBreakCount="1">
    <brk id="8" max="1048575" man="1"/>
  </colBreaks>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391A2-89C4-4C14-89D9-E02304083F49}">
  <sheetPr codeName="Feuil3">
    <pageSetUpPr fitToPage="1"/>
  </sheetPr>
  <dimension ref="A1:N77"/>
  <sheetViews>
    <sheetView showGridLines="0" zoomScaleNormal="100" workbookViewId="0">
      <selection activeCell="D14" sqref="D14:I14"/>
    </sheetView>
  </sheetViews>
  <sheetFormatPr baseColWidth="10" defaultColWidth="10.81640625" defaultRowHeight="12.5"/>
  <cols>
    <col min="1" max="1" width="3.7265625" style="114" customWidth="1"/>
    <col min="2" max="2" width="24.54296875" style="114" customWidth="1"/>
    <col min="3" max="3" width="15.6328125" style="114" customWidth="1"/>
    <col min="4" max="9" width="15.7265625" style="114" customWidth="1"/>
    <col min="10" max="10" width="2.1796875" style="114" customWidth="1"/>
    <col min="11" max="11" width="77.6328125" style="114" customWidth="1"/>
    <col min="12" max="16384" width="10.81640625" style="114"/>
  </cols>
  <sheetData>
    <row r="1" spans="1:13" ht="101" customHeight="1" thickBot="1">
      <c r="A1" s="559" t="s">
        <v>1298</v>
      </c>
      <c r="B1" s="560"/>
      <c r="C1" s="560"/>
      <c r="D1" s="560"/>
      <c r="E1" s="560"/>
      <c r="F1" s="560"/>
      <c r="G1" s="560"/>
      <c r="H1" s="560"/>
      <c r="I1" s="561"/>
      <c r="J1" s="153"/>
      <c r="K1" s="153"/>
      <c r="L1" s="153"/>
      <c r="M1" s="153"/>
    </row>
    <row r="2" spans="1:13" s="29" customFormat="1" ht="12" customHeight="1">
      <c r="A2" s="568"/>
      <c r="B2" s="568"/>
      <c r="C2" s="568"/>
      <c r="D2" s="568"/>
      <c r="E2" s="568"/>
      <c r="F2" s="568"/>
      <c r="G2" s="568"/>
      <c r="H2" s="568"/>
      <c r="I2" s="568"/>
      <c r="J2" s="568"/>
    </row>
    <row r="4" spans="1:13" ht="43.5" customHeight="1">
      <c r="A4" s="569" t="s">
        <v>269</v>
      </c>
      <c r="B4" s="569"/>
      <c r="C4" s="569"/>
      <c r="D4" s="569"/>
      <c r="E4" s="127"/>
      <c r="F4" s="127"/>
      <c r="G4" s="570" t="s">
        <v>78</v>
      </c>
      <c r="H4" s="570"/>
      <c r="I4" s="570"/>
      <c r="J4" s="570"/>
    </row>
    <row r="5" spans="1:13" ht="4.5" customHeight="1">
      <c r="A5" s="128"/>
      <c r="B5" s="128"/>
      <c r="C5" s="126"/>
      <c r="D5" s="126"/>
      <c r="E5" s="129"/>
      <c r="F5" s="129"/>
      <c r="G5" s="129"/>
      <c r="H5" s="129"/>
      <c r="I5" s="129"/>
    </row>
    <row r="6" spans="1:13" ht="20.25" customHeight="1">
      <c r="A6" s="572" t="s">
        <v>435</v>
      </c>
      <c r="B6" s="572"/>
      <c r="C6" s="572"/>
      <c r="D6" s="572"/>
      <c r="E6" s="572"/>
      <c r="F6" s="572"/>
      <c r="G6" s="572"/>
      <c r="H6" s="572"/>
      <c r="I6" s="572"/>
      <c r="J6" s="572"/>
    </row>
    <row r="7" spans="1:13" ht="9" customHeight="1">
      <c r="A7" s="130"/>
      <c r="B7" s="130"/>
      <c r="C7" s="130"/>
      <c r="D7" s="130"/>
      <c r="E7" s="130"/>
      <c r="F7" s="131"/>
      <c r="G7" s="131"/>
      <c r="H7" s="131"/>
      <c r="I7" s="131"/>
    </row>
    <row r="8" spans="1:13" ht="20" customHeight="1">
      <c r="A8" s="571" t="s">
        <v>171</v>
      </c>
      <c r="B8" s="571"/>
      <c r="C8" s="571"/>
      <c r="D8" s="133"/>
      <c r="E8" s="114" t="s">
        <v>172</v>
      </c>
    </row>
    <row r="9" spans="1:13" ht="14">
      <c r="A9" s="132"/>
      <c r="B9" s="132"/>
      <c r="C9" s="132"/>
      <c r="D9" s="134"/>
      <c r="E9" s="135"/>
    </row>
    <row r="10" spans="1:13" ht="25.5" customHeight="1">
      <c r="A10" s="566" t="s">
        <v>173</v>
      </c>
      <c r="B10" s="567"/>
      <c r="D10" s="437" t="str">
        <f>IF(D8="","",IF(IFERROR(VLOOKUP(D8,REF!A1:L2233,2,FALSE),"")="","Inscrire le nom de votre organisation dans la cellule D12",VLOOKUP(D8,REF!A1:L2233,2,FALSE)))</f>
        <v/>
      </c>
      <c r="E10" s="137"/>
      <c r="F10" s="137"/>
      <c r="G10" s="137"/>
      <c r="H10" s="137"/>
      <c r="I10" s="137"/>
      <c r="K10"/>
    </row>
    <row r="11" spans="1:13" ht="14">
      <c r="A11" s="136"/>
      <c r="B11" s="58"/>
      <c r="C11" s="57"/>
      <c r="D11" s="57"/>
      <c r="E11" s="57"/>
      <c r="F11" s="57"/>
      <c r="G11" s="57"/>
      <c r="H11" s="57"/>
      <c r="I11" s="57"/>
      <c r="K11"/>
    </row>
    <row r="12" spans="1:13" ht="25.5" customHeight="1">
      <c r="A12" s="566" t="s">
        <v>174</v>
      </c>
      <c r="B12" s="566"/>
      <c r="C12" s="566"/>
      <c r="D12" s="573"/>
      <c r="E12" s="573"/>
      <c r="F12" s="573"/>
      <c r="G12" s="573"/>
      <c r="H12" s="573"/>
      <c r="I12" s="573"/>
      <c r="K12"/>
    </row>
    <row r="13" spans="1:13" ht="14">
      <c r="A13" s="136"/>
      <c r="B13" s="58"/>
      <c r="C13" s="57"/>
      <c r="D13" s="57"/>
      <c r="E13" s="57"/>
      <c r="F13" s="57"/>
      <c r="G13" s="57"/>
      <c r="H13" s="57"/>
      <c r="I13" s="57"/>
      <c r="K13"/>
    </row>
    <row r="14" spans="1:13" ht="20" customHeight="1">
      <c r="A14" s="58" t="s">
        <v>220</v>
      </c>
      <c r="B14" s="58"/>
      <c r="C14" s="57"/>
      <c r="D14" s="573" t="s">
        <v>222</v>
      </c>
      <c r="E14" s="573"/>
      <c r="F14" s="573"/>
      <c r="G14" s="573"/>
      <c r="H14" s="573"/>
      <c r="I14" s="573"/>
      <c r="K14"/>
    </row>
    <row r="15" spans="1:13" ht="14.5" customHeight="1">
      <c r="A15" s="398" t="s">
        <v>1274</v>
      </c>
      <c r="B15" s="58"/>
      <c r="C15" s="57"/>
      <c r="D15" s="451" t="str">
        <f>IF(D14="«Choisir»","",IF((VLOOKUP(D14,REF!R23:S46,2,FALSE)="simple"),"Voir la définiton du profil de l'organisme Section 4",""))</f>
        <v/>
      </c>
      <c r="E15" s="57"/>
      <c r="F15" s="57"/>
      <c r="G15" s="57"/>
      <c r="H15" s="57"/>
      <c r="I15" s="57"/>
      <c r="K15"/>
    </row>
    <row r="16" spans="1:13" customFormat="1" ht="4" customHeight="1"/>
    <row r="17" spans="1:14" ht="2.5" customHeight="1">
      <c r="A17" s="136"/>
      <c r="B17" s="58"/>
      <c r="C17" s="57"/>
      <c r="D17" s="57"/>
      <c r="E17" s="57"/>
      <c r="F17" s="57"/>
      <c r="G17" s="57"/>
      <c r="H17" s="57"/>
      <c r="I17" s="57"/>
      <c r="K17"/>
    </row>
    <row r="18" spans="1:14" ht="20" customHeight="1">
      <c r="A18" s="58" t="s">
        <v>93</v>
      </c>
      <c r="B18" s="53"/>
      <c r="C18" s="29"/>
      <c r="D18" s="574" t="s">
        <v>222</v>
      </c>
      <c r="E18" s="574"/>
      <c r="F18" s="29"/>
      <c r="G18" s="29"/>
      <c r="H18" s="29"/>
      <c r="I18" s="29"/>
      <c r="J18" s="29"/>
      <c r="K18"/>
      <c r="L18" s="29"/>
      <c r="M18" s="29"/>
      <c r="N18" s="29"/>
    </row>
    <row r="19" spans="1:14">
      <c r="A19" s="398" t="str">
        <f>VLOOKUP(A15,REF!U23:W46,3,FALSE)</f>
        <v>Litt</v>
      </c>
      <c r="B19" s="116"/>
      <c r="C19" s="116"/>
      <c r="D19" s="53"/>
      <c r="E19" s="53"/>
      <c r="F19" s="53"/>
      <c r="G19" s="53"/>
      <c r="H19" s="116"/>
      <c r="I19" s="116"/>
      <c r="K19"/>
    </row>
    <row r="20" spans="1:14" ht="20" customHeight="1">
      <c r="A20" s="58" t="s">
        <v>175</v>
      </c>
      <c r="B20" s="116"/>
      <c r="C20" s="116"/>
      <c r="D20" s="574" t="s">
        <v>222</v>
      </c>
      <c r="E20" s="574"/>
      <c r="F20" s="53"/>
      <c r="K20"/>
    </row>
    <row r="21" spans="1:14" ht="14">
      <c r="A21" s="138"/>
      <c r="B21" s="116"/>
      <c r="C21" s="116"/>
      <c r="D21" s="53"/>
      <c r="E21" s="53"/>
      <c r="F21" s="53"/>
      <c r="G21" s="53"/>
      <c r="H21" s="53"/>
      <c r="I21" s="53"/>
      <c r="K21"/>
    </row>
    <row r="22" spans="1:14" ht="20" customHeight="1">
      <c r="A22" s="58" t="s">
        <v>341</v>
      </c>
      <c r="B22" s="58"/>
      <c r="D22" s="380"/>
      <c r="E22" s="139"/>
      <c r="H22" s="29"/>
      <c r="K22"/>
    </row>
    <row r="23" spans="1:14" ht="16" customHeight="1">
      <c r="A23" s="58"/>
      <c r="B23" s="58"/>
      <c r="E23" s="139"/>
      <c r="H23" s="53"/>
      <c r="K23" s="32"/>
    </row>
    <row r="24" spans="1:14" ht="20" customHeight="1">
      <c r="A24" s="58" t="s">
        <v>436</v>
      </c>
      <c r="B24" s="58"/>
      <c r="C24" s="140"/>
      <c r="D24" s="380"/>
      <c r="E24" s="452" t="str">
        <f>IF(D24="","",IF(B25="","",IF(B25&lt;&gt;'Identification '!D24,"Attention : le total des revenus doit correspondre à celui du sommaire des revenus et dépenses de l'an un du cycle.","")))</f>
        <v/>
      </c>
      <c r="K24"/>
    </row>
    <row r="25" spans="1:14" s="29" customFormat="1" ht="14.25" customHeight="1">
      <c r="B25" s="393">
        <f>VLOOKUP(A15,REF!N1:Q15,4,FALSE)</f>
        <v>0</v>
      </c>
      <c r="C25" s="116"/>
      <c r="F25" s="116"/>
      <c r="G25" s="116"/>
      <c r="H25" s="116"/>
      <c r="I25" s="116"/>
      <c r="K25"/>
    </row>
    <row r="26" spans="1:14" s="29" customFormat="1" ht="20" customHeight="1">
      <c r="A26" s="562" t="s">
        <v>475</v>
      </c>
      <c r="B26" s="562"/>
      <c r="C26" s="562"/>
      <c r="D26" s="392"/>
      <c r="E26" s="140"/>
      <c r="F26" s="209" t="s">
        <v>289</v>
      </c>
      <c r="G26" s="378"/>
      <c r="H26" s="116"/>
      <c r="I26" s="116"/>
      <c r="K26"/>
    </row>
    <row r="27" spans="1:14" s="29" customFormat="1" ht="12.5" customHeight="1">
      <c r="A27" s="562"/>
      <c r="B27" s="562"/>
      <c r="C27" s="562"/>
      <c r="D27" s="53"/>
      <c r="E27" s="140"/>
      <c r="F27" s="116"/>
      <c r="G27" s="116"/>
      <c r="H27" s="116"/>
      <c r="I27" s="116"/>
      <c r="K27"/>
    </row>
    <row r="28" spans="1:14" s="29" customFormat="1" ht="14.25" customHeight="1">
      <c r="A28" s="138"/>
      <c r="B28" s="116"/>
      <c r="C28" s="116"/>
      <c r="D28" s="53"/>
      <c r="E28" s="140"/>
      <c r="F28" s="116"/>
      <c r="G28" s="116"/>
      <c r="H28" s="116"/>
      <c r="I28" s="116"/>
      <c r="K28"/>
    </row>
    <row r="29" spans="1:14" s="29" customFormat="1" ht="18.75" customHeight="1">
      <c r="A29" s="265" t="s">
        <v>1349</v>
      </c>
      <c r="B29" s="142"/>
      <c r="C29" s="142"/>
      <c r="D29" s="143"/>
      <c r="E29" s="144"/>
      <c r="F29" s="142"/>
      <c r="G29" s="142"/>
      <c r="H29" s="142"/>
      <c r="I29" s="142"/>
      <c r="J29" s="145"/>
    </row>
    <row r="30" spans="1:14" s="29" customFormat="1" ht="20" customHeight="1">
      <c r="A30" s="565" t="s">
        <v>1149</v>
      </c>
      <c r="B30" s="565"/>
      <c r="C30" s="565"/>
      <c r="D30" s="547"/>
      <c r="E30" s="547"/>
      <c r="F30" s="547"/>
      <c r="G30" s="547"/>
      <c r="H30" s="547"/>
      <c r="I30" s="547"/>
      <c r="J30" s="547"/>
    </row>
    <row r="31" spans="1:14" s="29" customFormat="1" ht="20" customHeight="1">
      <c r="A31" s="575"/>
      <c r="B31" s="575"/>
      <c r="C31" s="558"/>
      <c r="D31" s="547"/>
      <c r="E31" s="547"/>
      <c r="F31" s="547"/>
      <c r="G31" s="547"/>
      <c r="H31" s="547"/>
      <c r="I31" s="547"/>
      <c r="J31" s="547"/>
    </row>
    <row r="32" spans="1:14" s="29" customFormat="1" ht="20" customHeight="1">
      <c r="A32" s="575"/>
      <c r="B32" s="575"/>
      <c r="C32" s="558"/>
      <c r="D32" s="547"/>
      <c r="E32" s="547"/>
      <c r="F32" s="547"/>
      <c r="G32" s="547"/>
      <c r="H32" s="547"/>
      <c r="I32" s="547"/>
      <c r="J32" s="547"/>
    </row>
    <row r="33" spans="1:10" s="29" customFormat="1" ht="20" customHeight="1">
      <c r="A33" s="558" t="s">
        <v>177</v>
      </c>
      <c r="B33" s="558"/>
      <c r="C33" s="132"/>
      <c r="D33" s="547"/>
      <c r="E33" s="547"/>
      <c r="F33" s="547"/>
      <c r="G33" s="547"/>
      <c r="H33" s="547"/>
      <c r="I33" s="547"/>
      <c r="J33" s="547"/>
    </row>
    <row r="34" spans="1:10" s="29" customFormat="1" ht="20" customHeight="1">
      <c r="A34" s="565" t="s">
        <v>398</v>
      </c>
      <c r="B34" s="565"/>
      <c r="C34" s="565"/>
      <c r="D34" s="547"/>
      <c r="E34" s="547"/>
      <c r="F34" s="547"/>
      <c r="G34" s="547"/>
      <c r="H34" s="547"/>
      <c r="I34" s="547"/>
      <c r="J34" s="547"/>
    </row>
    <row r="35" spans="1:10" s="29" customFormat="1" ht="20" customHeight="1">
      <c r="A35" s="558" t="s">
        <v>178</v>
      </c>
      <c r="B35" s="558"/>
      <c r="C35" s="132"/>
      <c r="D35" s="547"/>
      <c r="E35" s="547"/>
      <c r="F35" s="547"/>
      <c r="G35" s="547"/>
      <c r="H35" s="547"/>
      <c r="I35" s="547"/>
      <c r="J35" s="547"/>
    </row>
    <row r="36" spans="1:10" s="29" customFormat="1" ht="20" customHeight="1">
      <c r="A36" s="558" t="s">
        <v>179</v>
      </c>
      <c r="B36" s="558"/>
      <c r="C36" s="132"/>
      <c r="D36" s="547"/>
      <c r="E36" s="547"/>
      <c r="F36" s="547"/>
      <c r="G36" s="547"/>
      <c r="H36" s="547"/>
      <c r="I36" s="547"/>
      <c r="J36" s="547"/>
    </row>
    <row r="37" spans="1:10" s="29" customFormat="1" ht="20" customHeight="1">
      <c r="A37" s="558" t="s">
        <v>1150</v>
      </c>
      <c r="B37" s="558"/>
      <c r="C37" s="132"/>
      <c r="D37" s="547"/>
      <c r="E37" s="547"/>
      <c r="F37" s="547"/>
      <c r="G37" s="547"/>
      <c r="H37" s="547"/>
      <c r="I37" s="547"/>
      <c r="J37" s="547"/>
    </row>
    <row r="38" spans="1:10" s="29" customFormat="1" ht="33" customHeight="1">
      <c r="A38" s="558" t="s">
        <v>181</v>
      </c>
      <c r="B38" s="558"/>
      <c r="C38" s="558"/>
      <c r="D38" s="547"/>
      <c r="E38" s="547"/>
      <c r="F38" s="547"/>
      <c r="G38" s="547"/>
      <c r="H38" s="547"/>
      <c r="I38" s="547"/>
      <c r="J38" s="547"/>
    </row>
    <row r="39" spans="1:10" s="29" customFormat="1" ht="20" customHeight="1">
      <c r="A39" s="558" t="s">
        <v>399</v>
      </c>
      <c r="B39" s="558"/>
      <c r="C39" s="558"/>
      <c r="D39" s="547"/>
      <c r="E39" s="547"/>
      <c r="F39" s="547"/>
      <c r="G39" s="547"/>
      <c r="H39" s="547"/>
      <c r="I39" s="547"/>
      <c r="J39" s="547"/>
    </row>
    <row r="40" spans="1:10" s="29" customFormat="1" ht="20" customHeight="1">
      <c r="A40" s="558" t="s">
        <v>182</v>
      </c>
      <c r="B40" s="558"/>
      <c r="C40" s="558"/>
      <c r="D40" s="547"/>
      <c r="E40" s="547"/>
      <c r="F40" s="547"/>
      <c r="G40" s="547"/>
      <c r="H40" s="547"/>
      <c r="I40" s="547"/>
      <c r="J40" s="547"/>
    </row>
    <row r="41" spans="1:10" s="29" customFormat="1" ht="20" customHeight="1">
      <c r="A41" s="558" t="s">
        <v>183</v>
      </c>
      <c r="B41" s="558"/>
      <c r="C41" s="558"/>
      <c r="D41" s="547"/>
      <c r="E41" s="547"/>
      <c r="F41" s="547"/>
      <c r="G41" s="547"/>
      <c r="H41" s="547"/>
      <c r="I41" s="547"/>
      <c r="J41" s="547"/>
    </row>
    <row r="42" spans="1:10" s="29" customFormat="1" ht="20" customHeight="1">
      <c r="A42" s="558" t="s">
        <v>184</v>
      </c>
      <c r="B42" s="558"/>
      <c r="C42" s="558"/>
      <c r="D42" s="547"/>
      <c r="E42" s="547"/>
      <c r="F42" s="547"/>
      <c r="G42" s="547"/>
      <c r="H42" s="547"/>
      <c r="I42" s="547"/>
      <c r="J42" s="547"/>
    </row>
    <row r="43" spans="1:10" s="29" customFormat="1" ht="23.5" customHeight="1">
      <c r="A43" s="558" t="s">
        <v>185</v>
      </c>
      <c r="B43" s="558"/>
      <c r="C43" s="558"/>
      <c r="D43" s="547"/>
      <c r="E43" s="547"/>
      <c r="F43" s="547"/>
      <c r="G43" s="547"/>
      <c r="H43" s="547"/>
      <c r="I43" s="547"/>
      <c r="J43" s="547"/>
    </row>
    <row r="44" spans="1:10" s="29" customFormat="1" ht="16.5" customHeight="1">
      <c r="A44" s="563"/>
      <c r="B44" s="563"/>
      <c r="C44" s="563"/>
      <c r="E44" s="147"/>
      <c r="F44" s="147"/>
      <c r="G44" s="147"/>
      <c r="J44" s="53"/>
    </row>
    <row r="45" spans="1:10" s="29" customFormat="1" ht="18.75" customHeight="1">
      <c r="A45" s="141" t="s">
        <v>422</v>
      </c>
      <c r="B45" s="142"/>
      <c r="C45" s="142"/>
      <c r="D45" s="143"/>
      <c r="E45" s="144"/>
      <c r="F45" s="142"/>
      <c r="G45" s="142"/>
      <c r="H45" s="142"/>
      <c r="I45" s="142"/>
      <c r="J45" s="145"/>
    </row>
    <row r="46" spans="1:10" s="29" customFormat="1" ht="8" customHeight="1">
      <c r="A46"/>
      <c r="B46"/>
      <c r="C46"/>
      <c r="D46"/>
      <c r="E46"/>
      <c r="F46"/>
      <c r="G46"/>
      <c r="H46"/>
      <c r="I46"/>
      <c r="J46"/>
    </row>
    <row r="47" spans="1:10" s="29" customFormat="1" ht="72.5" customHeight="1">
      <c r="A47" s="556" t="s">
        <v>437</v>
      </c>
      <c r="B47" s="556"/>
      <c r="C47" s="556"/>
      <c r="D47" s="556"/>
      <c r="E47" s="556"/>
      <c r="F47" s="556"/>
      <c r="G47" s="556"/>
      <c r="H47" s="556"/>
      <c r="I47" s="556"/>
      <c r="J47" s="556"/>
    </row>
    <row r="48" spans="1:10" s="29" customFormat="1" ht="8" customHeight="1">
      <c r="A48"/>
      <c r="B48"/>
      <c r="C48"/>
      <c r="D48"/>
      <c r="E48"/>
      <c r="F48"/>
      <c r="G48"/>
      <c r="H48"/>
      <c r="I48"/>
      <c r="J48"/>
    </row>
    <row r="49" spans="1:12" s="29" customFormat="1" ht="20" customHeight="1">
      <c r="A49"/>
      <c r="B49" s="125" t="s">
        <v>423</v>
      </c>
      <c r="C49"/>
      <c r="D49"/>
      <c r="E49"/>
      <c r="F49"/>
      <c r="G49" s="173" t="s">
        <v>222</v>
      </c>
      <c r="H49"/>
      <c r="J49"/>
    </row>
    <row r="50" spans="1:12" s="29" customFormat="1" ht="15" customHeight="1">
      <c r="A50"/>
      <c r="B50" s="453" t="str">
        <f>IF(G49="Non"," - Vous n'avez pas à remplir cette section.","")</f>
        <v/>
      </c>
      <c r="C50"/>
      <c r="D50"/>
      <c r="E50"/>
      <c r="F50"/>
      <c r="G50"/>
      <c r="H50"/>
      <c r="J50"/>
    </row>
    <row r="51" spans="1:12" s="32" customFormat="1" ht="20" customHeight="1">
      <c r="B51" s="53" t="s">
        <v>1297</v>
      </c>
      <c r="D51" s="165"/>
      <c r="G51" s="173" t="s">
        <v>222</v>
      </c>
    </row>
    <row r="52" spans="1:12" s="32" customFormat="1" ht="4" customHeight="1">
      <c r="B52" s="53"/>
      <c r="D52" s="165"/>
    </row>
    <row r="53" spans="1:12" s="32" customFormat="1" ht="20" customHeight="1">
      <c r="B53" s="557" t="s">
        <v>438</v>
      </c>
      <c r="C53" s="557"/>
      <c r="D53" s="557"/>
      <c r="E53" s="557"/>
      <c r="F53" s="557"/>
      <c r="G53" s="173" t="s">
        <v>222</v>
      </c>
    </row>
    <row r="54" spans="1:12" s="32" customFormat="1" ht="13" customHeight="1">
      <c r="B54" s="557"/>
      <c r="C54" s="557"/>
      <c r="D54" s="557"/>
      <c r="E54" s="557"/>
      <c r="F54" s="557"/>
    </row>
    <row r="55" spans="1:12" s="32" customFormat="1" ht="15" customHeight="1">
      <c r="B55" s="454" t="str">
        <f>IF(AND(G51="Oui",G53="Non")," - SVP remplir votre déclaration dans la section Profil - Identification de Mon dossier CALQ.","")</f>
        <v/>
      </c>
      <c r="D55" s="165"/>
      <c r="I55" s="148"/>
    </row>
    <row r="56" spans="1:12" s="32" customFormat="1" ht="9" customHeight="1">
      <c r="B56" s="269"/>
      <c r="D56" s="165"/>
      <c r="I56" s="148"/>
    </row>
    <row r="57" spans="1:12" s="29" customFormat="1" ht="30.75" customHeight="1">
      <c r="A57" s="555" t="s">
        <v>439</v>
      </c>
      <c r="B57" s="555"/>
      <c r="C57" s="555"/>
      <c r="D57" s="555"/>
      <c r="E57" s="555"/>
      <c r="F57" s="555"/>
      <c r="G57" s="555"/>
      <c r="H57" s="555"/>
      <c r="I57" s="555"/>
      <c r="J57" s="53"/>
      <c r="L57"/>
    </row>
    <row r="58" spans="1:12" s="29" customFormat="1" ht="22.5" customHeight="1">
      <c r="A58" s="146" t="s">
        <v>186</v>
      </c>
      <c r="B58" s="149"/>
      <c r="C58" s="114"/>
      <c r="D58" s="114"/>
      <c r="E58" s="114"/>
      <c r="F58" s="114"/>
      <c r="G58" s="114"/>
      <c r="H58" s="114"/>
      <c r="J58" s="53"/>
      <c r="K58" s="114"/>
    </row>
    <row r="59" spans="1:12" s="29" customFormat="1" ht="15.75" customHeight="1">
      <c r="A59" s="117"/>
      <c r="B59" s="150" t="s">
        <v>187</v>
      </c>
      <c r="C59" s="114"/>
      <c r="D59" s="114"/>
      <c r="E59" s="114"/>
      <c r="F59" s="114"/>
      <c r="G59" s="114"/>
      <c r="H59" s="114"/>
      <c r="I59" s="114"/>
      <c r="J59" s="53"/>
    </row>
    <row r="60" spans="1:12" s="29" customFormat="1" ht="13.5" customHeight="1">
      <c r="A60" s="117"/>
      <c r="B60" s="150" t="s">
        <v>188</v>
      </c>
      <c r="C60" s="114"/>
      <c r="D60" s="114"/>
      <c r="E60" s="114"/>
      <c r="F60" s="114"/>
      <c r="G60" s="114"/>
      <c r="H60" s="114"/>
      <c r="I60" s="114"/>
      <c r="J60" s="53"/>
    </row>
    <row r="61" spans="1:12" s="29" customFormat="1" ht="13.5" customHeight="1">
      <c r="A61" s="117"/>
      <c r="B61" s="150" t="s">
        <v>189</v>
      </c>
      <c r="C61" s="114"/>
      <c r="D61" s="114"/>
      <c r="E61" s="114"/>
      <c r="F61" s="114"/>
      <c r="G61" s="114"/>
      <c r="H61" s="114"/>
      <c r="I61" s="114"/>
      <c r="J61" s="53"/>
    </row>
    <row r="62" spans="1:12" s="29" customFormat="1" ht="16.5" customHeight="1">
      <c r="A62" s="117"/>
      <c r="B62" s="150" t="s">
        <v>190</v>
      </c>
      <c r="C62" s="114"/>
      <c r="D62" s="114"/>
      <c r="E62" s="114"/>
      <c r="F62" s="114"/>
      <c r="G62" s="114"/>
      <c r="H62" s="114"/>
      <c r="I62" s="114"/>
      <c r="J62" s="53"/>
    </row>
    <row r="63" spans="1:12" s="29" customFormat="1" ht="10.5" customHeight="1">
      <c r="A63" s="151"/>
      <c r="B63" s="149"/>
      <c r="C63" s="114"/>
      <c r="D63" s="114"/>
      <c r="E63" s="114"/>
      <c r="F63" s="114"/>
      <c r="G63" s="114"/>
      <c r="H63" s="114"/>
      <c r="I63" s="114"/>
      <c r="J63" s="53"/>
    </row>
    <row r="64" spans="1:12" s="29" customFormat="1" ht="12.75" customHeight="1">
      <c r="A64" s="564" t="s">
        <v>191</v>
      </c>
      <c r="B64" s="564"/>
      <c r="C64" s="114"/>
      <c r="D64" s="114"/>
      <c r="E64" s="114"/>
      <c r="F64" s="114"/>
      <c r="G64" s="114"/>
      <c r="H64" s="114"/>
      <c r="I64" s="114"/>
      <c r="J64" s="53"/>
    </row>
    <row r="65" spans="1:10" s="29" customFormat="1" ht="16.5" customHeight="1">
      <c r="A65" s="117"/>
      <c r="B65" s="150" t="s">
        <v>192</v>
      </c>
      <c r="C65" s="114"/>
      <c r="D65" s="114"/>
      <c r="E65" s="114"/>
      <c r="F65" s="114"/>
      <c r="G65" s="114"/>
      <c r="H65" s="114"/>
      <c r="I65" s="114"/>
      <c r="J65" s="53"/>
    </row>
    <row r="66" spans="1:10" s="29" customFormat="1" ht="16.5" customHeight="1">
      <c r="A66" s="117"/>
      <c r="B66" s="150" t="s">
        <v>193</v>
      </c>
      <c r="C66" s="114"/>
      <c r="D66" s="114"/>
      <c r="E66" s="114"/>
      <c r="F66" s="114"/>
      <c r="G66" s="114"/>
      <c r="H66" s="114"/>
      <c r="I66" s="114"/>
      <c r="J66" s="53"/>
    </row>
    <row r="67" spans="1:10" s="29" customFormat="1" ht="16.5" customHeight="1">
      <c r="A67" s="117"/>
      <c r="B67" s="150"/>
      <c r="C67" s="114"/>
      <c r="D67" s="114"/>
      <c r="E67" s="114"/>
      <c r="F67" s="114"/>
      <c r="G67" s="114"/>
      <c r="H67" s="114"/>
      <c r="I67" s="114"/>
      <c r="J67" s="53"/>
    </row>
    <row r="68" spans="1:10" s="29" customFormat="1" ht="21.75" customHeight="1">
      <c r="A68" s="151" t="s">
        <v>1151</v>
      </c>
      <c r="B68" s="149"/>
      <c r="C68" s="114"/>
      <c r="D68" s="114"/>
      <c r="E68" s="114"/>
      <c r="F68" s="114"/>
      <c r="G68" s="114"/>
      <c r="H68" s="114"/>
      <c r="I68" s="114"/>
      <c r="J68" s="53"/>
    </row>
    <row r="69" spans="1:10" s="29" customFormat="1" ht="20" customHeight="1">
      <c r="A69" s="138"/>
      <c r="B69" s="549"/>
      <c r="C69" s="550"/>
      <c r="D69" s="551"/>
      <c r="E69" s="552"/>
      <c r="F69" s="553"/>
      <c r="G69" s="553"/>
      <c r="H69" s="554"/>
      <c r="I69" s="114"/>
      <c r="J69" s="53"/>
    </row>
    <row r="70" spans="1:10" s="29" customFormat="1" ht="20" customHeight="1">
      <c r="A70" s="138"/>
      <c r="B70" s="549"/>
      <c r="C70" s="550"/>
      <c r="D70" s="551"/>
      <c r="E70" s="552"/>
      <c r="F70" s="553"/>
      <c r="G70" s="553"/>
      <c r="H70" s="554"/>
      <c r="I70" s="114"/>
      <c r="J70" s="53"/>
    </row>
    <row r="71" spans="1:10" s="29" customFormat="1" ht="20" customHeight="1">
      <c r="A71" s="138"/>
      <c r="B71" s="549"/>
      <c r="C71" s="550"/>
      <c r="D71" s="551"/>
      <c r="E71" s="552"/>
      <c r="F71" s="553"/>
      <c r="G71" s="553"/>
      <c r="H71" s="554"/>
      <c r="I71" s="114"/>
      <c r="J71" s="53"/>
    </row>
    <row r="72" spans="1:10" ht="20" customHeight="1">
      <c r="A72" s="115"/>
      <c r="B72" s="549"/>
      <c r="C72" s="550"/>
      <c r="D72" s="551"/>
      <c r="E72" s="552"/>
      <c r="F72" s="553"/>
      <c r="G72" s="553"/>
      <c r="H72" s="554"/>
      <c r="I72" s="116"/>
    </row>
    <row r="75" spans="1:10" s="29" customFormat="1" ht="18.75" customHeight="1">
      <c r="A75" s="141" t="s">
        <v>1152</v>
      </c>
      <c r="B75" s="142"/>
      <c r="C75" s="142"/>
      <c r="D75" s="143"/>
      <c r="E75" s="144"/>
      <c r="F75" s="142"/>
      <c r="G75" s="142"/>
      <c r="H75" s="142"/>
      <c r="I75" s="142"/>
      <c r="J75" s="145"/>
    </row>
    <row r="77" spans="1:10" ht="379.5" customHeight="1">
      <c r="B77" s="548" t="str">
        <f>IFERROR(IF($D$14="«Choisir»","",VLOOKUP($D$14,REF_Profil!$A$2:$C$15,3,FALSE)),"")</f>
        <v/>
      </c>
      <c r="C77" s="548"/>
      <c r="D77" s="548"/>
      <c r="E77" s="548"/>
      <c r="F77" s="548"/>
      <c r="G77" s="548"/>
      <c r="H77" s="548"/>
      <c r="I77" s="548"/>
    </row>
  </sheetData>
  <sheetProtection algorithmName="SHA-512" hashValue="6+0F5Andlwy+kM3Fr8/1jloH3IBJMX+kImdF/OmBRKO5Smv6SI3hnTcN1cqzEBeG20EpNSxK/539SpPmDTE/sg==" saltValue="RK+x2EaQYWC/XdIsxalC9g==" spinCount="100000" sheet="1" objects="1" scenarios="1"/>
  <mergeCells count="56">
    <mergeCell ref="A33:B33"/>
    <mergeCell ref="D33:J33"/>
    <mergeCell ref="A12:C12"/>
    <mergeCell ref="D12:I12"/>
    <mergeCell ref="D18:E18"/>
    <mergeCell ref="D20:E20"/>
    <mergeCell ref="D30:J30"/>
    <mergeCell ref="A31:B31"/>
    <mergeCell ref="C31:C32"/>
    <mergeCell ref="D31:J31"/>
    <mergeCell ref="A32:B32"/>
    <mergeCell ref="D32:J32"/>
    <mergeCell ref="D14:I14"/>
    <mergeCell ref="A30:C30"/>
    <mergeCell ref="A10:B10"/>
    <mergeCell ref="A2:J2"/>
    <mergeCell ref="A4:D4"/>
    <mergeCell ref="G4:J4"/>
    <mergeCell ref="A8:C8"/>
    <mergeCell ref="A6:J6"/>
    <mergeCell ref="D34:J34"/>
    <mergeCell ref="A35:B35"/>
    <mergeCell ref="D35:J35"/>
    <mergeCell ref="A36:B36"/>
    <mergeCell ref="D36:J36"/>
    <mergeCell ref="A34:C34"/>
    <mergeCell ref="A1:I1"/>
    <mergeCell ref="A26:C27"/>
    <mergeCell ref="B70:D70"/>
    <mergeCell ref="E70:H70"/>
    <mergeCell ref="B71:D71"/>
    <mergeCell ref="E71:H71"/>
    <mergeCell ref="A44:C44"/>
    <mergeCell ref="A64:B64"/>
    <mergeCell ref="A39:C39"/>
    <mergeCell ref="A40:C40"/>
    <mergeCell ref="D40:J40"/>
    <mergeCell ref="B69:D69"/>
    <mergeCell ref="A37:B37"/>
    <mergeCell ref="D37:J37"/>
    <mergeCell ref="A38:C38"/>
    <mergeCell ref="D38:J38"/>
    <mergeCell ref="D39:J39"/>
    <mergeCell ref="B77:I77"/>
    <mergeCell ref="B72:D72"/>
    <mergeCell ref="E72:H72"/>
    <mergeCell ref="A57:I57"/>
    <mergeCell ref="A47:J47"/>
    <mergeCell ref="B53:F54"/>
    <mergeCell ref="E69:H69"/>
    <mergeCell ref="A41:C41"/>
    <mergeCell ref="D41:J41"/>
    <mergeCell ref="A42:C42"/>
    <mergeCell ref="D42:J42"/>
    <mergeCell ref="A43:C43"/>
    <mergeCell ref="D43:J43"/>
  </mergeCells>
  <conditionalFormatting sqref="A55:J68 A51:J52 A53:A54 G53:J54">
    <cfRule type="expression" dxfId="54" priority="8">
      <formula>$G$49="Non"</formula>
    </cfRule>
  </conditionalFormatting>
  <conditionalFormatting sqref="A57:J68">
    <cfRule type="expression" dxfId="53" priority="4">
      <formula>AND($G$51="Oui",$G$53="Non")</formula>
    </cfRule>
    <cfRule type="expression" dxfId="52" priority="6">
      <formula>AND($G$51="Oui",$G$53="Oui")</formula>
    </cfRule>
  </conditionalFormatting>
  <conditionalFormatting sqref="A75:J75">
    <cfRule type="expression" dxfId="51" priority="1">
      <formula>$D$15=""</formula>
    </cfRule>
  </conditionalFormatting>
  <conditionalFormatting sqref="B53">
    <cfRule type="expression" dxfId="50" priority="2">
      <formula>$G$49="Non"</formula>
    </cfRule>
  </conditionalFormatting>
  <conditionalFormatting sqref="B69:H72">
    <cfRule type="expression" dxfId="49" priority="3">
      <formula>AND($G$51="oui",$G$53="Non")</formula>
    </cfRule>
    <cfRule type="expression" dxfId="48" priority="5">
      <formula>AND($G$51="Oui",$G$53="Oui")</formula>
    </cfRule>
    <cfRule type="expression" dxfId="47" priority="7">
      <formula>$G$49="Non"</formula>
    </cfRule>
  </conditionalFormatting>
  <conditionalFormatting sqref="D8">
    <cfRule type="expression" dxfId="46" priority="9">
      <formula>IF($D$12&lt;&gt;"",$D$8="")</formula>
    </cfRule>
  </conditionalFormatting>
  <dataValidations count="5">
    <dataValidation type="textLength" allowBlank="1" showInputMessage="1" showErrorMessage="1" error="Inscrire l'année de fondation uniquement" sqref="G26" xr:uid="{E3FE2BB7-50FD-4954-B4A6-0CBE8E743EE5}">
      <formula1>4</formula1>
      <formula2>4</formula2>
    </dataValidation>
    <dataValidation type="list" allowBlank="1" showInputMessage="1" showErrorMessage="1" sqref="G49 G51" xr:uid="{AF485F2C-B5FB-4CF8-B2A0-12DCBCB0E08A}">
      <formula1>"«Choisir»,Oui,Non"</formula1>
    </dataValidation>
    <dataValidation type="list" allowBlank="1" showInputMessage="1" showErrorMessage="1" sqref="G53" xr:uid="{5E773388-797B-460E-9C3A-35852C131EE1}">
      <formula1>"«Choisir»,Oui,Non,N/A"</formula1>
    </dataValidation>
    <dataValidation type="list" allowBlank="1" showInputMessage="1" showErrorMessage="1" sqref="D14:I14" xr:uid="{208D1C05-7962-4686-BA37-5282CACFCCD7}">
      <formula1>INDIRECT($A$15)</formula1>
    </dataValidation>
    <dataValidation type="list" allowBlank="1" showInputMessage="1" showErrorMessage="1" sqref="D18:E18" xr:uid="{8A3EB0DE-BCF1-40F5-B69E-C5B1C9939B78}">
      <formula1>INDIRECT($A$19)</formula1>
    </dataValidation>
  </dataValidations>
  <pageMargins left="0.5" right="0.5" top="0.75" bottom="0.5" header="0.31496062992126" footer="0.31496062992126"/>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Check Box 1">
              <controlPr defaultSize="0" autoFill="0" autoLine="0" autoPict="0">
                <anchor moveWithCells="1">
                  <from>
                    <xdr:col>2</xdr:col>
                    <xdr:colOff>0</xdr:colOff>
                    <xdr:row>72</xdr:row>
                    <xdr:rowOff>0</xdr:rowOff>
                  </from>
                  <to>
                    <xdr:col>2</xdr:col>
                    <xdr:colOff>0</xdr:colOff>
                    <xdr:row>74</xdr:row>
                    <xdr:rowOff>38100</xdr:rowOff>
                  </to>
                </anchor>
              </controlPr>
            </control>
          </mc:Choice>
        </mc:AlternateContent>
        <mc:AlternateContent xmlns:mc="http://schemas.openxmlformats.org/markup-compatibility/2006">
          <mc:Choice Requires="x14">
            <control shapeId="301058" r:id="rId5" name="Check Box 2">
              <controlPr defaultSize="0" autoFill="0" autoLine="0" autoPict="0">
                <anchor moveWithCells="1">
                  <from>
                    <xdr:col>2</xdr:col>
                    <xdr:colOff>0</xdr:colOff>
                    <xdr:row>72</xdr:row>
                    <xdr:rowOff>0</xdr:rowOff>
                  </from>
                  <to>
                    <xdr:col>2</xdr:col>
                    <xdr:colOff>0</xdr:colOff>
                    <xdr:row>74</xdr:row>
                    <xdr:rowOff>38100</xdr:rowOff>
                  </to>
                </anchor>
              </controlPr>
            </control>
          </mc:Choice>
        </mc:AlternateContent>
        <mc:AlternateContent xmlns:mc="http://schemas.openxmlformats.org/markup-compatibility/2006">
          <mc:Choice Requires="x14">
            <control shapeId="301059" r:id="rId6" name="Check Box 3">
              <controlPr defaultSize="0" autoFill="0" autoLine="0" autoPict="0">
                <anchor moveWithCells="1">
                  <from>
                    <xdr:col>2</xdr:col>
                    <xdr:colOff>0</xdr:colOff>
                    <xdr:row>72</xdr:row>
                    <xdr:rowOff>0</xdr:rowOff>
                  </from>
                  <to>
                    <xdr:col>2</xdr:col>
                    <xdr:colOff>0</xdr:colOff>
                    <xdr:row>74</xdr:row>
                    <xdr:rowOff>38100</xdr:rowOff>
                  </to>
                </anchor>
              </controlPr>
            </control>
          </mc:Choice>
        </mc:AlternateContent>
        <mc:AlternateContent xmlns:mc="http://schemas.openxmlformats.org/markup-compatibility/2006">
          <mc:Choice Requires="x14">
            <control shapeId="301060" r:id="rId7" name="Check Box 4">
              <controlPr defaultSize="0" autoFill="0" autoLine="0" autoPict="0">
                <anchor moveWithCells="1">
                  <from>
                    <xdr:col>2</xdr:col>
                    <xdr:colOff>0</xdr:colOff>
                    <xdr:row>72</xdr:row>
                    <xdr:rowOff>0</xdr:rowOff>
                  </from>
                  <to>
                    <xdr:col>2</xdr:col>
                    <xdr:colOff>0</xdr:colOff>
                    <xdr:row>73</xdr:row>
                    <xdr:rowOff>114300</xdr:rowOff>
                  </to>
                </anchor>
              </controlPr>
            </control>
          </mc:Choice>
        </mc:AlternateContent>
        <mc:AlternateContent xmlns:mc="http://schemas.openxmlformats.org/markup-compatibility/2006">
          <mc:Choice Requires="x14">
            <control shapeId="301061" r:id="rId8" name="Check Box 5">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2" r:id="rId9" name="Check Box 6">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3" r:id="rId10" name="Check Box 7">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4" r:id="rId11" name="Check Box 8">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5" r:id="rId12" name="Check Box 9">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6" r:id="rId13" name="Check Box 10">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7" r:id="rId14" name="Check Box 11">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68" r:id="rId15" name="Check Box 12">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69" r:id="rId16" name="Check Box 13">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70" r:id="rId17" name="Check Box 14">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71" r:id="rId18" name="Check Box 15">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72" r:id="rId19" name="Check Box 16">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73" r:id="rId20" name="Check Box 17">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74" r:id="rId21" name="Check Box 18">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75" r:id="rId22" name="Check Box 19">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76" r:id="rId23" name="Check Box 20">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77" r:id="rId24" name="Check Box 21">
              <controlPr defaultSize="0" autoFill="0" autoLine="0" autoPict="0">
                <anchor moveWithCells="1">
                  <from>
                    <xdr:col>2</xdr:col>
                    <xdr:colOff>0</xdr:colOff>
                    <xdr:row>72</xdr:row>
                    <xdr:rowOff>0</xdr:rowOff>
                  </from>
                  <to>
                    <xdr:col>2</xdr:col>
                    <xdr:colOff>0</xdr:colOff>
                    <xdr:row>74</xdr:row>
                    <xdr:rowOff>38100</xdr:rowOff>
                  </to>
                </anchor>
              </controlPr>
            </control>
          </mc:Choice>
        </mc:AlternateContent>
        <mc:AlternateContent xmlns:mc="http://schemas.openxmlformats.org/markup-compatibility/2006">
          <mc:Choice Requires="x14">
            <control shapeId="301078" r:id="rId25" name="Check Box 22">
              <controlPr defaultSize="0" autoFill="0" autoLine="0" autoPict="0">
                <anchor moveWithCells="1">
                  <from>
                    <xdr:col>2</xdr:col>
                    <xdr:colOff>0</xdr:colOff>
                    <xdr:row>72</xdr:row>
                    <xdr:rowOff>0</xdr:rowOff>
                  </from>
                  <to>
                    <xdr:col>2</xdr:col>
                    <xdr:colOff>0</xdr:colOff>
                    <xdr:row>74</xdr:row>
                    <xdr:rowOff>38100</xdr:rowOff>
                  </to>
                </anchor>
              </controlPr>
            </control>
          </mc:Choice>
        </mc:AlternateContent>
        <mc:AlternateContent xmlns:mc="http://schemas.openxmlformats.org/markup-compatibility/2006">
          <mc:Choice Requires="x14">
            <control shapeId="301079" r:id="rId26" name="Check Box 23">
              <controlPr defaultSize="0" autoFill="0" autoLine="0" autoPict="0">
                <anchor moveWithCells="1">
                  <from>
                    <xdr:col>2</xdr:col>
                    <xdr:colOff>0</xdr:colOff>
                    <xdr:row>72</xdr:row>
                    <xdr:rowOff>0</xdr:rowOff>
                  </from>
                  <to>
                    <xdr:col>2</xdr:col>
                    <xdr:colOff>0</xdr:colOff>
                    <xdr:row>74</xdr:row>
                    <xdr:rowOff>38100</xdr:rowOff>
                  </to>
                </anchor>
              </controlPr>
            </control>
          </mc:Choice>
        </mc:AlternateContent>
        <mc:AlternateContent xmlns:mc="http://schemas.openxmlformats.org/markup-compatibility/2006">
          <mc:Choice Requires="x14">
            <control shapeId="301080" r:id="rId27" name="Check Box 24">
              <controlPr defaultSize="0" autoFill="0" autoLine="0" autoPict="0">
                <anchor moveWithCells="1">
                  <from>
                    <xdr:col>2</xdr:col>
                    <xdr:colOff>0</xdr:colOff>
                    <xdr:row>72</xdr:row>
                    <xdr:rowOff>0</xdr:rowOff>
                  </from>
                  <to>
                    <xdr:col>2</xdr:col>
                    <xdr:colOff>0</xdr:colOff>
                    <xdr:row>73</xdr:row>
                    <xdr:rowOff>114300</xdr:rowOff>
                  </to>
                </anchor>
              </controlPr>
            </control>
          </mc:Choice>
        </mc:AlternateContent>
        <mc:AlternateContent xmlns:mc="http://schemas.openxmlformats.org/markup-compatibility/2006">
          <mc:Choice Requires="x14">
            <control shapeId="301081" r:id="rId28" name="Check Box 25">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2" r:id="rId29" name="Check Box 26">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3" r:id="rId30" name="Check Box 27">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4" r:id="rId31" name="Check Box 28">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5" r:id="rId32" name="Check Box 29">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6" r:id="rId33" name="Check Box 30">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7" r:id="rId34" name="Check Box 31">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88" r:id="rId35" name="Check Box 32">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89" r:id="rId36" name="Check Box 33">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90" r:id="rId37" name="Check Box 34">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91" r:id="rId38" name="Check Box 35">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92" r:id="rId39" name="Check Box 36">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93" r:id="rId40" name="Check Box 37">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94" r:id="rId41" name="Check Box 38">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95" r:id="rId42" name="Check Box 39">
              <controlPr defaultSize="0" autoFill="0" autoLine="0" autoPict="0">
                <anchor moveWithCells="1">
                  <from>
                    <xdr:col>2</xdr:col>
                    <xdr:colOff>0</xdr:colOff>
                    <xdr:row>72</xdr:row>
                    <xdr:rowOff>0</xdr:rowOff>
                  </from>
                  <to>
                    <xdr:col>2</xdr:col>
                    <xdr:colOff>0</xdr:colOff>
                    <xdr:row>74</xdr:row>
                    <xdr:rowOff>6350</xdr:rowOff>
                  </to>
                </anchor>
              </controlPr>
            </control>
          </mc:Choice>
        </mc:AlternateContent>
        <mc:AlternateContent xmlns:mc="http://schemas.openxmlformats.org/markup-compatibility/2006">
          <mc:Choice Requires="x14">
            <control shapeId="301096" r:id="rId43" name="Check Box 40">
              <controlPr defaultSize="0" autoFill="0" autoLine="0" autoPict="0">
                <anchor moveWithCells="1">
                  <from>
                    <xdr:col>2</xdr:col>
                    <xdr:colOff>0</xdr:colOff>
                    <xdr:row>72</xdr:row>
                    <xdr:rowOff>0</xdr:rowOff>
                  </from>
                  <to>
                    <xdr:col>2</xdr:col>
                    <xdr:colOff>0</xdr:colOff>
                    <xdr:row>74</xdr:row>
                    <xdr:rowOff>12700</xdr:rowOff>
                  </to>
                </anchor>
              </controlPr>
            </control>
          </mc:Choice>
        </mc:AlternateContent>
        <mc:AlternateContent xmlns:mc="http://schemas.openxmlformats.org/markup-compatibility/2006">
          <mc:Choice Requires="x14">
            <control shapeId="301097" r:id="rId44" name="Check Box 41">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098" r:id="rId45" name="Check Box 42">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099" r:id="rId46" name="Check Box 43">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00" r:id="rId47" name="Check Box 44">
              <controlPr defaultSize="0" autoFill="0" autoLine="0" autoPict="0">
                <anchor moveWithCells="1">
                  <from>
                    <xdr:col>3</xdr:col>
                    <xdr:colOff>0</xdr:colOff>
                    <xdr:row>72</xdr:row>
                    <xdr:rowOff>0</xdr:rowOff>
                  </from>
                  <to>
                    <xdr:col>3</xdr:col>
                    <xdr:colOff>0</xdr:colOff>
                    <xdr:row>73</xdr:row>
                    <xdr:rowOff>114300</xdr:rowOff>
                  </to>
                </anchor>
              </controlPr>
            </control>
          </mc:Choice>
        </mc:AlternateContent>
        <mc:AlternateContent xmlns:mc="http://schemas.openxmlformats.org/markup-compatibility/2006">
          <mc:Choice Requires="x14">
            <control shapeId="301101" r:id="rId48" name="Check Box 4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2" r:id="rId49" name="Check Box 4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3" r:id="rId50" name="Check Box 4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4" r:id="rId51" name="Check Box 4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5" r:id="rId52" name="Check Box 4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6" r:id="rId53" name="Check Box 5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7" r:id="rId54" name="Check Box 5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8" r:id="rId55" name="Check Box 5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09" r:id="rId56" name="Check Box 5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0" r:id="rId57" name="Check Box 5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1" r:id="rId58" name="Check Box 5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2" r:id="rId59" name="Check Box 5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3" r:id="rId60" name="Check Box 5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4" r:id="rId61" name="Check Box 5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5" r:id="rId62" name="Check Box 5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6" r:id="rId63" name="Check Box 6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17" r:id="rId64" name="Check Box 61">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18" r:id="rId65" name="Check Box 62">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19" r:id="rId66" name="Check Box 63">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20" r:id="rId67" name="Check Box 64">
              <controlPr defaultSize="0" autoFill="0" autoLine="0" autoPict="0">
                <anchor moveWithCells="1">
                  <from>
                    <xdr:col>3</xdr:col>
                    <xdr:colOff>0</xdr:colOff>
                    <xdr:row>72</xdr:row>
                    <xdr:rowOff>0</xdr:rowOff>
                  </from>
                  <to>
                    <xdr:col>3</xdr:col>
                    <xdr:colOff>0</xdr:colOff>
                    <xdr:row>73</xdr:row>
                    <xdr:rowOff>114300</xdr:rowOff>
                  </to>
                </anchor>
              </controlPr>
            </control>
          </mc:Choice>
        </mc:AlternateContent>
        <mc:AlternateContent xmlns:mc="http://schemas.openxmlformats.org/markup-compatibility/2006">
          <mc:Choice Requires="x14">
            <control shapeId="301121" r:id="rId68" name="Check Box 6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2" r:id="rId69" name="Check Box 6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3" r:id="rId70" name="Check Box 6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4" r:id="rId71" name="Check Box 6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5" r:id="rId72" name="Check Box 6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6" r:id="rId73" name="Check Box 7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7" r:id="rId74" name="Check Box 71">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28" r:id="rId75" name="Check Box 7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29" r:id="rId76" name="Check Box 7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30" r:id="rId77" name="Check Box 74">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31" r:id="rId78" name="Check Box 7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32" r:id="rId79" name="Check Box 7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33" r:id="rId80" name="Check Box 7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34" r:id="rId81" name="Check Box 78">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35" r:id="rId82" name="Check Box 7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36" r:id="rId83" name="Check Box 80">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37" r:id="rId84" name="Check Box 81">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38" r:id="rId85" name="Check Box 82">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39" r:id="rId86" name="Check Box 83">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40" r:id="rId87" name="Check Box 84">
              <controlPr defaultSize="0" autoFill="0" autoLine="0" autoPict="0">
                <anchor moveWithCells="1">
                  <from>
                    <xdr:col>3</xdr:col>
                    <xdr:colOff>0</xdr:colOff>
                    <xdr:row>72</xdr:row>
                    <xdr:rowOff>0</xdr:rowOff>
                  </from>
                  <to>
                    <xdr:col>3</xdr:col>
                    <xdr:colOff>0</xdr:colOff>
                    <xdr:row>73</xdr:row>
                    <xdr:rowOff>114300</xdr:rowOff>
                  </to>
                </anchor>
              </controlPr>
            </control>
          </mc:Choice>
        </mc:AlternateContent>
        <mc:AlternateContent xmlns:mc="http://schemas.openxmlformats.org/markup-compatibility/2006">
          <mc:Choice Requires="x14">
            <control shapeId="301141" r:id="rId88" name="Check Box 8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2" r:id="rId89" name="Check Box 8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3" r:id="rId90" name="Check Box 8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4" r:id="rId91" name="Check Box 8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5" r:id="rId92" name="Check Box 8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6" r:id="rId93" name="Check Box 9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7" r:id="rId94" name="Check Box 9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8" r:id="rId95" name="Check Box 9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49" r:id="rId96" name="Check Box 9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0" r:id="rId97" name="Check Box 9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1" r:id="rId98" name="Check Box 9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2" r:id="rId99" name="Check Box 9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3" r:id="rId100" name="Check Box 9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4" r:id="rId101" name="Check Box 9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5" r:id="rId102" name="Check Box 9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6" r:id="rId103" name="Check Box 10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57" r:id="rId104" name="Check Box 101">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58" r:id="rId105" name="Check Box 102">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59" r:id="rId106" name="Check Box 103">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60" r:id="rId107" name="Check Box 104">
              <controlPr defaultSize="0" autoFill="0" autoLine="0" autoPict="0">
                <anchor moveWithCells="1">
                  <from>
                    <xdr:col>3</xdr:col>
                    <xdr:colOff>0</xdr:colOff>
                    <xdr:row>72</xdr:row>
                    <xdr:rowOff>0</xdr:rowOff>
                  </from>
                  <to>
                    <xdr:col>3</xdr:col>
                    <xdr:colOff>0</xdr:colOff>
                    <xdr:row>74</xdr:row>
                    <xdr:rowOff>38100</xdr:rowOff>
                  </to>
                </anchor>
              </controlPr>
            </control>
          </mc:Choice>
        </mc:AlternateContent>
        <mc:AlternateContent xmlns:mc="http://schemas.openxmlformats.org/markup-compatibility/2006">
          <mc:Choice Requires="x14">
            <control shapeId="301161" r:id="rId108" name="Check Box 105">
              <controlPr defaultSize="0" autoFill="0" autoLine="0" autoPict="0">
                <anchor moveWithCells="1">
                  <from>
                    <xdr:col>3</xdr:col>
                    <xdr:colOff>0</xdr:colOff>
                    <xdr:row>72</xdr:row>
                    <xdr:rowOff>0</xdr:rowOff>
                  </from>
                  <to>
                    <xdr:col>3</xdr:col>
                    <xdr:colOff>0</xdr:colOff>
                    <xdr:row>73</xdr:row>
                    <xdr:rowOff>107950</xdr:rowOff>
                  </to>
                </anchor>
              </controlPr>
            </control>
          </mc:Choice>
        </mc:AlternateContent>
        <mc:AlternateContent xmlns:mc="http://schemas.openxmlformats.org/markup-compatibility/2006">
          <mc:Choice Requires="x14">
            <control shapeId="301162" r:id="rId109" name="Check Box 106">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63" r:id="rId110" name="Check Box 107">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64" r:id="rId111" name="Check Box 108">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65" r:id="rId112" name="Check Box 109">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66" r:id="rId113" name="Check Box 110">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67" r:id="rId114" name="Check Box 111">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68" r:id="rId115" name="Check Box 11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69" r:id="rId116" name="Check Box 113">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70" r:id="rId117" name="Check Box 114">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71" r:id="rId118" name="Check Box 11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72" r:id="rId119" name="Check Box 116">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73" r:id="rId120" name="Check Box 117">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74" r:id="rId121" name="Check Box 118">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75" r:id="rId122" name="Check Box 11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76" r:id="rId123" name="Check Box 120">
              <controlPr defaultSize="0" autoFill="0" autoLine="0" autoPict="0">
                <anchor moveWithCells="1">
                  <from>
                    <xdr:col>3</xdr:col>
                    <xdr:colOff>0</xdr:colOff>
                    <xdr:row>72</xdr:row>
                    <xdr:rowOff>0</xdr:rowOff>
                  </from>
                  <to>
                    <xdr:col>3</xdr:col>
                    <xdr:colOff>0</xdr:colOff>
                    <xdr:row>73</xdr:row>
                    <xdr:rowOff>152400</xdr:rowOff>
                  </to>
                </anchor>
              </controlPr>
            </control>
          </mc:Choice>
        </mc:AlternateContent>
        <mc:AlternateContent xmlns:mc="http://schemas.openxmlformats.org/markup-compatibility/2006">
          <mc:Choice Requires="x14">
            <control shapeId="301177" r:id="rId124" name="Check Box 12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78" r:id="rId125" name="Check Box 122">
              <controlPr defaultSize="0" autoFill="0" autoLine="0" autoPict="0">
                <anchor moveWithCells="1">
                  <from>
                    <xdr:col>3</xdr:col>
                    <xdr:colOff>0</xdr:colOff>
                    <xdr:row>72</xdr:row>
                    <xdr:rowOff>0</xdr:rowOff>
                  </from>
                  <to>
                    <xdr:col>3</xdr:col>
                    <xdr:colOff>0</xdr:colOff>
                    <xdr:row>73</xdr:row>
                    <xdr:rowOff>114300</xdr:rowOff>
                  </to>
                </anchor>
              </controlPr>
            </control>
          </mc:Choice>
        </mc:AlternateContent>
        <mc:AlternateContent xmlns:mc="http://schemas.openxmlformats.org/markup-compatibility/2006">
          <mc:Choice Requires="x14">
            <control shapeId="301179" r:id="rId126" name="Check Box 12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0" r:id="rId127" name="Check Box 12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1" r:id="rId128" name="Check Box 12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2" r:id="rId129" name="Check Box 12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3" r:id="rId130" name="Check Box 12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4" r:id="rId131" name="Check Box 12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5" r:id="rId132" name="Check Box 12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6" r:id="rId133" name="Check Box 13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7" r:id="rId134" name="Check Box 13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8" r:id="rId135" name="Check Box 13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89" r:id="rId136" name="Check Box 13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90" r:id="rId137" name="Check Box 13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91" r:id="rId138" name="Check Box 13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92" r:id="rId139" name="Check Box 13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93" r:id="rId140" name="Check Box 13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94" r:id="rId141" name="Check Box 13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195" r:id="rId142" name="Check Box 139">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96" r:id="rId143" name="Check Box 140">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97" r:id="rId144" name="Check Box 141">
              <controlPr defaultSize="0" autoFill="0" autoLine="0" autoPict="0">
                <anchor moveWithCells="1">
                  <from>
                    <xdr:col>3</xdr:col>
                    <xdr:colOff>0</xdr:colOff>
                    <xdr:row>72</xdr:row>
                    <xdr:rowOff>0</xdr:rowOff>
                  </from>
                  <to>
                    <xdr:col>3</xdr:col>
                    <xdr:colOff>0</xdr:colOff>
                    <xdr:row>74</xdr:row>
                    <xdr:rowOff>31750</xdr:rowOff>
                  </to>
                </anchor>
              </controlPr>
            </control>
          </mc:Choice>
        </mc:AlternateContent>
        <mc:AlternateContent xmlns:mc="http://schemas.openxmlformats.org/markup-compatibility/2006">
          <mc:Choice Requires="x14">
            <control shapeId="301198" r:id="rId145" name="Check Box 142">
              <controlPr defaultSize="0" autoFill="0" autoLine="0" autoPict="0">
                <anchor moveWithCells="1">
                  <from>
                    <xdr:col>3</xdr:col>
                    <xdr:colOff>0</xdr:colOff>
                    <xdr:row>72</xdr:row>
                    <xdr:rowOff>0</xdr:rowOff>
                  </from>
                  <to>
                    <xdr:col>3</xdr:col>
                    <xdr:colOff>0</xdr:colOff>
                    <xdr:row>73</xdr:row>
                    <xdr:rowOff>114300</xdr:rowOff>
                  </to>
                </anchor>
              </controlPr>
            </control>
          </mc:Choice>
        </mc:AlternateContent>
        <mc:AlternateContent xmlns:mc="http://schemas.openxmlformats.org/markup-compatibility/2006">
          <mc:Choice Requires="x14">
            <control shapeId="301199" r:id="rId146" name="Check Box 14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0" r:id="rId147" name="Check Box 14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1" r:id="rId148" name="Check Box 14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2" r:id="rId149" name="Check Box 14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3" r:id="rId150" name="Check Box 14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4" r:id="rId151" name="Check Box 14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5" r:id="rId152" name="Check Box 14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6" r:id="rId153" name="Check Box 15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7" r:id="rId154" name="Check Box 15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8" r:id="rId155" name="Check Box 15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09" r:id="rId156" name="Check Box 15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0" r:id="rId157" name="Check Box 15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1" r:id="rId158" name="Check Box 15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2" r:id="rId159" name="Check Box 15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3" r:id="rId160" name="Check Box 15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4" r:id="rId161" name="Check Box 15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5" r:id="rId162" name="Check Box 159">
              <controlPr defaultSize="0" autoFill="0" autoLine="0" autoPict="0">
                <anchor moveWithCells="1">
                  <from>
                    <xdr:col>3</xdr:col>
                    <xdr:colOff>0</xdr:colOff>
                    <xdr:row>72</xdr:row>
                    <xdr:rowOff>0</xdr:rowOff>
                  </from>
                  <to>
                    <xdr:col>3</xdr:col>
                    <xdr:colOff>0</xdr:colOff>
                    <xdr:row>73</xdr:row>
                    <xdr:rowOff>114300</xdr:rowOff>
                  </to>
                </anchor>
              </controlPr>
            </control>
          </mc:Choice>
        </mc:AlternateContent>
        <mc:AlternateContent xmlns:mc="http://schemas.openxmlformats.org/markup-compatibility/2006">
          <mc:Choice Requires="x14">
            <control shapeId="301216" r:id="rId163" name="Check Box 16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7" r:id="rId164" name="Check Box 16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8" r:id="rId165" name="Check Box 16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19" r:id="rId166" name="Check Box 16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0" r:id="rId167" name="Check Box 16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1" r:id="rId168" name="Check Box 16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2" r:id="rId169" name="Check Box 166">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3" r:id="rId170" name="Check Box 167">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4" r:id="rId171" name="Check Box 168">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5" r:id="rId172" name="Check Box 169">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6" r:id="rId173" name="Check Box 170">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7" r:id="rId174" name="Check Box 171">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8" r:id="rId175" name="Check Box 172">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29" r:id="rId176" name="Check Box 173">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30" r:id="rId177" name="Check Box 174">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31" r:id="rId178" name="Check Box 175">
              <controlPr defaultSize="0" autoFill="0" autoLine="0" autoPict="0">
                <anchor moveWithCells="1">
                  <from>
                    <xdr:col>3</xdr:col>
                    <xdr:colOff>0</xdr:colOff>
                    <xdr:row>72</xdr:row>
                    <xdr:rowOff>0</xdr:rowOff>
                  </from>
                  <to>
                    <xdr:col>3</xdr:col>
                    <xdr:colOff>0</xdr:colOff>
                    <xdr:row>74</xdr:row>
                    <xdr:rowOff>12700</xdr:rowOff>
                  </to>
                </anchor>
              </controlPr>
            </control>
          </mc:Choice>
        </mc:AlternateContent>
        <mc:AlternateContent xmlns:mc="http://schemas.openxmlformats.org/markup-compatibility/2006">
          <mc:Choice Requires="x14">
            <control shapeId="301232" r:id="rId179" name="Check Box 176">
              <controlPr defaultSize="0" autoFill="0" autoLine="0" autoPict="0">
                <anchor moveWithCells="1">
                  <from>
                    <xdr:col>0</xdr:col>
                    <xdr:colOff>38100</xdr:colOff>
                    <xdr:row>58</xdr:row>
                    <xdr:rowOff>0</xdr:rowOff>
                  </from>
                  <to>
                    <xdr:col>1</xdr:col>
                    <xdr:colOff>292100</xdr:colOff>
                    <xdr:row>59</xdr:row>
                    <xdr:rowOff>19050</xdr:rowOff>
                  </to>
                </anchor>
              </controlPr>
            </control>
          </mc:Choice>
        </mc:AlternateContent>
        <mc:AlternateContent xmlns:mc="http://schemas.openxmlformats.org/markup-compatibility/2006">
          <mc:Choice Requires="x14">
            <control shapeId="301233" r:id="rId180" name="Check Box 177">
              <controlPr defaultSize="0" autoFill="0" autoLine="0" autoPict="0">
                <anchor moveWithCells="1">
                  <from>
                    <xdr:col>0</xdr:col>
                    <xdr:colOff>38100</xdr:colOff>
                    <xdr:row>59</xdr:row>
                    <xdr:rowOff>0</xdr:rowOff>
                  </from>
                  <to>
                    <xdr:col>1</xdr:col>
                    <xdr:colOff>292100</xdr:colOff>
                    <xdr:row>60</xdr:row>
                    <xdr:rowOff>50800</xdr:rowOff>
                  </to>
                </anchor>
              </controlPr>
            </control>
          </mc:Choice>
        </mc:AlternateContent>
        <mc:AlternateContent xmlns:mc="http://schemas.openxmlformats.org/markup-compatibility/2006">
          <mc:Choice Requires="x14">
            <control shapeId="301234" r:id="rId181" name="Check Box 178">
              <controlPr defaultSize="0" autoFill="0" autoLine="0" autoPict="0">
                <anchor moveWithCells="1">
                  <from>
                    <xdr:col>0</xdr:col>
                    <xdr:colOff>38100</xdr:colOff>
                    <xdr:row>60</xdr:row>
                    <xdr:rowOff>0</xdr:rowOff>
                  </from>
                  <to>
                    <xdr:col>1</xdr:col>
                    <xdr:colOff>292100</xdr:colOff>
                    <xdr:row>61</xdr:row>
                    <xdr:rowOff>50800</xdr:rowOff>
                  </to>
                </anchor>
              </controlPr>
            </control>
          </mc:Choice>
        </mc:AlternateContent>
        <mc:AlternateContent xmlns:mc="http://schemas.openxmlformats.org/markup-compatibility/2006">
          <mc:Choice Requires="x14">
            <control shapeId="301235" r:id="rId182" name="Check Box 179">
              <controlPr defaultSize="0" autoFill="0" autoLine="0" autoPict="0">
                <anchor moveWithCells="1">
                  <from>
                    <xdr:col>0</xdr:col>
                    <xdr:colOff>38100</xdr:colOff>
                    <xdr:row>61</xdr:row>
                    <xdr:rowOff>0</xdr:rowOff>
                  </from>
                  <to>
                    <xdr:col>1</xdr:col>
                    <xdr:colOff>292100</xdr:colOff>
                    <xdr:row>62</xdr:row>
                    <xdr:rowOff>12700</xdr:rowOff>
                  </to>
                </anchor>
              </controlPr>
            </control>
          </mc:Choice>
        </mc:AlternateContent>
        <mc:AlternateContent xmlns:mc="http://schemas.openxmlformats.org/markup-compatibility/2006">
          <mc:Choice Requires="x14">
            <control shapeId="301236" r:id="rId183" name="Check Box 180">
              <controlPr defaultSize="0" autoFill="0" autoLine="0" autoPict="0">
                <anchor moveWithCells="1">
                  <from>
                    <xdr:col>0</xdr:col>
                    <xdr:colOff>38100</xdr:colOff>
                    <xdr:row>64</xdr:row>
                    <xdr:rowOff>0</xdr:rowOff>
                  </from>
                  <to>
                    <xdr:col>1</xdr:col>
                    <xdr:colOff>292100</xdr:colOff>
                    <xdr:row>65</xdr:row>
                    <xdr:rowOff>12700</xdr:rowOff>
                  </to>
                </anchor>
              </controlPr>
            </control>
          </mc:Choice>
        </mc:AlternateContent>
        <mc:AlternateContent xmlns:mc="http://schemas.openxmlformats.org/markup-compatibility/2006">
          <mc:Choice Requires="x14">
            <control shapeId="301237" r:id="rId184" name="Check Box 181">
              <controlPr defaultSize="0" autoFill="0" autoLine="0" autoPict="0">
                <anchor moveWithCells="1">
                  <from>
                    <xdr:col>0</xdr:col>
                    <xdr:colOff>31750</xdr:colOff>
                    <xdr:row>65</xdr:row>
                    <xdr:rowOff>0</xdr:rowOff>
                  </from>
                  <to>
                    <xdr:col>1</xdr:col>
                    <xdr:colOff>285750</xdr:colOff>
                    <xdr:row>66</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548F551-984C-42E0-BE4E-0E232393FB8A}">
          <x14:formula1>
            <xm:f>REF!$Y$2:$Y$19</xm:f>
          </x14:formula1>
          <xm:sqref>D20:E20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86E1-3952-48DA-9BB6-EF8803E529FC}">
  <sheetPr codeName="Feuil4"/>
  <dimension ref="A1:T115"/>
  <sheetViews>
    <sheetView showGridLines="0" zoomScaleNormal="100" workbookViewId="0">
      <selection activeCell="H29" sqref="H29"/>
    </sheetView>
  </sheetViews>
  <sheetFormatPr baseColWidth="10" defaultRowHeight="12.5"/>
  <cols>
    <col min="1" max="1" width="1.26953125" style="32" customWidth="1"/>
    <col min="2" max="2" width="11.08984375" style="32" customWidth="1"/>
    <col min="3" max="3" width="2.1796875" style="32" customWidth="1"/>
    <col min="4" max="4" width="4.08984375" style="165" customWidth="1"/>
    <col min="5" max="5" width="13.90625" style="32" customWidth="1"/>
    <col min="6" max="7" width="26.54296875" style="32" customWidth="1"/>
    <col min="8" max="8" width="53.81640625" style="32" customWidth="1"/>
    <col min="9" max="9" width="1.26953125" style="32" customWidth="1"/>
    <col min="10" max="10" width="10.90625" style="32" customWidth="1"/>
    <col min="11" max="11" width="10.90625" style="32"/>
    <col min="12" max="12" width="1.7265625" style="32" customWidth="1"/>
    <col min="13" max="13" width="10.90625" style="32"/>
    <col min="14" max="20" width="10.90625" style="217"/>
    <col min="21" max="16384" width="10.90625" style="32"/>
  </cols>
  <sheetData>
    <row r="1" spans="1:20" ht="24" customHeight="1">
      <c r="A1" s="589" t="s">
        <v>393</v>
      </c>
      <c r="B1" s="589"/>
      <c r="C1" s="589"/>
      <c r="D1" s="589"/>
      <c r="E1" s="589"/>
      <c r="F1" s="589"/>
      <c r="G1" s="589"/>
      <c r="H1" s="589"/>
      <c r="I1" s="589"/>
      <c r="J1" s="589"/>
      <c r="K1" s="589"/>
      <c r="L1" s="589"/>
      <c r="N1" s="533">
        <f>COUNTIF(J7:J30,"«Choisir»")+COUNTIF(J43:J45,"«Choisir»")</f>
        <v>13</v>
      </c>
      <c r="O1" s="533">
        <f>COUNTIF(J7:J33,"«Choisir»")+COUNTIF(J43:J45,"«Choisir»")</f>
        <v>14</v>
      </c>
      <c r="P1" s="533">
        <f>COUNTIF(J7:J30,"«Choisir»")+COUNTIF(J43:J45,"«Choisir»")+COUNTIF(J36,"«Choisir»")</f>
        <v>14</v>
      </c>
      <c r="Q1" s="533">
        <f>COUNTIF(J7:J30,"«Choisir»")+COUNTIF(J39:J45,"«Choisir»")</f>
        <v>14</v>
      </c>
      <c r="R1" s="533">
        <f>COUNTIF(J7:J45,"Non")</f>
        <v>0</v>
      </c>
    </row>
    <row r="2" spans="1:20">
      <c r="N2" s="533"/>
      <c r="O2" s="533" t="s">
        <v>445</v>
      </c>
      <c r="P2" s="533" t="s">
        <v>525</v>
      </c>
      <c r="Q2" s="533" t="s">
        <v>526</v>
      </c>
      <c r="R2" s="534"/>
    </row>
    <row r="3" spans="1:20" ht="20" customHeight="1">
      <c r="A3" s="203" t="s">
        <v>4</v>
      </c>
      <c r="B3" s="284"/>
      <c r="C3" s="285"/>
      <c r="D3" s="285"/>
      <c r="E3" s="438" t="str">
        <f>IF(AND('Identification '!$D$8="",'Identification '!$D$12&lt;&gt;""),'Identification '!$D$12,IF('Identification '!$D$8="","",IF('Identification '!$D$10="Inscrire le nom de votre organisation dans la cellule D12",'Identification '!$D$12,'Identification '!$D$10)))</f>
        <v/>
      </c>
      <c r="F3" s="286"/>
      <c r="G3" s="286"/>
      <c r="H3" s="286"/>
      <c r="I3" s="286"/>
      <c r="J3" s="286"/>
      <c r="K3" s="286"/>
      <c r="L3" s="286"/>
      <c r="N3" s="533"/>
      <c r="O3" s="533"/>
      <c r="P3" s="533"/>
      <c r="Q3" s="533"/>
      <c r="R3" s="534"/>
    </row>
    <row r="4" spans="1:20">
      <c r="N4" s="535"/>
      <c r="O4" s="535"/>
      <c r="P4" s="535"/>
      <c r="Q4" s="535"/>
    </row>
    <row r="5" spans="1:20" s="29" customFormat="1" ht="18.75" customHeight="1">
      <c r="A5" s="141" t="s">
        <v>394</v>
      </c>
      <c r="B5" s="142"/>
      <c r="C5" s="142"/>
      <c r="D5" s="143"/>
      <c r="E5" s="144"/>
      <c r="F5" s="144"/>
      <c r="G5" s="144"/>
      <c r="H5" s="144"/>
      <c r="I5" s="144"/>
      <c r="J5" s="142"/>
      <c r="K5" s="142"/>
      <c r="L5" s="142"/>
      <c r="N5" s="167"/>
      <c r="O5" s="167"/>
      <c r="P5" s="167"/>
      <c r="Q5" s="167"/>
      <c r="R5" s="167"/>
      <c r="S5" s="167"/>
      <c r="T5" s="167"/>
    </row>
    <row r="6" spans="1:20" ht="17" customHeight="1">
      <c r="B6" s="59" t="s">
        <v>440</v>
      </c>
    </row>
    <row r="7" spans="1:20" ht="20" customHeight="1">
      <c r="D7" s="590" t="str">
        <f>IFERROR(IF('Identification '!D15="","correspond au profil d’organisme pour lequel la demande est déposée.","correspond au profil d’organisme pour lequel la demande est déposée. (Voir définition Section 4 de l'onglet Identification)"),"correspond au profil d’organisme pour lequel la demande est déposée.")</f>
        <v>correspond au profil d’organisme pour lequel la demande est déposée.</v>
      </c>
      <c r="E7" s="590"/>
      <c r="F7" s="590"/>
      <c r="G7" s="590"/>
      <c r="H7" s="590"/>
      <c r="J7" s="173" t="s">
        <v>222</v>
      </c>
    </row>
    <row r="8" spans="1:20" ht="10" customHeight="1">
      <c r="C8" s="125"/>
      <c r="E8" s="578"/>
      <c r="F8" s="578"/>
      <c r="G8" s="578"/>
      <c r="H8" s="578"/>
      <c r="I8" s="112"/>
    </row>
    <row r="9" spans="1:20" ht="20" customHeight="1">
      <c r="D9" s="590" t="s">
        <v>441</v>
      </c>
      <c r="E9" s="590"/>
      <c r="F9" s="590"/>
      <c r="G9" s="590"/>
      <c r="H9" s="590"/>
      <c r="J9" s="173" t="s">
        <v>222</v>
      </c>
    </row>
    <row r="10" spans="1:20" ht="10" customHeight="1">
      <c r="C10" s="125"/>
    </row>
    <row r="11" spans="1:20" ht="20" customHeight="1">
      <c r="C11" s="125"/>
      <c r="D11" s="591" t="s">
        <v>1350</v>
      </c>
      <c r="E11" s="591"/>
      <c r="F11" s="591"/>
      <c r="G11" s="591"/>
      <c r="H11" s="591"/>
      <c r="J11" s="173" t="s">
        <v>222</v>
      </c>
    </row>
    <row r="12" spans="1:20" ht="21.5" customHeight="1">
      <c r="C12" s="125"/>
      <c r="D12" s="591"/>
      <c r="E12" s="591"/>
      <c r="F12" s="591"/>
      <c r="G12" s="591"/>
      <c r="H12" s="591"/>
    </row>
    <row r="13" spans="1:20" ht="10" customHeight="1">
      <c r="C13" s="125"/>
      <c r="D13" s="220"/>
      <c r="E13" s="220"/>
      <c r="F13" s="220"/>
      <c r="G13" s="220"/>
      <c r="H13" s="220"/>
    </row>
    <row r="14" spans="1:20" ht="20" customHeight="1">
      <c r="C14" s="125"/>
      <c r="D14" s="590" t="s">
        <v>1342</v>
      </c>
      <c r="E14" s="590"/>
      <c r="F14" s="590"/>
      <c r="G14" s="590"/>
      <c r="H14" s="590"/>
      <c r="J14" s="173" t="s">
        <v>222</v>
      </c>
    </row>
    <row r="15" spans="1:20" ht="10" customHeight="1">
      <c r="C15" s="125"/>
    </row>
    <row r="16" spans="1:20" ht="20" customHeight="1">
      <c r="D16" s="591" t="s">
        <v>442</v>
      </c>
      <c r="E16" s="591"/>
      <c r="F16" s="591"/>
      <c r="G16" s="591"/>
      <c r="H16" s="591"/>
      <c r="I16" s="220"/>
      <c r="J16" s="173" t="s">
        <v>222</v>
      </c>
    </row>
    <row r="17" spans="3:20" ht="13.5" customHeight="1">
      <c r="C17" s="125"/>
      <c r="D17" s="591"/>
      <c r="E17" s="591"/>
      <c r="F17" s="591"/>
      <c r="G17" s="591"/>
      <c r="H17" s="591"/>
      <c r="I17" s="220"/>
    </row>
    <row r="18" spans="3:20" ht="10" customHeight="1">
      <c r="C18" s="125"/>
    </row>
    <row r="19" spans="3:20" ht="20" customHeight="1">
      <c r="C19" s="125"/>
      <c r="D19" s="591" t="s">
        <v>443</v>
      </c>
      <c r="E19" s="591"/>
      <c r="F19" s="591"/>
      <c r="G19" s="591"/>
      <c r="H19" s="591"/>
      <c r="J19" s="173" t="s">
        <v>222</v>
      </c>
    </row>
    <row r="20" spans="3:20" ht="21.5" customHeight="1">
      <c r="C20" s="125"/>
      <c r="D20" s="591"/>
      <c r="E20" s="591"/>
      <c r="F20" s="591"/>
      <c r="G20" s="591"/>
      <c r="H20" s="591"/>
      <c r="J20"/>
    </row>
    <row r="21" spans="3:20" ht="20" customHeight="1">
      <c r="D21" s="32"/>
      <c r="E21" s="590" t="s">
        <v>1153</v>
      </c>
      <c r="F21" s="590"/>
      <c r="G21" s="590"/>
      <c r="H21" s="54"/>
      <c r="J21" s="173" t="s">
        <v>222</v>
      </c>
      <c r="M21" s="125"/>
    </row>
    <row r="22" spans="3:20" customFormat="1" ht="10" customHeight="1">
      <c r="N22" s="462"/>
      <c r="O22" s="462"/>
      <c r="P22" s="462"/>
      <c r="Q22" s="462"/>
      <c r="R22" s="462"/>
      <c r="S22" s="462"/>
      <c r="T22" s="462"/>
    </row>
    <row r="23" spans="3:20" ht="20" customHeight="1">
      <c r="D23" s="590" t="s">
        <v>1351</v>
      </c>
      <c r="E23" s="590"/>
      <c r="F23" s="590"/>
      <c r="G23" s="590"/>
      <c r="H23" s="590"/>
      <c r="J23" s="173" t="s">
        <v>222</v>
      </c>
      <c r="M23" s="125"/>
    </row>
    <row r="24" spans="3:20" ht="10" customHeight="1">
      <c r="D24" s="32"/>
      <c r="E24" s="218"/>
      <c r="F24" s="218"/>
      <c r="G24" s="218"/>
      <c r="H24"/>
      <c r="I24"/>
      <c r="J24"/>
      <c r="M24" s="125"/>
    </row>
    <row r="25" spans="3:20" ht="20" customHeight="1">
      <c r="D25" s="591" t="s">
        <v>1343</v>
      </c>
      <c r="E25" s="591"/>
      <c r="F25" s="591"/>
      <c r="G25" s="591"/>
      <c r="H25" s="591"/>
      <c r="I25"/>
      <c r="J25" s="173" t="s">
        <v>222</v>
      </c>
      <c r="M25" s="125"/>
    </row>
    <row r="26" spans="3:20" ht="22" customHeight="1">
      <c r="D26" s="591"/>
      <c r="E26" s="591"/>
      <c r="F26" s="591"/>
      <c r="G26" s="591"/>
      <c r="H26" s="591"/>
      <c r="I26"/>
      <c r="J26"/>
      <c r="M26" s="125"/>
    </row>
    <row r="27" spans="3:20" ht="6" customHeight="1">
      <c r="D27" s="220"/>
      <c r="E27" s="220"/>
      <c r="F27" s="220"/>
      <c r="G27" s="220"/>
      <c r="H27" s="220"/>
      <c r="I27"/>
      <c r="J27"/>
      <c r="M27" s="125"/>
    </row>
    <row r="28" spans="3:20" ht="20" customHeight="1">
      <c r="D28" s="125" t="s">
        <v>1344</v>
      </c>
      <c r="E28" s="220"/>
      <c r="F28" s="220"/>
      <c r="G28" s="220"/>
      <c r="H28" s="220"/>
      <c r="I28"/>
      <c r="J28" s="173" t="s">
        <v>222</v>
      </c>
      <c r="M28" s="125"/>
    </row>
    <row r="29" spans="3:20" ht="10" customHeight="1">
      <c r="D29" s="32"/>
      <c r="E29" s="125"/>
      <c r="F29" s="125"/>
      <c r="G29" s="125"/>
      <c r="H29" s="125"/>
      <c r="I29" s="125"/>
      <c r="J29" s="125"/>
      <c r="K29" s="218"/>
      <c r="L29" s="125"/>
      <c r="M29" s="125"/>
    </row>
    <row r="30" spans="3:20" ht="20" customHeight="1">
      <c r="D30" s="593" t="s">
        <v>1352</v>
      </c>
      <c r="E30" s="593"/>
      <c r="F30" s="593"/>
      <c r="G30" s="593"/>
      <c r="H30" s="593"/>
      <c r="I30" s="176"/>
      <c r="J30" s="173" t="s">
        <v>222</v>
      </c>
      <c r="K30" s="218"/>
      <c r="L30" s="125"/>
    </row>
    <row r="31" spans="3:20" ht="15" customHeight="1">
      <c r="C31" s="113"/>
      <c r="D31" s="593"/>
      <c r="E31" s="593"/>
      <c r="F31" s="593"/>
      <c r="G31" s="593"/>
      <c r="H31" s="593"/>
      <c r="I31" s="176"/>
      <c r="J31" s="125"/>
      <c r="K31" s="218"/>
      <c r="L31" s="125"/>
    </row>
    <row r="32" spans="3:20" ht="5.5" customHeight="1">
      <c r="C32" s="176"/>
      <c r="D32" s="176"/>
      <c r="E32" s="176"/>
      <c r="F32" s="176"/>
      <c r="G32" s="176"/>
      <c r="H32" s="176"/>
      <c r="I32" s="176"/>
      <c r="J32" s="125"/>
      <c r="K32" s="218"/>
      <c r="L32" s="125"/>
    </row>
    <row r="33" spans="2:20" s="379" customFormat="1" ht="20" hidden="1" customHeight="1">
      <c r="B33" s="379" t="s">
        <v>445</v>
      </c>
      <c r="C33" s="537"/>
      <c r="D33" s="594" t="s">
        <v>444</v>
      </c>
      <c r="E33" s="594"/>
      <c r="F33" s="594"/>
      <c r="G33" s="594"/>
      <c r="H33" s="594"/>
      <c r="I33" s="538"/>
      <c r="J33" s="539" t="s">
        <v>222</v>
      </c>
      <c r="N33" s="533"/>
      <c r="O33" s="533"/>
      <c r="P33" s="533"/>
      <c r="Q33" s="533"/>
      <c r="R33" s="533"/>
      <c r="S33" s="533"/>
      <c r="T33" s="533"/>
    </row>
    <row r="34" spans="2:20" s="379" customFormat="1" hidden="1">
      <c r="C34" s="537"/>
      <c r="D34" s="594"/>
      <c r="E34" s="594"/>
      <c r="F34" s="594"/>
      <c r="G34" s="594"/>
      <c r="H34" s="594"/>
      <c r="I34" s="538"/>
      <c r="N34" s="533"/>
      <c r="O34" s="533"/>
      <c r="P34" s="533"/>
      <c r="Q34" s="533"/>
      <c r="R34" s="533"/>
      <c r="S34" s="533"/>
      <c r="T34" s="533"/>
    </row>
    <row r="35" spans="2:20" s="379" customFormat="1" hidden="1">
      <c r="C35" s="537"/>
      <c r="D35" s="537"/>
      <c r="E35" s="537"/>
      <c r="F35" s="537"/>
      <c r="G35" s="537"/>
      <c r="H35" s="537"/>
      <c r="I35" s="537"/>
      <c r="N35" s="533"/>
      <c r="O35" s="533"/>
      <c r="P35" s="533"/>
      <c r="Q35" s="533"/>
      <c r="R35" s="533"/>
      <c r="S35" s="533"/>
      <c r="T35" s="533"/>
    </row>
    <row r="36" spans="2:20" s="379" customFormat="1" ht="20" hidden="1" customHeight="1">
      <c r="B36" s="379" t="s">
        <v>446</v>
      </c>
      <c r="C36" s="537"/>
      <c r="D36" s="594" t="s">
        <v>448</v>
      </c>
      <c r="E36" s="594"/>
      <c r="F36" s="594"/>
      <c r="G36" s="594"/>
      <c r="H36" s="594"/>
      <c r="I36" s="538"/>
      <c r="J36" s="539" t="s">
        <v>222</v>
      </c>
      <c r="N36" s="533"/>
      <c r="O36" s="533"/>
      <c r="P36" s="533"/>
      <c r="Q36" s="533"/>
      <c r="R36" s="533"/>
      <c r="S36" s="533"/>
      <c r="T36" s="533"/>
    </row>
    <row r="37" spans="2:20" s="379" customFormat="1" ht="25.5" hidden="1" customHeight="1">
      <c r="C37" s="537"/>
      <c r="D37" s="594"/>
      <c r="E37" s="594"/>
      <c r="F37" s="594"/>
      <c r="G37" s="594"/>
      <c r="H37" s="594"/>
      <c r="I37" s="538"/>
      <c r="N37" s="533"/>
      <c r="O37" s="533"/>
      <c r="P37" s="533"/>
      <c r="Q37" s="533"/>
      <c r="R37" s="533"/>
      <c r="S37" s="533"/>
      <c r="T37" s="533"/>
    </row>
    <row r="38" spans="2:20" s="379" customFormat="1" hidden="1">
      <c r="C38" s="537"/>
      <c r="D38" s="538"/>
      <c r="E38" s="538"/>
      <c r="F38" s="538"/>
      <c r="G38" s="538"/>
      <c r="H38" s="538"/>
      <c r="I38" s="538"/>
      <c r="N38" s="533"/>
      <c r="O38" s="533"/>
      <c r="P38" s="533"/>
      <c r="Q38" s="533"/>
      <c r="R38" s="533"/>
      <c r="S38" s="533"/>
      <c r="T38" s="533"/>
    </row>
    <row r="39" spans="2:20" s="379" customFormat="1" ht="20" hidden="1" customHeight="1">
      <c r="B39" s="520" t="s">
        <v>2115</v>
      </c>
      <c r="C39" s="537"/>
      <c r="D39" s="594" t="s">
        <v>1178</v>
      </c>
      <c r="E39" s="594"/>
      <c r="F39" s="594"/>
      <c r="G39" s="594"/>
      <c r="H39" s="594"/>
      <c r="I39" s="538"/>
      <c r="J39" s="539" t="s">
        <v>222</v>
      </c>
      <c r="N39" s="533"/>
      <c r="O39" s="533"/>
      <c r="P39" s="533"/>
      <c r="Q39" s="533"/>
      <c r="R39" s="533"/>
      <c r="S39" s="533"/>
      <c r="T39" s="533"/>
    </row>
    <row r="40" spans="2:20" s="379" customFormat="1" hidden="1">
      <c r="B40" s="379" t="s">
        <v>447</v>
      </c>
      <c r="C40" s="537"/>
      <c r="D40" s="594"/>
      <c r="E40" s="594"/>
      <c r="F40" s="594"/>
      <c r="G40" s="594"/>
      <c r="H40" s="594"/>
      <c r="I40" s="538"/>
      <c r="N40" s="533"/>
      <c r="O40" s="533"/>
      <c r="P40" s="533"/>
      <c r="Q40" s="533"/>
      <c r="R40" s="533"/>
      <c r="S40" s="533"/>
      <c r="T40" s="533"/>
    </row>
    <row r="41" spans="2:20" s="379" customFormat="1" hidden="1">
      <c r="C41" s="537"/>
      <c r="D41" s="520"/>
      <c r="N41" s="533"/>
      <c r="O41" s="533"/>
      <c r="P41" s="533"/>
      <c r="Q41" s="533"/>
      <c r="R41" s="533"/>
      <c r="S41" s="533"/>
      <c r="T41" s="533"/>
    </row>
    <row r="42" spans="2:20" ht="13">
      <c r="B42" s="59" t="s">
        <v>449</v>
      </c>
      <c r="C42" s="125"/>
      <c r="D42" s="32"/>
      <c r="E42" s="125"/>
      <c r="F42" s="125"/>
      <c r="G42" s="125"/>
      <c r="H42" s="125"/>
      <c r="I42" s="125"/>
      <c r="J42" s="125"/>
      <c r="K42" s="218"/>
      <c r="L42" s="125"/>
    </row>
    <row r="43" spans="2:20" ht="20" customHeight="1">
      <c r="D43" s="591" t="s">
        <v>450</v>
      </c>
      <c r="E43" s="591"/>
      <c r="F43" s="591"/>
      <c r="G43" s="591"/>
      <c r="H43" s="591"/>
      <c r="I43" s="220"/>
      <c r="J43" s="173" t="s">
        <v>222</v>
      </c>
    </row>
    <row r="44" spans="2:20" ht="12" customHeight="1">
      <c r="D44" s="591"/>
      <c r="E44" s="591"/>
      <c r="F44" s="591"/>
      <c r="G44" s="591"/>
      <c r="H44" s="591"/>
      <c r="I44" s="220"/>
    </row>
    <row r="45" spans="2:20" ht="20" customHeight="1">
      <c r="D45" s="590" t="s">
        <v>451</v>
      </c>
      <c r="E45" s="590"/>
      <c r="F45" s="590"/>
      <c r="G45" s="590"/>
      <c r="H45" s="590"/>
      <c r="J45" s="173" t="s">
        <v>222</v>
      </c>
    </row>
    <row r="46" spans="2:20" ht="13.5" customHeight="1">
      <c r="D46" s="218"/>
      <c r="E46" s="218"/>
      <c r="F46" s="218"/>
      <c r="G46" s="218"/>
      <c r="H46" s="218"/>
      <c r="I46" s="218"/>
      <c r="J46" s="218"/>
      <c r="K46" s="218"/>
      <c r="L46" s="218"/>
      <c r="M46" s="218"/>
    </row>
    <row r="47" spans="2:20" ht="14">
      <c r="D47" s="592" t="str">
        <f>IF(R1&gt;0,"Attention selon les réponses fournies, votre demande pourrait être jugée inadmissible.","")</f>
        <v/>
      </c>
      <c r="E47" s="592"/>
      <c r="F47" s="592"/>
      <c r="G47" s="592"/>
      <c r="H47" s="592"/>
      <c r="I47" s="592"/>
    </row>
    <row r="48" spans="2:20" ht="13.5" customHeight="1">
      <c r="D48" s="218"/>
      <c r="E48" s="218"/>
      <c r="F48" s="218"/>
      <c r="G48" s="218"/>
      <c r="H48" s="218"/>
      <c r="I48" s="218"/>
      <c r="J48" s="218"/>
      <c r="K48" s="218"/>
      <c r="L48" s="218"/>
      <c r="M48" s="218"/>
    </row>
    <row r="49" spans="1:20" s="29" customFormat="1" ht="18.75" customHeight="1">
      <c r="A49" s="141" t="s">
        <v>383</v>
      </c>
      <c r="B49" s="142"/>
      <c r="C49" s="142"/>
      <c r="D49" s="143"/>
      <c r="E49" s="144"/>
      <c r="F49" s="144"/>
      <c r="G49" s="144"/>
      <c r="H49" s="144"/>
      <c r="I49" s="144"/>
      <c r="J49" s="142"/>
      <c r="K49" s="142"/>
      <c r="L49" s="142"/>
      <c r="N49" s="167"/>
      <c r="O49" s="167"/>
      <c r="P49" s="167"/>
      <c r="Q49" s="167"/>
      <c r="R49" s="167"/>
      <c r="S49" s="167"/>
      <c r="T49" s="167"/>
    </row>
    <row r="50" spans="1:20" ht="13" customHeight="1" thickBot="1"/>
    <row r="51" spans="1:20" ht="25.5" customHeight="1" thickBot="1">
      <c r="B51" s="579" t="s">
        <v>1299</v>
      </c>
      <c r="C51" s="580"/>
      <c r="D51" s="580"/>
      <c r="E51" s="580"/>
      <c r="F51" s="580"/>
      <c r="G51" s="580"/>
      <c r="H51" s="580"/>
      <c r="I51" s="580"/>
      <c r="J51" s="580"/>
      <c r="K51" s="581"/>
    </row>
    <row r="52" spans="1:20" ht="6" customHeight="1"/>
    <row r="53" spans="1:20" ht="20" customHeight="1">
      <c r="C53" s="53" t="s">
        <v>1353</v>
      </c>
      <c r="J53" s="173" t="s">
        <v>222</v>
      </c>
    </row>
    <row r="54" spans="1:20" ht="15" customHeight="1">
      <c r="D54" s="32"/>
      <c r="E54" s="263" t="str">
        <f>IF(J53="Non"," - Vous devez fournir une réponse dans la colonne B pour chacun des documents requis.",IF(J53="Oui"," - Vous n'avez pas à remplir cette section, passez à la section 3.",""))</f>
        <v/>
      </c>
      <c r="F54" s="230"/>
      <c r="G54" s="230"/>
      <c r="H54" s="230"/>
      <c r="I54" s="230"/>
    </row>
    <row r="55" spans="1:20" ht="6" customHeight="1"/>
    <row r="56" spans="1:20" ht="20" customHeight="1">
      <c r="C56" s="261" t="s">
        <v>1177</v>
      </c>
      <c r="J56" s="173" t="s">
        <v>222</v>
      </c>
    </row>
    <row r="57" spans="1:20" ht="27.5" customHeight="1">
      <c r="D57" s="32"/>
      <c r="E57" s="586" t="str">
        <f>IF(J53="Oui","",IF(J56="Oui"," - Fournir seulement les documents suivants : états financiers, règlement ou politique en matière d'éthique et de gestion des conflits d'intérêts, politique de prévention du harcèlement psychologique et de traitement des plaintes",IF(J56="Non","","")))</f>
        <v/>
      </c>
      <c r="F57" s="586"/>
      <c r="G57" s="586"/>
      <c r="H57" s="586"/>
      <c r="I57" s="260"/>
      <c r="J57"/>
      <c r="K57"/>
      <c r="L57"/>
      <c r="M57"/>
    </row>
    <row r="58" spans="1:20">
      <c r="E58" s="263" t="str">
        <f>IF(J53="Oui","",IF(J56="Oui"," -  Si votre organisme n'était pas soutenu à la mission en 2023-2024, fournir l'annexe Efficacité organisationnelle – nouveau demandeur ",IF(J56="Non","","")))</f>
        <v/>
      </c>
      <c r="F58" s="230"/>
      <c r="G58" s="230"/>
      <c r="H58" s="230"/>
      <c r="I58" s="230"/>
      <c r="J58" s="125"/>
    </row>
    <row r="59" spans="1:20" ht="7.5" customHeight="1">
      <c r="E59" s="230"/>
      <c r="F59" s="230"/>
      <c r="G59" s="230"/>
      <c r="H59" s="230"/>
      <c r="I59" s="230"/>
    </row>
    <row r="60" spans="1:20" ht="18.5" customHeight="1">
      <c r="B60" s="394" t="s">
        <v>267</v>
      </c>
      <c r="C60" s="395"/>
      <c r="D60" s="396"/>
      <c r="E60" s="397"/>
      <c r="F60" s="397"/>
      <c r="G60" s="397"/>
    </row>
    <row r="61" spans="1:20" ht="6" customHeight="1"/>
    <row r="62" spans="1:20" s="219" customFormat="1" ht="20" customHeight="1">
      <c r="B62" s="388" t="s">
        <v>266</v>
      </c>
      <c r="D62" s="583" t="s">
        <v>1322</v>
      </c>
      <c r="E62" s="584"/>
      <c r="F62" s="584"/>
      <c r="N62" s="249"/>
      <c r="O62" s="249"/>
      <c r="P62" s="249"/>
      <c r="Q62" s="249"/>
      <c r="R62" s="249"/>
      <c r="S62" s="249"/>
      <c r="T62" s="249"/>
    </row>
    <row r="63" spans="1:20" ht="26" customHeight="1">
      <c r="E63" s="578" t="s">
        <v>259</v>
      </c>
      <c r="F63" s="578"/>
      <c r="G63" s="578"/>
      <c r="H63" s="578"/>
      <c r="I63" s="578"/>
      <c r="J63" s="578"/>
    </row>
    <row r="64" spans="1:20" ht="10" customHeight="1">
      <c r="E64" s="176"/>
      <c r="F64" s="176"/>
      <c r="G64" s="176"/>
      <c r="H64" s="176"/>
      <c r="I64" s="176"/>
    </row>
    <row r="65" spans="2:20" s="219" customFormat="1" ht="20" customHeight="1">
      <c r="B65" s="388" t="s">
        <v>266</v>
      </c>
      <c r="D65" s="583" t="s">
        <v>1323</v>
      </c>
      <c r="E65" s="584"/>
      <c r="F65" s="584"/>
      <c r="G65" s="389"/>
      <c r="H65" s="389"/>
      <c r="I65" s="389"/>
      <c r="N65" s="249"/>
      <c r="O65" s="249"/>
      <c r="P65" s="249"/>
      <c r="Q65" s="249"/>
      <c r="R65" s="249"/>
      <c r="S65" s="249"/>
      <c r="T65" s="249"/>
    </row>
    <row r="66" spans="2:20">
      <c r="E66" s="582" t="s">
        <v>260</v>
      </c>
      <c r="F66" s="582"/>
      <c r="G66" s="582"/>
      <c r="H66" s="582"/>
      <c r="I66" s="582"/>
      <c r="J66" s="582"/>
    </row>
    <row r="67" spans="2:20" ht="10" customHeight="1">
      <c r="E67" s="176"/>
      <c r="F67" s="176"/>
      <c r="G67" s="176"/>
      <c r="H67" s="176"/>
      <c r="I67" s="176"/>
    </row>
    <row r="68" spans="2:20" s="219" customFormat="1" ht="20" customHeight="1">
      <c r="B68" s="388" t="s">
        <v>266</v>
      </c>
      <c r="D68" s="583" t="s">
        <v>1324</v>
      </c>
      <c r="E68" s="584"/>
      <c r="F68" s="584"/>
      <c r="G68" s="389"/>
      <c r="H68" s="389"/>
      <c r="I68" s="389"/>
      <c r="N68" s="249"/>
      <c r="O68" s="249"/>
      <c r="P68" s="249"/>
      <c r="Q68" s="249"/>
      <c r="R68" s="249"/>
      <c r="S68" s="249"/>
      <c r="T68" s="249"/>
    </row>
    <row r="69" spans="2:20" ht="12.5" customHeight="1">
      <c r="E69" s="578" t="s">
        <v>1179</v>
      </c>
      <c r="F69" s="578"/>
      <c r="G69" s="578"/>
      <c r="H69" s="578"/>
      <c r="I69" s="578"/>
      <c r="J69" s="578"/>
    </row>
    <row r="70" spans="2:20" ht="10" customHeight="1">
      <c r="E70" s="176"/>
      <c r="F70" s="176"/>
      <c r="G70" s="176"/>
      <c r="H70" s="176"/>
      <c r="I70" s="176"/>
    </row>
    <row r="71" spans="2:20" s="219" customFormat="1" ht="20" customHeight="1">
      <c r="B71" s="388" t="s">
        <v>266</v>
      </c>
      <c r="D71" s="583" t="s">
        <v>1325</v>
      </c>
      <c r="E71" s="584"/>
      <c r="F71" s="584"/>
      <c r="N71" s="249"/>
      <c r="O71" s="249"/>
      <c r="P71" s="249"/>
      <c r="Q71" s="249"/>
      <c r="R71" s="249"/>
      <c r="S71" s="249"/>
      <c r="T71" s="249"/>
    </row>
    <row r="72" spans="2:20" ht="12.5" customHeight="1">
      <c r="E72" s="578" t="s">
        <v>426</v>
      </c>
      <c r="F72" s="578"/>
      <c r="G72" s="578"/>
      <c r="H72" s="578"/>
      <c r="I72" s="578"/>
      <c r="J72" s="578"/>
    </row>
    <row r="73" spans="2:20" s="228" customFormat="1" ht="10.5">
      <c r="E73" s="229" t="s">
        <v>290</v>
      </c>
      <c r="F73" s="578"/>
      <c r="G73" s="578"/>
      <c r="H73" s="578"/>
      <c r="I73" s="578"/>
      <c r="J73" s="578"/>
      <c r="K73" s="578"/>
      <c r="N73" s="480"/>
      <c r="O73" s="480"/>
      <c r="P73" s="480"/>
      <c r="Q73" s="480"/>
      <c r="R73" s="480"/>
      <c r="S73" s="480"/>
      <c r="T73" s="480"/>
    </row>
    <row r="74" spans="2:20" ht="10" customHeight="1">
      <c r="E74" s="177"/>
      <c r="F74" s="177"/>
      <c r="G74" s="177"/>
      <c r="H74" s="177"/>
      <c r="I74" s="177"/>
    </row>
    <row r="75" spans="2:20" s="219" customFormat="1" ht="20" customHeight="1">
      <c r="B75" s="388" t="s">
        <v>266</v>
      </c>
      <c r="D75" s="583" t="s">
        <v>1326</v>
      </c>
      <c r="E75" s="584"/>
      <c r="F75" s="584"/>
      <c r="J75" s="165"/>
      <c r="N75" s="249"/>
      <c r="O75" s="249"/>
      <c r="P75" s="249"/>
      <c r="Q75" s="249"/>
      <c r="R75" s="249"/>
      <c r="S75" s="249"/>
      <c r="T75" s="249"/>
    </row>
    <row r="76" spans="2:20" ht="25" customHeight="1">
      <c r="E76" s="578" t="s">
        <v>261</v>
      </c>
      <c r="F76" s="578"/>
      <c r="G76" s="578"/>
      <c r="H76" s="578"/>
      <c r="I76" s="578"/>
      <c r="J76" s="578"/>
      <c r="K76" s="125"/>
    </row>
    <row r="77" spans="2:20" ht="21" customHeight="1">
      <c r="E77" s="229" t="s">
        <v>291</v>
      </c>
      <c r="F77" s="229"/>
      <c r="G77" s="229"/>
      <c r="H77" s="229"/>
      <c r="I77" s="229"/>
    </row>
    <row r="78" spans="2:20" s="219" customFormat="1" ht="20" customHeight="1">
      <c r="B78" s="388" t="s">
        <v>266</v>
      </c>
      <c r="D78" s="583" t="s">
        <v>1327</v>
      </c>
      <c r="E78" s="584"/>
      <c r="F78" s="584"/>
      <c r="G78" s="584"/>
      <c r="H78" s="584"/>
      <c r="N78" s="249"/>
      <c r="O78" s="249"/>
      <c r="P78" s="249"/>
      <c r="Q78" s="249"/>
      <c r="R78" s="249"/>
      <c r="S78" s="249"/>
      <c r="T78" s="249"/>
    </row>
    <row r="79" spans="2:20" ht="34.5" customHeight="1">
      <c r="E79" s="578" t="s">
        <v>1300</v>
      </c>
      <c r="F79" s="578"/>
      <c r="G79" s="578"/>
      <c r="H79" s="578"/>
      <c r="I79" s="578"/>
      <c r="J79" s="578"/>
    </row>
    <row r="80" spans="2:20" ht="10" customHeight="1"/>
    <row r="81" spans="1:20" s="219" customFormat="1" ht="20" customHeight="1">
      <c r="B81" s="388" t="s">
        <v>266</v>
      </c>
      <c r="D81" s="583" t="s">
        <v>1328</v>
      </c>
      <c r="E81" s="584"/>
      <c r="F81" s="584"/>
      <c r="G81" s="584"/>
      <c r="H81" s="584"/>
      <c r="N81" s="249"/>
      <c r="O81" s="249"/>
      <c r="P81" s="249"/>
      <c r="Q81" s="249"/>
      <c r="R81" s="249"/>
      <c r="S81" s="249"/>
      <c r="T81" s="249"/>
    </row>
    <row r="82" spans="1:20" ht="37.5" customHeight="1">
      <c r="E82" s="578" t="s">
        <v>452</v>
      </c>
      <c r="F82" s="578"/>
      <c r="G82" s="578"/>
      <c r="H82" s="578"/>
      <c r="I82" s="578"/>
      <c r="J82" s="578"/>
    </row>
    <row r="83" spans="1:20" ht="10" customHeight="1"/>
    <row r="84" spans="1:20" s="219" customFormat="1" ht="20" customHeight="1">
      <c r="B84" s="388" t="s">
        <v>266</v>
      </c>
      <c r="D84" s="583" t="s">
        <v>1329</v>
      </c>
      <c r="E84" s="584"/>
      <c r="F84" s="584"/>
      <c r="G84" s="583"/>
      <c r="H84" s="584"/>
      <c r="N84" s="249"/>
      <c r="O84" s="249"/>
      <c r="P84" s="249"/>
      <c r="Q84" s="249"/>
      <c r="R84" s="249"/>
      <c r="S84" s="249"/>
      <c r="T84" s="249"/>
    </row>
    <row r="85" spans="1:20">
      <c r="E85" s="578" t="s">
        <v>262</v>
      </c>
      <c r="F85" s="578"/>
      <c r="G85" s="578"/>
      <c r="H85" s="578"/>
      <c r="I85" s="578"/>
      <c r="J85" s="578"/>
    </row>
    <row r="86" spans="1:20" ht="10" customHeight="1"/>
    <row r="87" spans="1:20" s="219" customFormat="1" ht="20" customHeight="1">
      <c r="B87" s="388" t="s">
        <v>266</v>
      </c>
      <c r="D87" s="583" t="s">
        <v>1330</v>
      </c>
      <c r="E87" s="584"/>
      <c r="F87" s="584"/>
      <c r="G87" s="583"/>
      <c r="H87" s="584"/>
      <c r="N87" s="249"/>
      <c r="O87" s="249"/>
      <c r="P87" s="249"/>
      <c r="Q87" s="249"/>
      <c r="R87" s="249"/>
      <c r="S87" s="249"/>
      <c r="T87" s="249"/>
    </row>
    <row r="88" spans="1:20" ht="65" customHeight="1">
      <c r="E88" s="578" t="s">
        <v>350</v>
      </c>
      <c r="F88" s="578"/>
      <c r="G88" s="578"/>
      <c r="H88" s="578"/>
      <c r="I88" s="578"/>
      <c r="J88" s="578"/>
    </row>
    <row r="89" spans="1:20" ht="10" customHeight="1">
      <c r="E89" s="176"/>
      <c r="F89" s="176"/>
      <c r="G89" s="176"/>
      <c r="H89" s="176"/>
      <c r="I89" s="176"/>
    </row>
    <row r="90" spans="1:20" s="219" customFormat="1" ht="20" customHeight="1">
      <c r="B90" s="388" t="s">
        <v>266</v>
      </c>
      <c r="D90" s="583" t="s">
        <v>1331</v>
      </c>
      <c r="E90" s="584"/>
      <c r="F90" s="584"/>
      <c r="G90" s="584"/>
      <c r="H90" s="584"/>
      <c r="N90" s="249"/>
      <c r="O90" s="249"/>
      <c r="P90" s="249"/>
      <c r="Q90" s="249"/>
      <c r="R90" s="249"/>
      <c r="S90" s="249"/>
      <c r="T90" s="249"/>
    </row>
    <row r="91" spans="1:20" ht="16.5" customHeight="1">
      <c r="E91" s="578" t="s">
        <v>1301</v>
      </c>
      <c r="F91" s="578"/>
      <c r="G91" s="578"/>
      <c r="H91" s="578"/>
      <c r="I91" s="578"/>
      <c r="J91" s="578"/>
    </row>
    <row r="92" spans="1:20" ht="5" customHeight="1">
      <c r="B92" s="379">
        <f>COUNTIF($B$62:$B$90,"«Confirmer»")</f>
        <v>10</v>
      </c>
    </row>
    <row r="93" spans="1:20" ht="5" customHeight="1">
      <c r="B93" s="379">
        <f>COUNTIF(B71,"«Confirmer»")+COUNTIF(B78,"«Confirmer»")+COUNTIF(B81,"«Confirmer»")+COUNTIF(B90,"«Confirmer»")</f>
        <v>4</v>
      </c>
    </row>
    <row r="94" spans="1:20" s="29" customFormat="1" ht="18.5" customHeight="1">
      <c r="A94" s="141" t="s">
        <v>384</v>
      </c>
      <c r="B94" s="142"/>
      <c r="C94" s="142"/>
      <c r="D94" s="143"/>
      <c r="E94" s="144"/>
      <c r="F94" s="144"/>
      <c r="G94" s="144"/>
      <c r="H94" s="144"/>
      <c r="I94" s="144"/>
      <c r="J94" s="142"/>
      <c r="K94" s="142"/>
      <c r="L94" s="142"/>
      <c r="M94" s="32"/>
      <c r="N94" s="217"/>
      <c r="O94" s="167"/>
      <c r="P94" s="167"/>
      <c r="Q94" s="167"/>
      <c r="R94" s="167"/>
      <c r="S94" s="167"/>
      <c r="T94" s="167"/>
    </row>
    <row r="95" spans="1:20" s="29" customFormat="1" ht="18.5" customHeight="1">
      <c r="A95" s="32"/>
      <c r="B95" s="32"/>
      <c r="C95" s="32"/>
      <c r="D95" s="32"/>
      <c r="E95" s="32"/>
      <c r="F95" s="32"/>
      <c r="G95" s="32"/>
      <c r="H95" s="32"/>
      <c r="I95" s="32"/>
      <c r="J95" s="32"/>
      <c r="K95" s="32"/>
      <c r="L95" s="32"/>
      <c r="M95" s="32"/>
      <c r="N95" s="167"/>
      <c r="O95" s="167"/>
      <c r="P95" s="167"/>
      <c r="Q95" s="167"/>
      <c r="R95" s="167"/>
      <c r="S95" s="167"/>
      <c r="T95" s="167"/>
    </row>
    <row r="96" spans="1:20" ht="15.5" customHeight="1">
      <c r="D96" s="234" t="s">
        <v>354</v>
      </c>
      <c r="E96" s="587"/>
      <c r="F96" s="587"/>
      <c r="G96" s="114" t="s">
        <v>358</v>
      </c>
      <c r="H96" s="232"/>
      <c r="I96" s="232"/>
      <c r="K96" s="231"/>
      <c r="L96" s="231"/>
      <c r="M96" s="231"/>
    </row>
    <row r="97" spans="4:20" ht="14.5" customHeight="1">
      <c r="D97" s="114" t="str">
        <f>CONCATENATE("au nom de l'organisme ",IF(AND('Identification '!$D$8="",'Identification '!$D$12&lt;&gt;""),'Identification '!$D$12,IF('Identification '!$D$8="","",IF('Identification '!$D$10="Inscrire le nom de votre organisation dans la cellule D12",'Identification '!$D$12,'Identification '!$D$10))),".")</f>
        <v>au nom de l'organisme .</v>
      </c>
    </row>
    <row r="98" spans="4:20" customFormat="1">
      <c r="N98" s="462"/>
      <c r="O98" s="462"/>
      <c r="P98" s="462"/>
      <c r="Q98" s="462"/>
      <c r="R98" s="462"/>
      <c r="S98" s="462"/>
      <c r="T98" s="462"/>
    </row>
    <row r="99" spans="4:20" customFormat="1">
      <c r="D99" s="233" t="s">
        <v>355</v>
      </c>
      <c r="N99" s="462"/>
      <c r="O99" s="462"/>
      <c r="P99" s="462"/>
      <c r="Q99" s="462"/>
      <c r="R99" s="462"/>
      <c r="S99" s="462"/>
      <c r="T99" s="462"/>
    </row>
    <row r="100" spans="4:20" customFormat="1">
      <c r="N100" s="462"/>
      <c r="O100" s="462"/>
      <c r="P100" s="462"/>
      <c r="Q100" s="462"/>
      <c r="R100" s="462"/>
      <c r="S100" s="462"/>
      <c r="T100" s="462"/>
    </row>
    <row r="101" spans="4:20" customFormat="1">
      <c r="D101" s="233" t="s">
        <v>356</v>
      </c>
      <c r="N101" s="462"/>
      <c r="O101" s="462"/>
      <c r="P101" s="462"/>
      <c r="Q101" s="462"/>
      <c r="R101" s="462"/>
      <c r="S101" s="462"/>
      <c r="T101" s="462"/>
    </row>
    <row r="102" spans="4:20" customFormat="1" ht="12" customHeight="1">
      <c r="N102" s="462"/>
      <c r="O102" s="462"/>
      <c r="P102" s="462"/>
      <c r="Q102" s="462"/>
      <c r="R102" s="462"/>
      <c r="S102" s="462"/>
      <c r="T102" s="462"/>
    </row>
    <row r="103" spans="4:20" customFormat="1" ht="43" customHeight="1">
      <c r="D103" s="588" t="s">
        <v>453</v>
      </c>
      <c r="E103" s="588"/>
      <c r="F103" s="588"/>
      <c r="G103" s="588"/>
      <c r="H103" s="588"/>
      <c r="I103" s="588"/>
      <c r="J103" s="588"/>
      <c r="K103" s="588"/>
      <c r="N103" s="462"/>
      <c r="O103" s="462"/>
      <c r="P103" s="462"/>
      <c r="Q103" s="462"/>
      <c r="R103" s="462"/>
      <c r="S103" s="462"/>
      <c r="T103" s="462"/>
    </row>
    <row r="104" spans="4:20" customFormat="1" ht="9.5" customHeight="1">
      <c r="N104" s="462"/>
      <c r="O104" s="462"/>
      <c r="P104" s="462"/>
      <c r="Q104" s="462"/>
      <c r="R104" s="462"/>
      <c r="S104" s="462"/>
      <c r="T104" s="462"/>
    </row>
    <row r="105" spans="4:20" customFormat="1" ht="27.5" customHeight="1">
      <c r="D105" s="588" t="s">
        <v>359</v>
      </c>
      <c r="E105" s="588"/>
      <c r="F105" s="588"/>
      <c r="G105" s="588"/>
      <c r="H105" s="588"/>
      <c r="I105" s="588"/>
      <c r="J105" s="588"/>
      <c r="K105" s="588"/>
      <c r="N105" s="462"/>
      <c r="O105" s="462"/>
      <c r="P105" s="462"/>
      <c r="Q105" s="462"/>
      <c r="R105" s="462"/>
      <c r="S105" s="462"/>
      <c r="T105" s="462"/>
    </row>
    <row r="107" spans="4:20" customFormat="1" ht="31.5" customHeight="1">
      <c r="D107" s="585" t="s">
        <v>1302</v>
      </c>
      <c r="E107" s="585"/>
      <c r="F107" s="585"/>
      <c r="G107" s="585"/>
      <c r="H107" s="585"/>
      <c r="I107" s="585"/>
      <c r="J107" s="585"/>
      <c r="K107" s="585"/>
      <c r="N107" s="462"/>
      <c r="O107" s="462"/>
      <c r="P107" s="462"/>
      <c r="Q107" s="462"/>
      <c r="R107" s="462"/>
      <c r="S107" s="462"/>
      <c r="T107" s="462"/>
    </row>
    <row r="109" spans="4:20">
      <c r="D109" s="233" t="s">
        <v>357</v>
      </c>
    </row>
    <row r="111" spans="4:20" ht="19" customHeight="1">
      <c r="E111" s="378" t="s">
        <v>222</v>
      </c>
    </row>
    <row r="112" spans="4:20" ht="8" customHeight="1">
      <c r="D112" s="32"/>
    </row>
    <row r="113" spans="2:13" ht="19.5" customHeight="1">
      <c r="B113" s="200"/>
      <c r="C113" s="200"/>
      <c r="D113" s="200"/>
      <c r="E113" s="261" t="s">
        <v>352</v>
      </c>
      <c r="F113" s="576"/>
      <c r="G113" s="576"/>
      <c r="J113" s="200"/>
      <c r="K113" s="200"/>
      <c r="L113" s="200"/>
      <c r="M113" s="200"/>
    </row>
    <row r="114" spans="2:13" ht="19.5" customHeight="1">
      <c r="B114" s="201"/>
      <c r="E114" s="262" t="s">
        <v>353</v>
      </c>
      <c r="F114" s="577"/>
      <c r="G114" s="577"/>
      <c r="H114" s="201"/>
      <c r="I114" s="201"/>
      <c r="J114" s="201"/>
      <c r="K114" s="201"/>
      <c r="L114" s="201"/>
      <c r="M114" s="201"/>
    </row>
    <row r="115" spans="2:13" ht="19.5" customHeight="1">
      <c r="E115" s="262" t="s">
        <v>10</v>
      </c>
      <c r="F115" s="382"/>
      <c r="G115" s="219"/>
    </row>
  </sheetData>
  <sheetProtection algorithmName="SHA-512" hashValue="Ejc672wCtEQLETuGwgpigJwZPxastm0Sy9WxDEgcRazp/+ihZJZBWkLrRghmumGkSCWjWD+XgBHpRyyxDP8r+Q==" saltValue="sgNYZLa8xQ8dxaySHfzskA==" spinCount="100000" sheet="1" objects="1" scenarios="1"/>
  <mergeCells count="49">
    <mergeCell ref="D43:H44"/>
    <mergeCell ref="D45:H45"/>
    <mergeCell ref="D47:I47"/>
    <mergeCell ref="D25:H26"/>
    <mergeCell ref="D30:H31"/>
    <mergeCell ref="D33:H34"/>
    <mergeCell ref="D36:H37"/>
    <mergeCell ref="D39:H40"/>
    <mergeCell ref="D14:H14"/>
    <mergeCell ref="D16:H17"/>
    <mergeCell ref="D19:H20"/>
    <mergeCell ref="D23:H23"/>
    <mergeCell ref="E21:G21"/>
    <mergeCell ref="A1:L1"/>
    <mergeCell ref="D7:H7"/>
    <mergeCell ref="E8:H8"/>
    <mergeCell ref="D9:H9"/>
    <mergeCell ref="D11:H12"/>
    <mergeCell ref="D107:K107"/>
    <mergeCell ref="E72:J72"/>
    <mergeCell ref="E69:J69"/>
    <mergeCell ref="E57:H57"/>
    <mergeCell ref="E96:F96"/>
    <mergeCell ref="D103:K103"/>
    <mergeCell ref="D105:K105"/>
    <mergeCell ref="D62:F62"/>
    <mergeCell ref="D65:F65"/>
    <mergeCell ref="D68:F68"/>
    <mergeCell ref="D71:F71"/>
    <mergeCell ref="D75:F75"/>
    <mergeCell ref="D78:H78"/>
    <mergeCell ref="D87:F87"/>
    <mergeCell ref="G87:H87"/>
    <mergeCell ref="F113:G113"/>
    <mergeCell ref="F114:G114"/>
    <mergeCell ref="E91:J91"/>
    <mergeCell ref="B51:K51"/>
    <mergeCell ref="E76:J76"/>
    <mergeCell ref="E79:J79"/>
    <mergeCell ref="E82:J82"/>
    <mergeCell ref="E85:J85"/>
    <mergeCell ref="E88:J88"/>
    <mergeCell ref="E63:J63"/>
    <mergeCell ref="E66:J66"/>
    <mergeCell ref="F73:K73"/>
    <mergeCell ref="D81:H81"/>
    <mergeCell ref="D90:H90"/>
    <mergeCell ref="D84:F84"/>
    <mergeCell ref="G84:H84"/>
  </mergeCells>
  <conditionalFormatting sqref="B71">
    <cfRule type="expression" dxfId="45" priority="56">
      <formula>$J$56="Oui"</formula>
    </cfRule>
  </conditionalFormatting>
  <conditionalFormatting sqref="B78">
    <cfRule type="expression" dxfId="44" priority="55">
      <formula>$J$56="Oui"</formula>
    </cfRule>
  </conditionalFormatting>
  <conditionalFormatting sqref="B81">
    <cfRule type="expression" dxfId="43" priority="54">
      <formula>$J$56="Oui"</formula>
    </cfRule>
  </conditionalFormatting>
  <conditionalFormatting sqref="B90">
    <cfRule type="expression" dxfId="42" priority="53">
      <formula>$J$56="Oui"</formula>
    </cfRule>
  </conditionalFormatting>
  <conditionalFormatting sqref="B62:D62 G62:J62 B63:J64 B65:D65 G65:J65 B66:J67 B68:D68 G68:J68 B69:J69 B76:J77 G84 B85:J86 G87 I87:J87 B88:J89">
    <cfRule type="expression" dxfId="41" priority="42">
      <formula>$J$56="Oui"</formula>
    </cfRule>
  </conditionalFormatting>
  <conditionalFormatting sqref="B75:D75">
    <cfRule type="expression" dxfId="40" priority="35">
      <formula>$J$56="Oui"</formula>
    </cfRule>
  </conditionalFormatting>
  <conditionalFormatting sqref="B84:D84">
    <cfRule type="expression" dxfId="39" priority="34">
      <formula>$J$56="Oui"</formula>
    </cfRule>
  </conditionalFormatting>
  <conditionalFormatting sqref="B87:D87">
    <cfRule type="expression" dxfId="38" priority="33">
      <formula>$J$56="Oui"</formula>
    </cfRule>
  </conditionalFormatting>
  <conditionalFormatting sqref="B60:G60">
    <cfRule type="expression" dxfId="37" priority="2">
      <formula>$J$53="Oui"</formula>
    </cfRule>
    <cfRule type="expression" dxfId="36" priority="18">
      <formula>$J$65="Oui"</formula>
    </cfRule>
  </conditionalFormatting>
  <conditionalFormatting sqref="C56:J56">
    <cfRule type="expression" dxfId="35" priority="44">
      <formula>$J$53="Oui"</formula>
    </cfRule>
  </conditionalFormatting>
  <conditionalFormatting sqref="E72:J72">
    <cfRule type="expression" dxfId="34" priority="30">
      <formula>$J$53="Oui"</formula>
    </cfRule>
  </conditionalFormatting>
  <conditionalFormatting sqref="E91:J91">
    <cfRule type="expression" dxfId="33" priority="29">
      <formula>$J$53="Oui"</formula>
    </cfRule>
  </conditionalFormatting>
  <conditionalFormatting sqref="F73:K73">
    <cfRule type="expression" dxfId="32" priority="31">
      <formula>$J$56="Oui"</formula>
    </cfRule>
  </conditionalFormatting>
  <conditionalFormatting sqref="G75:J75">
    <cfRule type="expression" dxfId="31" priority="46">
      <formula>$J$56="Oui"</formula>
    </cfRule>
  </conditionalFormatting>
  <conditionalFormatting sqref="H60:J60 B61:J61 B62:D62 G62:J62 B63:J64 B65:D65 G65:J65 B66:J67 B68:D68 G68:J68 B69:J70 G71:J71 B71:D72 B73:K73 B74:J74 B75:D75 G75:J75 B76:J77 B78:D78 I78:J78 B79:J80 B81:D81 I81:J81 B82:J83 B84:D84 G84 I84:J84 B85:J86 B87:D87 G87 I87:J87 B88:J89 I90:J90 B90:D91">
    <cfRule type="expression" dxfId="30" priority="43">
      <formula>$J$53="Oui"</formula>
    </cfRule>
  </conditionalFormatting>
  <conditionalFormatting sqref="I84:J84">
    <cfRule type="expression" dxfId="29" priority="45">
      <formula>$J$56="Oui"</formula>
    </cfRule>
  </conditionalFormatting>
  <conditionalFormatting sqref="J7">
    <cfRule type="expression" dxfId="28" priority="10">
      <formula>$J7="Non"</formula>
    </cfRule>
  </conditionalFormatting>
  <conditionalFormatting sqref="J9">
    <cfRule type="expression" dxfId="27" priority="11">
      <formula>$J9="Non"</formula>
    </cfRule>
  </conditionalFormatting>
  <conditionalFormatting sqref="J11">
    <cfRule type="expression" dxfId="26" priority="3">
      <formula>$J11="Non"</formula>
    </cfRule>
  </conditionalFormatting>
  <conditionalFormatting sqref="J14">
    <cfRule type="expression" dxfId="25" priority="12">
      <formula>$J14="Non"</formula>
    </cfRule>
  </conditionalFormatting>
  <conditionalFormatting sqref="J16">
    <cfRule type="expression" dxfId="24" priority="13">
      <formula>$J16="Non"</formula>
    </cfRule>
  </conditionalFormatting>
  <conditionalFormatting sqref="J19">
    <cfRule type="expression" dxfId="23" priority="14">
      <formula>$J19="Non"</formula>
    </cfRule>
  </conditionalFormatting>
  <conditionalFormatting sqref="J23">
    <cfRule type="expression" dxfId="22" priority="4">
      <formula>$J23="Non"</formula>
    </cfRule>
  </conditionalFormatting>
  <conditionalFormatting sqref="J25">
    <cfRule type="expression" dxfId="21" priority="15">
      <formula>$J25="Non"</formula>
    </cfRule>
  </conditionalFormatting>
  <conditionalFormatting sqref="J28">
    <cfRule type="expression" dxfId="20" priority="17">
      <formula>$J28="Non"</formula>
    </cfRule>
  </conditionalFormatting>
  <conditionalFormatting sqref="J30">
    <cfRule type="expression" dxfId="19" priority="16">
      <formula>$J30="Non"</formula>
    </cfRule>
  </conditionalFormatting>
  <conditionalFormatting sqref="J33">
    <cfRule type="expression" dxfId="18" priority="1">
      <formula>$J33="Non"</formula>
    </cfRule>
  </conditionalFormatting>
  <conditionalFormatting sqref="J36">
    <cfRule type="expression" dxfId="17" priority="8">
      <formula>$J36="Non"</formula>
    </cfRule>
  </conditionalFormatting>
  <conditionalFormatting sqref="J39">
    <cfRule type="expression" dxfId="16" priority="7">
      <formula>$J39="Non"</formula>
    </cfRule>
  </conditionalFormatting>
  <conditionalFormatting sqref="J43">
    <cfRule type="expression" dxfId="15" priority="6">
      <formula>$J43="Non"</formula>
    </cfRule>
  </conditionalFormatting>
  <conditionalFormatting sqref="J45">
    <cfRule type="expression" dxfId="14" priority="5">
      <formula>$J45="Non"</formula>
    </cfRule>
  </conditionalFormatting>
  <dataValidations count="5">
    <dataValidation type="list" allowBlank="1" showInputMessage="1" showErrorMessage="1" sqref="B62 B65 B68 B71 B75 B78 B81 B84" xr:uid="{FABB5C51-5AA2-4D4F-884F-770B0FC7D729}">
      <formula1>"«Confirmer»,Oui,Non"</formula1>
    </dataValidation>
    <dataValidation type="list" allowBlank="1" showInputMessage="1" showErrorMessage="1" sqref="B87 B90" xr:uid="{976D903D-FAA9-43D6-967C-6ED97851958E}">
      <formula1>"«Confirmer»,Oui,Non,N/A"</formula1>
    </dataValidation>
    <dataValidation type="list" allowBlank="1" showInputMessage="1" showErrorMessage="1" sqref="J53 J56 E111 J16 J7 J9 J43 J30 J19 J39 J14 J36 J45 J25" xr:uid="{54A48438-745E-4257-86BC-B79F315E81F3}">
      <formula1>"«Choisir»,Oui,Non"</formula1>
    </dataValidation>
    <dataValidation type="list" allowBlank="1" showInputMessage="1" showErrorMessage="1" sqref="J21" xr:uid="{2089082D-D8D0-4B3D-990A-7FB2AD23474E}">
      <mc:AlternateContent xmlns:x12ac="http://schemas.microsoft.com/office/spreadsheetml/2011/1/ac" xmlns:mc="http://schemas.openxmlformats.org/markup-compatibility/2006">
        <mc:Choice Requires="x12ac">
          <x12ac:list>«Choisir»,2022,2023,2022 et 2023,"2017, 2018, 2019"</x12ac:list>
        </mc:Choice>
        <mc:Fallback>
          <formula1>"«Choisir»,2022,2023,2022 et 2023,2017, 2018, 2019"</formula1>
        </mc:Fallback>
      </mc:AlternateContent>
    </dataValidation>
    <dataValidation type="list" allowBlank="1" showInputMessage="1" showErrorMessage="1" sqref="J28 J23 J11 J33" xr:uid="{6AE2E5CD-1C91-47AD-8C40-55503EA4BBA4}">
      <formula1>"«Choisir»,Oui,Non,N/A"</formula1>
    </dataValidation>
  </dataValidations>
  <hyperlinks>
    <hyperlink ref="E73" r:id="rId1" xr:uid="{8F01D3F3-8E23-4DE8-9D70-C2235A38A4E3}"/>
    <hyperlink ref="E77" r:id="rId2" xr:uid="{3D194DBF-7F44-47D9-A9F2-38DA080C8BAA}"/>
  </hyperlinks>
  <pageMargins left="0.7" right="0.7" top="0.75" bottom="0.75" header="0.3" footer="0.3"/>
  <pageSetup scale="48" orientation="portrait" r:id="rId3"/>
  <rowBreaks count="1" manualBreakCount="1">
    <brk id="86" max="12" man="1"/>
  </rowBreaks>
  <colBreaks count="1" manualBreakCount="1">
    <brk id="13" max="1048575"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FFAE-0FE0-4117-8443-1CDCD4168466}">
  <sheetPr codeName="Feuil5"/>
  <dimension ref="A1:H34"/>
  <sheetViews>
    <sheetView showGridLines="0" zoomScaleNormal="100" workbookViewId="0">
      <selection sqref="A1:E1"/>
    </sheetView>
  </sheetViews>
  <sheetFormatPr baseColWidth="10" defaultColWidth="11.453125" defaultRowHeight="12.5"/>
  <cols>
    <col min="1" max="1" width="22.54296875" style="202" customWidth="1"/>
    <col min="2" max="2" width="21.453125" style="202" customWidth="1"/>
    <col min="3" max="3" width="47.6328125" style="202" customWidth="1"/>
    <col min="4" max="4" width="42" style="202" customWidth="1"/>
    <col min="5" max="5" width="18" style="202" customWidth="1"/>
    <col min="6" max="6" width="11.453125" style="202"/>
    <col min="7" max="7" width="5.26953125" style="202" customWidth="1"/>
    <col min="8" max="16384" width="11.453125" style="202"/>
  </cols>
  <sheetData>
    <row r="1" spans="1:8" s="29" customFormat="1" ht="25.5" customHeight="1">
      <c r="A1" s="597" t="s">
        <v>296</v>
      </c>
      <c r="B1" s="597"/>
      <c r="C1" s="597"/>
      <c r="D1" s="597"/>
      <c r="E1" s="597"/>
      <c r="G1" s="376">
        <f>COUNTIF(A12:A31,"*")</f>
        <v>0</v>
      </c>
      <c r="H1" s="377"/>
    </row>
    <row r="2" spans="1:8" ht="13" customHeight="1">
      <c r="A2" s="428"/>
      <c r="B2" s="429"/>
      <c r="C2" s="430"/>
      <c r="D2" s="428"/>
      <c r="E2" s="428"/>
    </row>
    <row r="3" spans="1:8" ht="21" customHeight="1">
      <c r="A3" s="431" t="s">
        <v>4</v>
      </c>
      <c r="B3" s="600" t="str">
        <f>IF(AND('Identification '!$D$8="",'Identification '!$D$12&lt;&gt;""),'Identification '!$D$12,IF('Identification '!$D$8="","",IF('Identification '!$D$10="Inscrire le nom de votre organisation dans la cellule D12",'Identification '!$D$12,'Identification '!$D$10)))</f>
        <v/>
      </c>
      <c r="C3" s="600"/>
      <c r="D3" s="600"/>
      <c r="E3" s="600"/>
    </row>
    <row r="4" spans="1:8">
      <c r="A4" s="428"/>
      <c r="B4" s="428"/>
      <c r="C4" s="428"/>
      <c r="D4" s="428"/>
      <c r="E4" s="428"/>
    </row>
    <row r="5" spans="1:8" s="32" customFormat="1" ht="20" customHeight="1">
      <c r="A5" s="298" t="s">
        <v>1354</v>
      </c>
      <c r="B5" s="298"/>
      <c r="C5" s="217"/>
      <c r="D5" s="217"/>
      <c r="E5" s="173" t="s">
        <v>222</v>
      </c>
    </row>
    <row r="6" spans="1:8" s="32" customFormat="1" ht="16" customHeight="1">
      <c r="A6" s="433" t="str">
        <f>IF(E5="Non","",IF(E5="Oui"," - Vous n'avez pas à remplir cette section.",""))</f>
        <v/>
      </c>
      <c r="B6" s="434"/>
      <c r="C6" s="217"/>
      <c r="D6" s="217"/>
      <c r="E6" s="217"/>
    </row>
    <row r="7" spans="1:8" ht="20" customHeight="1">
      <c r="A7" s="298" t="s">
        <v>427</v>
      </c>
      <c r="B7" s="298"/>
      <c r="C7" s="428"/>
      <c r="D7" s="428"/>
      <c r="E7" s="173" t="s">
        <v>222</v>
      </c>
      <c r="F7"/>
      <c r="G7"/>
    </row>
    <row r="8" spans="1:8" ht="13">
      <c r="A8" s="435"/>
      <c r="B8" s="435"/>
      <c r="C8" s="428"/>
      <c r="D8" s="428"/>
      <c r="E8" s="428"/>
    </row>
    <row r="9" spans="1:8" ht="13">
      <c r="A9" s="436" t="s">
        <v>125</v>
      </c>
      <c r="B9" s="436"/>
      <c r="C9" s="428"/>
      <c r="D9" s="428"/>
      <c r="E9" s="428"/>
    </row>
    <row r="11" spans="1:8" ht="26">
      <c r="A11" s="598" t="s">
        <v>126</v>
      </c>
      <c r="B11" s="599"/>
      <c r="C11" s="282" t="s">
        <v>284</v>
      </c>
      <c r="D11" s="283" t="s">
        <v>132</v>
      </c>
      <c r="E11" s="283" t="s">
        <v>285</v>
      </c>
    </row>
    <row r="12" spans="1:8" ht="29.5" customHeight="1">
      <c r="A12" s="595"/>
      <c r="B12" s="596"/>
      <c r="C12" s="205"/>
      <c r="D12" s="204"/>
      <c r="E12" s="204" t="s">
        <v>127</v>
      </c>
    </row>
    <row r="13" spans="1:8" ht="29.5" customHeight="1">
      <c r="A13" s="595"/>
      <c r="B13" s="596"/>
      <c r="C13" s="205"/>
      <c r="D13" s="204"/>
      <c r="E13" s="204" t="s">
        <v>128</v>
      </c>
    </row>
    <row r="14" spans="1:8" ht="29.5" customHeight="1">
      <c r="A14" s="595"/>
      <c r="B14" s="596"/>
      <c r="C14" s="205"/>
      <c r="D14" s="204"/>
      <c r="E14" s="204" t="s">
        <v>129</v>
      </c>
    </row>
    <row r="15" spans="1:8" ht="29.5" customHeight="1">
      <c r="A15" s="595"/>
      <c r="B15" s="596"/>
      <c r="C15" s="205"/>
      <c r="D15" s="204"/>
      <c r="E15" s="204" t="s">
        <v>130</v>
      </c>
    </row>
    <row r="16" spans="1:8" ht="29.5" customHeight="1">
      <c r="A16" s="595"/>
      <c r="B16" s="596"/>
      <c r="C16" s="205"/>
      <c r="D16" s="204"/>
      <c r="E16" s="204" t="s">
        <v>131</v>
      </c>
    </row>
    <row r="17" spans="1:5" ht="29.5" customHeight="1">
      <c r="A17" s="595"/>
      <c r="B17" s="596"/>
      <c r="C17" s="205"/>
      <c r="D17" s="204"/>
      <c r="E17" s="204" t="s">
        <v>131</v>
      </c>
    </row>
    <row r="18" spans="1:5" ht="29.5" customHeight="1">
      <c r="A18" s="595"/>
      <c r="B18" s="596"/>
      <c r="C18" s="205"/>
      <c r="D18" s="204"/>
      <c r="E18" s="204"/>
    </row>
    <row r="19" spans="1:5" ht="29.5" customHeight="1">
      <c r="A19" s="595"/>
      <c r="B19" s="596"/>
      <c r="C19" s="205"/>
      <c r="D19" s="204"/>
      <c r="E19" s="204"/>
    </row>
    <row r="20" spans="1:5" ht="29.5" customHeight="1">
      <c r="A20" s="595"/>
      <c r="B20" s="596"/>
      <c r="C20" s="205"/>
      <c r="D20" s="204"/>
      <c r="E20" s="204"/>
    </row>
    <row r="21" spans="1:5" ht="29.5" customHeight="1">
      <c r="A21" s="595"/>
      <c r="B21" s="596"/>
      <c r="C21" s="205"/>
      <c r="D21" s="204"/>
      <c r="E21" s="204"/>
    </row>
    <row r="22" spans="1:5" ht="29.5" customHeight="1">
      <c r="A22" s="595"/>
      <c r="B22" s="596"/>
      <c r="C22" s="205"/>
      <c r="D22" s="204"/>
      <c r="E22" s="204"/>
    </row>
    <row r="23" spans="1:5" ht="29.5" customHeight="1">
      <c r="A23" s="595"/>
      <c r="B23" s="596"/>
      <c r="C23" s="205"/>
      <c r="D23" s="204"/>
      <c r="E23" s="204"/>
    </row>
    <row r="24" spans="1:5" ht="29.5" customHeight="1">
      <c r="A24" s="595"/>
      <c r="B24" s="596"/>
      <c r="C24" s="205"/>
      <c r="D24" s="204"/>
      <c r="E24" s="204"/>
    </row>
    <row r="25" spans="1:5" ht="29.5" customHeight="1">
      <c r="A25" s="595"/>
      <c r="B25" s="596"/>
      <c r="C25" s="205"/>
      <c r="D25" s="204"/>
      <c r="E25" s="204"/>
    </row>
    <row r="26" spans="1:5" ht="29.5" customHeight="1">
      <c r="A26" s="595"/>
      <c r="B26" s="596"/>
      <c r="C26" s="205"/>
      <c r="D26" s="204"/>
      <c r="E26" s="204"/>
    </row>
    <row r="27" spans="1:5" ht="29.5" customHeight="1">
      <c r="A27" s="595"/>
      <c r="B27" s="596"/>
      <c r="C27" s="205"/>
      <c r="D27" s="204"/>
      <c r="E27" s="204"/>
    </row>
    <row r="28" spans="1:5" ht="29.5" customHeight="1">
      <c r="A28" s="595"/>
      <c r="B28" s="596"/>
      <c r="C28" s="205"/>
      <c r="D28" s="204"/>
      <c r="E28" s="204"/>
    </row>
    <row r="29" spans="1:5" ht="29.5" customHeight="1">
      <c r="A29" s="595"/>
      <c r="B29" s="596"/>
      <c r="C29" s="205"/>
      <c r="D29" s="204"/>
      <c r="E29" s="204"/>
    </row>
    <row r="30" spans="1:5" ht="29.5" customHeight="1">
      <c r="A30" s="595"/>
      <c r="B30" s="596"/>
      <c r="C30" s="205"/>
      <c r="D30" s="204"/>
      <c r="E30" s="204"/>
    </row>
    <row r="31" spans="1:5" ht="29.5" customHeight="1">
      <c r="A31" s="595"/>
      <c r="B31" s="596"/>
      <c r="C31" s="205"/>
      <c r="D31" s="204"/>
      <c r="E31" s="204"/>
    </row>
    <row r="32" spans="1:5">
      <c r="A32" s="206"/>
      <c r="B32" s="206"/>
      <c r="C32" s="206"/>
      <c r="D32" s="206"/>
      <c r="E32" s="206"/>
    </row>
    <row r="33" spans="1:5">
      <c r="A33" s="206"/>
      <c r="B33" s="206"/>
      <c r="C33" s="206"/>
      <c r="D33" s="206"/>
      <c r="E33" s="206"/>
    </row>
    <row r="34" spans="1:5">
      <c r="A34" s="206"/>
      <c r="B34" s="206"/>
      <c r="C34" s="206"/>
      <c r="D34" s="206"/>
      <c r="E34" s="206"/>
    </row>
  </sheetData>
  <sheetProtection algorithmName="SHA-512" hashValue="XDLS3q2lg9nBzsNDP+/rn1LDiZy7RGOtNEHBXG7Fv/yvtvIKnr9xE0mIHMBHABRO8neas4dvzj0qUlqn/+Z5zw==" saltValue="geAWA9fzJWumpKGFUGCG1g==" spinCount="100000" sheet="1" objects="1" scenarios="1"/>
  <mergeCells count="23">
    <mergeCell ref="A1:E1"/>
    <mergeCell ref="A11:B11"/>
    <mergeCell ref="A12:B12"/>
    <mergeCell ref="A13:B13"/>
    <mergeCell ref="A14:B14"/>
    <mergeCell ref="B3:E3"/>
    <mergeCell ref="A15:B15"/>
    <mergeCell ref="A16:B16"/>
    <mergeCell ref="A17:B17"/>
    <mergeCell ref="A18:B18"/>
    <mergeCell ref="A19:B19"/>
    <mergeCell ref="A20:B20"/>
    <mergeCell ref="A21:B21"/>
    <mergeCell ref="A22:B22"/>
    <mergeCell ref="A23:B23"/>
    <mergeCell ref="A24:B24"/>
    <mergeCell ref="A30:B30"/>
    <mergeCell ref="A31:B31"/>
    <mergeCell ref="A25:B25"/>
    <mergeCell ref="A26:B26"/>
    <mergeCell ref="A27:B27"/>
    <mergeCell ref="A28:B28"/>
    <mergeCell ref="A29:B29"/>
  </mergeCells>
  <conditionalFormatting sqref="A7:E7">
    <cfRule type="expression" dxfId="13" priority="2">
      <formula>$E$5="Oui"</formula>
    </cfRule>
  </conditionalFormatting>
  <conditionalFormatting sqref="A9:E9">
    <cfRule type="expression" dxfId="12" priority="1">
      <formula>$E$5="Oui"</formula>
    </cfRule>
  </conditionalFormatting>
  <conditionalFormatting sqref="A11:E31">
    <cfRule type="expression" dxfId="11" priority="4">
      <formula>$E$5="Oui"</formula>
    </cfRule>
  </conditionalFormatting>
  <dataValidations count="1">
    <dataValidation type="list" allowBlank="1" showInputMessage="1" sqref="E5 E7" xr:uid="{39664DF4-9B98-4312-805F-4774AF13F0A8}">
      <formula1>"«Choisir»,Oui,Non"</formula1>
    </dataValidation>
  </dataValidations>
  <pageMargins left="0.7" right="0.7" top="0.75" bottom="0.75" header="0.3" footer="0.3"/>
  <pageSetup scale="6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6"/>
  <dimension ref="A1:P28"/>
  <sheetViews>
    <sheetView showGridLines="0" showWhiteSpace="0" zoomScaleNormal="100" zoomScaleSheetLayoutView="100" zoomScalePageLayoutView="150" workbookViewId="0">
      <selection sqref="A1:M1"/>
    </sheetView>
  </sheetViews>
  <sheetFormatPr baseColWidth="10" defaultColWidth="11.453125" defaultRowHeight="12.5"/>
  <cols>
    <col min="1" max="1" width="2.1796875" style="63" customWidth="1"/>
    <col min="2" max="2" width="29.1796875" style="63" customWidth="1"/>
    <col min="3" max="3" width="1.453125" style="63" customWidth="1"/>
    <col min="4" max="4" width="21.453125" style="63" customWidth="1"/>
    <col min="5" max="5" width="1.26953125" style="63" customWidth="1"/>
    <col min="6" max="6" width="22.90625" style="63" customWidth="1"/>
    <col min="7" max="7" width="1.54296875" style="63" customWidth="1"/>
    <col min="8" max="8" width="22.90625" style="63" customWidth="1"/>
    <col min="9" max="9" width="1.453125" style="63" customWidth="1"/>
    <col min="10" max="10" width="22.90625" style="63" customWidth="1"/>
    <col min="11" max="11" width="2" style="63" customWidth="1"/>
    <col min="12" max="12" width="22.90625" style="63" customWidth="1"/>
    <col min="13" max="13" width="3.08984375" style="63" customWidth="1"/>
    <col min="14" max="16384" width="11.453125" style="63"/>
  </cols>
  <sheetData>
    <row r="1" spans="1:16" s="32" customFormat="1" ht="29.5" customHeight="1">
      <c r="A1" s="589" t="s">
        <v>138</v>
      </c>
      <c r="B1" s="589"/>
      <c r="C1" s="589"/>
      <c r="D1" s="589"/>
      <c r="E1" s="589"/>
      <c r="F1" s="589"/>
      <c r="G1" s="589"/>
      <c r="H1" s="589"/>
      <c r="I1" s="589"/>
      <c r="J1" s="589"/>
      <c r="K1" s="589"/>
      <c r="L1" s="589"/>
      <c r="M1" s="589"/>
      <c r="O1" s="379">
        <f>COUNTIF(H16,"&gt;=0")+COUNTIF(B20,"*")+COUNTIF(B23,"*")</f>
        <v>0</v>
      </c>
    </row>
    <row r="2" spans="1:16" s="60" customFormat="1" ht="11.5">
      <c r="B2" s="108"/>
      <c r="C2" s="10"/>
      <c r="D2" s="10"/>
      <c r="E2" s="10"/>
      <c r="F2" s="10"/>
      <c r="G2" s="10"/>
      <c r="H2" s="10"/>
    </row>
    <row r="3" spans="1:16" s="60" customFormat="1" ht="14">
      <c r="B3" s="287" t="s">
        <v>4</v>
      </c>
      <c r="C3" s="608" t="str">
        <f>IF(AND('Identification '!$D$8="",'Identification '!$D$12&lt;&gt;""),'Identification '!$D$12,IF('Identification '!$D$8="","",IF('Identification '!$D$10="Inscrire le nom de votre organisation dans la cellule D12",'Identification '!$D$12,'Identification '!$D$10)))</f>
        <v/>
      </c>
      <c r="D3" s="608"/>
      <c r="E3" s="608"/>
      <c r="F3" s="608"/>
      <c r="G3" s="608"/>
      <c r="H3" s="608"/>
      <c r="I3" s="608"/>
      <c r="J3" s="608"/>
      <c r="K3" s="608"/>
      <c r="L3" s="608"/>
      <c r="M3" s="608"/>
    </row>
    <row r="4" spans="1:16" s="60" customFormat="1" ht="22" customHeight="1">
      <c r="B4" s="108"/>
      <c r="C4" s="10"/>
      <c r="D4" s="10"/>
      <c r="E4" s="10"/>
      <c r="F4" s="10"/>
      <c r="G4" s="10"/>
      <c r="H4" s="10"/>
    </row>
    <row r="5" spans="1:16" s="60" customFormat="1" ht="15.75" customHeight="1">
      <c r="A5" s="81" t="s">
        <v>139</v>
      </c>
      <c r="B5" s="605" t="s">
        <v>454</v>
      </c>
      <c r="C5" s="606"/>
      <c r="D5" s="606"/>
      <c r="E5" s="606"/>
      <c r="F5" s="606"/>
      <c r="G5" s="606"/>
      <c r="H5" s="606"/>
      <c r="I5" s="606"/>
      <c r="J5" s="606"/>
      <c r="K5" s="606"/>
      <c r="L5" s="606"/>
    </row>
    <row r="6" spans="1:16" s="60" customFormat="1" ht="29.25" customHeight="1">
      <c r="A6" s="251"/>
      <c r="B6" s="259" t="s">
        <v>116</v>
      </c>
      <c r="C6" s="236"/>
      <c r="D6" s="92"/>
      <c r="E6" s="92"/>
      <c r="F6" s="237" t="s">
        <v>151</v>
      </c>
      <c r="G6" s="237"/>
      <c r="H6" s="237" t="s">
        <v>153</v>
      </c>
      <c r="I6" s="237"/>
      <c r="J6" s="237" t="s">
        <v>152</v>
      </c>
      <c r="K6" s="92"/>
      <c r="L6" s="416" t="s">
        <v>1346</v>
      </c>
      <c r="M6" s="252"/>
    </row>
    <row r="7" spans="1:16" s="60" customFormat="1" ht="16" customHeight="1">
      <c r="A7" s="66"/>
      <c r="B7" s="248" t="s">
        <v>135</v>
      </c>
      <c r="C7" s="51"/>
      <c r="F7" s="373"/>
      <c r="G7" s="51"/>
      <c r="H7" s="373"/>
      <c r="I7" s="51"/>
      <c r="J7" s="373"/>
      <c r="L7" s="413"/>
      <c r="M7" s="253"/>
    </row>
    <row r="8" spans="1:16" s="60" customFormat="1" ht="16" customHeight="1">
      <c r="A8" s="66"/>
      <c r="B8" s="248" t="s">
        <v>106</v>
      </c>
      <c r="C8" s="51"/>
      <c r="F8" s="374"/>
      <c r="G8" s="51"/>
      <c r="H8" s="374"/>
      <c r="I8" s="51"/>
      <c r="J8" s="374"/>
      <c r="L8" s="414"/>
      <c r="M8" s="253"/>
    </row>
    <row r="9" spans="1:16" s="60" customFormat="1" ht="16" customHeight="1">
      <c r="A9" s="254"/>
      <c r="B9" s="248" t="s">
        <v>136</v>
      </c>
      <c r="C9" s="51"/>
      <c r="F9" s="374"/>
      <c r="G9" s="51"/>
      <c r="H9" s="374"/>
      <c r="I9" s="51"/>
      <c r="J9" s="374"/>
      <c r="K9" s="120"/>
      <c r="L9" s="414"/>
      <c r="M9" s="253"/>
    </row>
    <row r="10" spans="1:16" s="60" customFormat="1" ht="16" customHeight="1">
      <c r="A10" s="254"/>
      <c r="B10" s="248" t="s">
        <v>137</v>
      </c>
      <c r="C10" s="51"/>
      <c r="F10" s="374"/>
      <c r="G10" s="51"/>
      <c r="H10" s="374"/>
      <c r="I10" s="51"/>
      <c r="J10" s="374"/>
      <c r="K10" s="120"/>
      <c r="L10" s="414"/>
      <c r="M10" s="253"/>
    </row>
    <row r="11" spans="1:16" s="60" customFormat="1" ht="16" customHeight="1">
      <c r="A11" s="254"/>
      <c r="B11" s="606" t="s">
        <v>386</v>
      </c>
      <c r="C11" s="606"/>
      <c r="D11" s="606"/>
      <c r="F11" s="374"/>
      <c r="G11" s="51"/>
      <c r="H11" s="374"/>
      <c r="I11" s="51"/>
      <c r="J11" s="374"/>
      <c r="K11" s="120"/>
      <c r="L11" s="414"/>
      <c r="M11" s="253"/>
    </row>
    <row r="12" spans="1:16" s="60" customFormat="1" ht="16" customHeight="1">
      <c r="A12" s="254"/>
      <c r="B12" s="248" t="s">
        <v>389</v>
      </c>
      <c r="C12" s="248"/>
      <c r="D12" s="248"/>
      <c r="F12" s="374"/>
      <c r="G12" s="51"/>
      <c r="H12" s="374"/>
      <c r="I12" s="51"/>
      <c r="J12" s="374"/>
      <c r="K12" s="120"/>
      <c r="L12" s="414"/>
      <c r="M12" s="253"/>
    </row>
    <row r="13" spans="1:16" s="60" customFormat="1" ht="20.25" customHeight="1">
      <c r="A13" s="254"/>
      <c r="B13" s="52" t="s">
        <v>7</v>
      </c>
      <c r="C13" s="250"/>
      <c r="D13" s="82"/>
      <c r="E13" s="82"/>
      <c r="F13" s="257">
        <f>SUM(F7:F12)</f>
        <v>0</v>
      </c>
      <c r="G13" s="250"/>
      <c r="H13" s="257">
        <f>SUM(H7:H12)</f>
        <v>0</v>
      </c>
      <c r="I13" s="250"/>
      <c r="J13" s="257">
        <f>SUM(J7:J12)</f>
        <v>0</v>
      </c>
      <c r="K13" s="122"/>
      <c r="L13" s="415">
        <f>SUM(L7:L12)</f>
        <v>0</v>
      </c>
      <c r="M13" s="253"/>
    </row>
    <row r="14" spans="1:16" s="60" customFormat="1" ht="13" customHeight="1">
      <c r="A14" s="255"/>
      <c r="B14" s="607" t="s">
        <v>1347</v>
      </c>
      <c r="C14" s="607"/>
      <c r="D14" s="607"/>
      <c r="E14" s="417"/>
      <c r="F14" s="417"/>
      <c r="G14" s="417"/>
      <c r="H14" s="417"/>
      <c r="I14" s="98"/>
      <c r="J14" s="98"/>
      <c r="K14" s="98"/>
      <c r="L14" s="256"/>
      <c r="M14" s="238"/>
    </row>
    <row r="15" spans="1:16" s="60" customFormat="1" ht="13.5" customHeight="1">
      <c r="A15" s="120"/>
      <c r="C15" s="10"/>
      <c r="D15" s="10"/>
      <c r="E15" s="10"/>
      <c r="F15" s="10"/>
      <c r="G15" s="10"/>
      <c r="H15" s="10"/>
      <c r="L15" s="120"/>
      <c r="P15" s="119"/>
    </row>
    <row r="16" spans="1:16" s="60" customFormat="1" ht="20" customHeight="1">
      <c r="A16" s="121" t="s">
        <v>141</v>
      </c>
      <c r="B16" s="122" t="s">
        <v>388</v>
      </c>
      <c r="H16" s="375"/>
      <c r="L16" s="120"/>
      <c r="P16" s="119"/>
    </row>
    <row r="17" spans="1:12" s="60" customFormat="1" ht="12" customHeight="1">
      <c r="B17" s="271"/>
      <c r="C17" s="271"/>
      <c r="D17" s="271"/>
      <c r="E17" s="271"/>
      <c r="F17" s="271"/>
      <c r="G17" s="271"/>
      <c r="H17" s="271"/>
      <c r="I17" s="271"/>
      <c r="J17" s="271"/>
      <c r="K17" s="271"/>
      <c r="L17" s="271"/>
    </row>
    <row r="18" spans="1:12" s="60" customFormat="1" ht="13.5" customHeight="1">
      <c r="A18" s="120"/>
      <c r="C18" s="10"/>
      <c r="D18" s="10"/>
      <c r="E18" s="10"/>
      <c r="F18" s="10"/>
      <c r="G18" s="10"/>
      <c r="H18" s="10"/>
      <c r="L18" s="120"/>
    </row>
    <row r="19" spans="1:12" s="60" customFormat="1" ht="11.5">
      <c r="A19" s="121" t="s">
        <v>140</v>
      </c>
      <c r="B19" s="122" t="s">
        <v>133</v>
      </c>
    </row>
    <row r="20" spans="1:12" s="60" customFormat="1" ht="35" customHeight="1">
      <c r="B20" s="601"/>
      <c r="C20" s="602"/>
      <c r="D20" s="602"/>
      <c r="E20" s="602"/>
      <c r="F20" s="602"/>
      <c r="G20" s="602"/>
      <c r="H20" s="602"/>
      <c r="I20" s="602"/>
      <c r="J20" s="602"/>
      <c r="K20" s="602"/>
      <c r="L20" s="603"/>
    </row>
    <row r="21" spans="1:12" s="60" customFormat="1" ht="11.5">
      <c r="C21" s="120"/>
      <c r="E21" s="120"/>
      <c r="F21" s="120"/>
      <c r="G21" s="120"/>
      <c r="H21" s="120"/>
      <c r="I21" s="120"/>
      <c r="J21" s="120"/>
      <c r="K21" s="120"/>
    </row>
    <row r="22" spans="1:12" s="60" customFormat="1" ht="11.5">
      <c r="A22" s="121" t="s">
        <v>142</v>
      </c>
      <c r="B22" s="122" t="s">
        <v>134</v>
      </c>
      <c r="C22" s="120"/>
      <c r="E22" s="120"/>
      <c r="F22" s="120"/>
      <c r="G22" s="120"/>
      <c r="H22" s="120"/>
      <c r="I22" s="120"/>
      <c r="J22" s="120"/>
      <c r="K22" s="120"/>
    </row>
    <row r="23" spans="1:12" s="60" customFormat="1" ht="35" customHeight="1">
      <c r="B23" s="601"/>
      <c r="C23" s="602"/>
      <c r="D23" s="602"/>
      <c r="E23" s="602"/>
      <c r="F23" s="602"/>
      <c r="G23" s="602"/>
      <c r="H23" s="602"/>
      <c r="I23" s="602"/>
      <c r="J23" s="602"/>
      <c r="K23" s="602"/>
      <c r="L23" s="603"/>
    </row>
    <row r="25" spans="1:12">
      <c r="A25" s="266" t="s">
        <v>400</v>
      </c>
      <c r="B25" s="111" t="s">
        <v>403</v>
      </c>
    </row>
    <row r="26" spans="1:12">
      <c r="A26" s="266" t="s">
        <v>401</v>
      </c>
      <c r="B26" s="111" t="s">
        <v>404</v>
      </c>
    </row>
    <row r="27" spans="1:12" s="61" customFormat="1" ht="58" customHeight="1">
      <c r="A27" s="267" t="s">
        <v>402</v>
      </c>
      <c r="B27" s="604" t="s">
        <v>405</v>
      </c>
      <c r="C27" s="604"/>
      <c r="D27" s="604"/>
      <c r="E27" s="604"/>
      <c r="F27" s="604"/>
      <c r="G27" s="604"/>
      <c r="H27" s="604"/>
      <c r="I27" s="604"/>
      <c r="J27" s="604"/>
      <c r="K27" s="604"/>
      <c r="L27" s="604"/>
    </row>
    <row r="28" spans="1:12">
      <c r="A28" s="258" t="s">
        <v>387</v>
      </c>
    </row>
  </sheetData>
  <sheetProtection algorithmName="SHA-512" hashValue="QIGMy8tkV0V0EKP8gtXK1O09K1NdydvSWZN5KajT6ekuH6pHQ2GVFeRnKaEpjiCLOxow56Ts22/hlPidGsNOqQ==" saltValue="tbe00oFUzLTEmoFSOYIuYw==" spinCount="100000" sheet="1" objects="1" scenarios="1" formatRows="0"/>
  <mergeCells count="8">
    <mergeCell ref="B23:L23"/>
    <mergeCell ref="B27:L27"/>
    <mergeCell ref="B5:L5"/>
    <mergeCell ref="B11:D11"/>
    <mergeCell ref="A1:M1"/>
    <mergeCell ref="B20:L20"/>
    <mergeCell ref="B14:D14"/>
    <mergeCell ref="C3:M3"/>
  </mergeCells>
  <dataValidations count="1">
    <dataValidation type="whole" allowBlank="1" showInputMessage="1" showErrorMessage="1" error="Inscrire un nombre" prompt="Inscrire un nombre" sqref="H16" xr:uid="{0E52506D-11AD-4A9B-A14C-DBE515CA5E40}">
      <formula1>0</formula1>
      <formula2>1000000</formula2>
    </dataValidation>
  </dataValidations>
  <hyperlinks>
    <hyperlink ref="A28" r:id="rId1" tooltip="https://www.calq.gouv.qc.ca/fileadmin/fichiers/lexique/calq_planactiondiversite20162019.pdf" display="https://www.calq.gouv.qc.ca/fileadmin/fichiers/lexique/CALQ_planactiondiversite20162019.pdf" xr:uid="{1A352675-A7EF-4BF0-B8D5-5A0125C05F17}"/>
  </hyperlinks>
  <pageMargins left="0.23622047244094499" right="0.23622047244094499" top="0.39370078740157499" bottom="0.43307086614173201" header="0.23622047244094499" footer="0.23622047244094499"/>
  <pageSetup scale="88" orientation="landscape" r:id="rId2"/>
  <ignoredErrors>
    <ignoredError sqref="A25:A27" numberStoredAsText="1"/>
  </ignoredError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CC99D-8D95-486A-AE00-DD1596172986}">
  <sheetPr codeName="Feuil7">
    <tabColor theme="6" tint="-0.249977111117893"/>
  </sheetPr>
  <dimension ref="A1:R72"/>
  <sheetViews>
    <sheetView showGridLines="0" topLeftCell="B1" zoomScaleNormal="100" zoomScaleSheetLayoutView="99" workbookViewId="0">
      <selection sqref="A1:J1"/>
    </sheetView>
  </sheetViews>
  <sheetFormatPr baseColWidth="10" defaultRowHeight="12.5"/>
  <cols>
    <col min="1" max="1" width="3.90625" style="175" customWidth="1"/>
    <col min="2" max="2" width="2.453125" style="175" customWidth="1"/>
    <col min="3" max="3" width="32.453125" style="175" customWidth="1"/>
    <col min="4" max="4" width="22.54296875" style="175" customWidth="1"/>
    <col min="5" max="5" width="9.453125" style="175" customWidth="1"/>
    <col min="6" max="8" width="21.453125" style="175" customWidth="1"/>
    <col min="9" max="9" width="14.1796875" style="175" customWidth="1"/>
    <col min="10" max="10" width="3.90625" style="175" customWidth="1"/>
    <col min="11" max="11" width="13.90625" style="175" customWidth="1"/>
    <col min="12" max="12" width="20.81640625" style="175" customWidth="1"/>
    <col min="13" max="13" width="16.453125" style="175" customWidth="1"/>
    <col min="14" max="16384" width="10.90625" style="175"/>
  </cols>
  <sheetData>
    <row r="1" spans="1:18" s="167" customFormat="1" ht="30.5" customHeight="1">
      <c r="A1" s="615" t="s">
        <v>346</v>
      </c>
      <c r="B1" s="615"/>
      <c r="C1" s="615"/>
      <c r="D1" s="615"/>
      <c r="E1" s="615"/>
      <c r="F1" s="615"/>
      <c r="G1" s="615"/>
      <c r="H1" s="615"/>
      <c r="I1" s="615"/>
      <c r="J1" s="615"/>
      <c r="K1" s="216"/>
      <c r="L1" s="379">
        <f>COUNTIF(D26,"&lt;&gt;«Choisir»")+COUNTIF(D28,"&lt;&gt;«Choisir»")+COUNTIF(D38,"&lt;&gt;«Choisir»")+COUNTIF(D40,"&lt;&gt;«Choisir»")</f>
        <v>0</v>
      </c>
      <c r="M1"/>
      <c r="N1"/>
      <c r="O1"/>
      <c r="P1"/>
      <c r="Q1"/>
      <c r="R1"/>
    </row>
    <row r="2" spans="1:18">
      <c r="L2"/>
      <c r="M2"/>
      <c r="N2"/>
      <c r="O2"/>
      <c r="P2"/>
      <c r="Q2"/>
      <c r="R2"/>
    </row>
    <row r="3" spans="1:18" ht="13">
      <c r="B3" s="56" t="s">
        <v>455</v>
      </c>
      <c r="L3"/>
      <c r="M3"/>
      <c r="N3"/>
      <c r="O3"/>
      <c r="P3"/>
      <c r="Q3"/>
      <c r="R3"/>
    </row>
    <row r="4" spans="1:18" ht="8" customHeight="1">
      <c r="B4" s="210"/>
      <c r="C4" s="264"/>
      <c r="D4" s="211"/>
      <c r="E4" s="211"/>
      <c r="F4" s="211"/>
      <c r="G4" s="211"/>
      <c r="H4" s="211"/>
      <c r="I4" s="212"/>
      <c r="L4"/>
      <c r="M4"/>
      <c r="N4"/>
      <c r="O4"/>
      <c r="P4"/>
      <c r="Q4"/>
      <c r="R4"/>
    </row>
    <row r="5" spans="1:18" ht="20" customHeight="1">
      <c r="B5" s="213"/>
      <c r="C5" s="439" t="s">
        <v>292</v>
      </c>
      <c r="D5" s="614" t="str">
        <f>IF(AND('Identification '!$D$8="",'Identification '!$D$12&lt;&gt;""),'Identification '!$D$12,IF('Identification '!$D$8="","",IF('Identification '!$D$10="Inscrire le nom de votre organisation dans la cellule D12",'Identification '!$D$12,'Identification '!$D$10)))</f>
        <v/>
      </c>
      <c r="E5" s="614"/>
      <c r="F5" s="614"/>
      <c r="G5" s="614"/>
      <c r="H5" s="614"/>
      <c r="I5" s="616"/>
      <c r="L5"/>
      <c r="M5"/>
      <c r="N5"/>
      <c r="O5"/>
      <c r="P5"/>
      <c r="Q5"/>
      <c r="R5"/>
    </row>
    <row r="6" spans="1:18" ht="6" customHeight="1">
      <c r="B6" s="213"/>
      <c r="C6" s="441"/>
      <c r="D6" s="441"/>
      <c r="E6" s="441"/>
      <c r="F6" s="441"/>
      <c r="G6" s="441"/>
      <c r="H6" s="441"/>
      <c r="I6" s="442"/>
      <c r="L6"/>
      <c r="M6"/>
      <c r="N6"/>
      <c r="O6"/>
      <c r="P6"/>
      <c r="Q6"/>
      <c r="R6"/>
    </row>
    <row r="7" spans="1:18" ht="20" customHeight="1">
      <c r="B7" s="213"/>
      <c r="C7" s="439" t="s">
        <v>293</v>
      </c>
      <c r="D7" s="440" t="str">
        <f>IF(OR('Identification '!D14="«Choisir»",'Identification '!D14=""),"",'Identification '!D14)</f>
        <v/>
      </c>
      <c r="E7" s="440"/>
      <c r="F7" s="440"/>
      <c r="G7" s="440"/>
      <c r="H7" s="440"/>
      <c r="I7" s="442"/>
      <c r="L7"/>
      <c r="M7"/>
      <c r="N7"/>
      <c r="O7"/>
      <c r="P7"/>
      <c r="Q7"/>
      <c r="R7"/>
    </row>
    <row r="8" spans="1:18" ht="6" customHeight="1">
      <c r="B8" s="213"/>
      <c r="C8" s="443"/>
      <c r="D8" s="441"/>
      <c r="E8" s="441"/>
      <c r="F8" s="441"/>
      <c r="G8" s="441"/>
      <c r="H8" s="441"/>
      <c r="I8" s="442"/>
      <c r="L8"/>
      <c r="M8"/>
      <c r="N8"/>
      <c r="O8"/>
      <c r="P8"/>
      <c r="Q8"/>
      <c r="R8"/>
    </row>
    <row r="9" spans="1:18" ht="20" customHeight="1">
      <c r="B9" s="213"/>
      <c r="C9" s="439" t="s">
        <v>294</v>
      </c>
      <c r="D9" s="614" t="str">
        <f>IF(OR('Identification '!D18="«Choisir»",'Identification '!D18=""),"",'Identification '!D18)</f>
        <v/>
      </c>
      <c r="E9" s="614"/>
      <c r="F9" s="614"/>
      <c r="G9" s="440"/>
      <c r="H9" s="440"/>
      <c r="I9" s="442"/>
      <c r="L9"/>
      <c r="M9"/>
      <c r="N9"/>
      <c r="O9"/>
      <c r="P9"/>
      <c r="Q9"/>
      <c r="R9"/>
    </row>
    <row r="10" spans="1:18" ht="6" customHeight="1">
      <c r="B10" s="213"/>
      <c r="C10" s="444"/>
      <c r="D10" s="441"/>
      <c r="E10" s="441"/>
      <c r="F10" s="441"/>
      <c r="G10" s="441"/>
      <c r="H10" s="441"/>
      <c r="I10" s="442"/>
      <c r="L10"/>
      <c r="M10"/>
      <c r="N10"/>
      <c r="O10"/>
      <c r="P10"/>
      <c r="Q10"/>
      <c r="R10"/>
    </row>
    <row r="11" spans="1:18" ht="20" customHeight="1">
      <c r="B11" s="213"/>
      <c r="C11" s="439" t="s">
        <v>295</v>
      </c>
      <c r="D11" s="614" t="str">
        <f>IF(OR('Identification '!D20="«Choisir»",'Identification '!D20=""),"",'Identification '!D20)</f>
        <v/>
      </c>
      <c r="E11" s="614"/>
      <c r="F11" s="614"/>
      <c r="G11" s="440"/>
      <c r="H11" s="440"/>
      <c r="I11" s="442"/>
      <c r="L11"/>
      <c r="M11"/>
      <c r="N11"/>
      <c r="O11"/>
      <c r="P11"/>
      <c r="Q11"/>
      <c r="R11"/>
    </row>
    <row r="12" spans="1:18" ht="6" customHeight="1">
      <c r="B12" s="213"/>
      <c r="C12" s="441"/>
      <c r="D12" s="441"/>
      <c r="E12" s="441"/>
      <c r="F12" s="441"/>
      <c r="G12" s="441"/>
      <c r="H12" s="441"/>
      <c r="I12" s="442"/>
      <c r="L12"/>
      <c r="M12"/>
      <c r="N12"/>
      <c r="O12"/>
      <c r="P12"/>
      <c r="Q12"/>
      <c r="R12"/>
    </row>
    <row r="13" spans="1:18" ht="20" customHeight="1">
      <c r="B13" s="213"/>
      <c r="C13" s="439" t="s">
        <v>345</v>
      </c>
      <c r="D13" s="614" t="str">
        <f>IF('Identification '!G26="","",VLOOKUP(2024-'Identification '!G26,REF!AF3:AH8,3,TRUE))</f>
        <v/>
      </c>
      <c r="E13" s="614"/>
      <c r="F13" s="441"/>
      <c r="G13" s="441"/>
      <c r="H13" s="441"/>
      <c r="I13" s="442"/>
      <c r="L13"/>
      <c r="M13"/>
      <c r="N13"/>
      <c r="O13"/>
      <c r="P13"/>
      <c r="Q13"/>
      <c r="R13"/>
    </row>
    <row r="14" spans="1:18" ht="6" customHeight="1">
      <c r="B14" s="213"/>
      <c r="C14" s="441"/>
      <c r="D14" s="441"/>
      <c r="E14" s="441"/>
      <c r="F14" s="441"/>
      <c r="G14" s="441"/>
      <c r="H14" s="441"/>
      <c r="I14" s="442"/>
      <c r="L14"/>
      <c r="M14"/>
      <c r="N14"/>
      <c r="O14"/>
      <c r="P14"/>
      <c r="Q14"/>
      <c r="R14"/>
    </row>
    <row r="15" spans="1:18" ht="20" customHeight="1">
      <c r="B15" s="213"/>
      <c r="C15" s="439" t="s">
        <v>347</v>
      </c>
      <c r="D15" s="445" t="str">
        <f>IF(VLOOKUP('Identification '!A15,REF!N1:Q15,2,FALSE)=0,"",VLOOKUP('Identification '!A15,REF!N1:Q15,2,FALSE))</f>
        <v/>
      </c>
      <c r="E15" s="441"/>
      <c r="F15" s="446" t="s">
        <v>360</v>
      </c>
      <c r="G15" s="441" t="str">
        <f>IF(D15="","",VLOOKUP(D15,REF!AF13:AH18,3,TRUE))</f>
        <v/>
      </c>
      <c r="H15" s="441"/>
      <c r="I15" s="442"/>
      <c r="L15"/>
      <c r="M15"/>
      <c r="N15"/>
      <c r="O15"/>
      <c r="P15"/>
      <c r="Q15"/>
      <c r="R15"/>
    </row>
    <row r="16" spans="1:18" ht="6" customHeight="1">
      <c r="B16" s="213"/>
      <c r="C16" s="441"/>
      <c r="D16" s="441"/>
      <c r="E16" s="441"/>
      <c r="F16" s="441"/>
      <c r="G16" s="441"/>
      <c r="H16" s="441"/>
      <c r="I16" s="442"/>
      <c r="L16"/>
      <c r="M16"/>
      <c r="N16"/>
      <c r="O16"/>
      <c r="P16"/>
      <c r="Q16"/>
      <c r="R16"/>
    </row>
    <row r="17" spans="1:18" ht="20" customHeight="1">
      <c r="B17" s="213"/>
      <c r="C17" s="439" t="s">
        <v>456</v>
      </c>
      <c r="D17" s="447" t="str">
        <f>IF(('Structure organisationnelle'!F13+'Structure organisationnelle'!H13+'Structure organisationnelle'!J13)=0,"",'Structure organisationnelle'!F13+'Structure organisationnelle'!H13+'Structure organisationnelle'!J13)</f>
        <v/>
      </c>
      <c r="E17" s="441"/>
      <c r="F17" s="441"/>
      <c r="G17" s="441"/>
      <c r="H17" s="441"/>
      <c r="I17" s="442"/>
      <c r="L17"/>
      <c r="M17"/>
      <c r="N17"/>
      <c r="O17"/>
      <c r="P17"/>
      <c r="Q17"/>
      <c r="R17"/>
    </row>
    <row r="18" spans="1:18" ht="8" customHeight="1">
      <c r="B18" s="214"/>
      <c r="C18" s="448"/>
      <c r="D18" s="448"/>
      <c r="E18" s="448"/>
      <c r="F18" s="448"/>
      <c r="G18" s="448"/>
      <c r="H18" s="448"/>
      <c r="I18" s="449"/>
      <c r="L18"/>
      <c r="M18"/>
      <c r="N18"/>
      <c r="O18"/>
      <c r="P18"/>
      <c r="Q18"/>
      <c r="R18"/>
    </row>
    <row r="19" spans="1:18" ht="48" customHeight="1">
      <c r="B19" s="609" t="s">
        <v>1355</v>
      </c>
      <c r="C19" s="609"/>
      <c r="D19" s="609"/>
      <c r="E19" s="609"/>
      <c r="F19" s="609"/>
      <c r="G19" s="609"/>
      <c r="H19" s="609"/>
      <c r="I19" s="609"/>
      <c r="L19"/>
      <c r="M19"/>
      <c r="N19"/>
      <c r="O19"/>
      <c r="P19"/>
      <c r="Q19"/>
      <c r="R19"/>
    </row>
    <row r="20" spans="1:18" ht="37.5" customHeight="1">
      <c r="A20" s="31"/>
      <c r="B20" s="243" t="s">
        <v>363</v>
      </c>
      <c r="C20" s="240"/>
      <c r="D20" s="31"/>
      <c r="E20" s="31"/>
    </row>
    <row r="21" spans="1:18" ht="15" customHeight="1">
      <c r="A21" s="31"/>
      <c r="B21" s="31"/>
      <c r="C21" s="240" t="s">
        <v>395</v>
      </c>
      <c r="D21" s="235" t="s">
        <v>396</v>
      </c>
      <c r="E21" s="31"/>
    </row>
    <row r="22" spans="1:18" ht="15" customHeight="1">
      <c r="A22" s="31"/>
      <c r="B22" s="31"/>
      <c r="C22" s="31"/>
      <c r="D22" s="235" t="s">
        <v>361</v>
      </c>
      <c r="E22" s="31"/>
    </row>
    <row r="23" spans="1:18" ht="15" customHeight="1">
      <c r="A23" s="31"/>
      <c r="B23" s="31"/>
      <c r="C23" s="31"/>
      <c r="D23" s="235" t="s">
        <v>362</v>
      </c>
      <c r="E23" s="31"/>
    </row>
    <row r="24" spans="1:18" ht="15" customHeight="1">
      <c r="A24" s="31"/>
      <c r="B24" s="31"/>
      <c r="C24" s="31"/>
      <c r="D24" s="235" t="s">
        <v>282</v>
      </c>
      <c r="E24" s="31"/>
    </row>
    <row r="25" spans="1:18">
      <c r="A25" s="31"/>
      <c r="B25" s="31"/>
      <c r="C25" s="31"/>
      <c r="D25" s="31"/>
      <c r="E25" s="31"/>
    </row>
    <row r="26" spans="1:18" ht="20" customHeight="1">
      <c r="A26" s="31"/>
      <c r="B26" s="31"/>
      <c r="C26" s="31" t="s">
        <v>342</v>
      </c>
      <c r="D26" s="370" t="s">
        <v>222</v>
      </c>
      <c r="E26" s="31"/>
    </row>
    <row r="28" spans="1:18" ht="20" customHeight="1">
      <c r="C28" s="31" t="s">
        <v>397</v>
      </c>
      <c r="D28" s="370" t="s">
        <v>222</v>
      </c>
    </row>
    <row r="29" spans="1:18" ht="15" customHeight="1"/>
    <row r="30" spans="1:18" ht="20" customHeight="1">
      <c r="C30" s="612" t="s">
        <v>457</v>
      </c>
      <c r="D30" s="613"/>
      <c r="E30" s="613"/>
      <c r="F30" s="613"/>
      <c r="G30" s="613"/>
    </row>
    <row r="31" spans="1:18" ht="20" customHeight="1">
      <c r="C31" s="612"/>
      <c r="D31" s="613"/>
      <c r="E31" s="613"/>
      <c r="F31" s="613"/>
      <c r="G31" s="613"/>
    </row>
    <row r="32" spans="1:18" ht="20" customHeight="1">
      <c r="D32" s="613"/>
      <c r="E32" s="613"/>
      <c r="F32" s="613"/>
      <c r="G32" s="613"/>
    </row>
    <row r="33" spans="2:11" ht="20" customHeight="1">
      <c r="D33" s="613"/>
      <c r="E33" s="613"/>
      <c r="F33" s="613"/>
      <c r="G33" s="613"/>
    </row>
    <row r="34" spans="2:11" ht="15" customHeight="1"/>
    <row r="35" spans="2:11" ht="20" customHeight="1">
      <c r="C35" s="31" t="s">
        <v>458</v>
      </c>
      <c r="F35" s="371" t="s">
        <v>222</v>
      </c>
      <c r="G35" s="450" t="str">
        <f>IF(OR(F35="«Choisir»",F35="N/A",F35=""),"","Inscrire le nom de la(des) salle(s) et la jauge maximale à partir de la cellule C66.")</f>
        <v/>
      </c>
      <c r="H35" s="31"/>
    </row>
    <row r="36" spans="2:11" ht="15.5" customHeight="1">
      <c r="C36" s="31"/>
    </row>
    <row r="37" spans="2:11" ht="20" customHeight="1">
      <c r="B37" s="243" t="s">
        <v>469</v>
      </c>
    </row>
    <row r="38" spans="2:11" ht="20" customHeight="1">
      <c r="C38" s="165" t="s">
        <v>105</v>
      </c>
      <c r="D38" s="371" t="s">
        <v>222</v>
      </c>
      <c r="F38" s="31" t="s">
        <v>376</v>
      </c>
      <c r="G38" s="371" t="s">
        <v>222</v>
      </c>
      <c r="H38" s="31"/>
    </row>
    <row r="39" spans="2:11">
      <c r="F39" s="241"/>
      <c r="G39" s="14"/>
      <c r="H39" s="241"/>
      <c r="K39" s="14"/>
    </row>
    <row r="40" spans="2:11" ht="20" customHeight="1">
      <c r="C40" s="165" t="s">
        <v>375</v>
      </c>
      <c r="D40" s="371" t="s">
        <v>222</v>
      </c>
      <c r="F40" s="31" t="s">
        <v>376</v>
      </c>
      <c r="G40" s="371" t="s">
        <v>222</v>
      </c>
      <c r="H40" s="31"/>
    </row>
    <row r="41" spans="2:11">
      <c r="F41" s="241"/>
      <c r="G41" s="241"/>
      <c r="H41" s="241"/>
      <c r="I41" s="241"/>
      <c r="J41" s="14"/>
      <c r="K41" s="14"/>
    </row>
    <row r="44" spans="2:11" ht="29" customHeight="1">
      <c r="B44" s="243" t="s">
        <v>379</v>
      </c>
      <c r="F44" s="301" t="s">
        <v>1180</v>
      </c>
    </row>
    <row r="45" spans="2:11">
      <c r="D45" s="27"/>
    </row>
    <row r="46" spans="2:11" ht="20" customHeight="1">
      <c r="C46" s="240" t="s">
        <v>344</v>
      </c>
      <c r="E46" s="27"/>
      <c r="F46" s="372"/>
      <c r="G46" s="242"/>
      <c r="H46" s="242"/>
      <c r="I46" s="242"/>
      <c r="J46" s="242"/>
    </row>
    <row r="47" spans="2:11" ht="10" customHeight="1">
      <c r="E47" s="27"/>
      <c r="F47" s="242"/>
      <c r="G47" s="242"/>
      <c r="H47" s="242"/>
      <c r="J47"/>
      <c r="K47"/>
    </row>
    <row r="48" spans="2:11" ht="20" customHeight="1">
      <c r="C48" s="240" t="s">
        <v>343</v>
      </c>
      <c r="E48" s="27"/>
      <c r="F48" s="372"/>
      <c r="G48" s="242"/>
      <c r="H48" s="242"/>
      <c r="I48" s="242"/>
      <c r="J48"/>
      <c r="K48"/>
    </row>
    <row r="49" spans="2:11" ht="10" customHeight="1">
      <c r="E49" s="27"/>
      <c r="F49" s="244"/>
      <c r="G49" s="244"/>
      <c r="H49" s="244"/>
      <c r="I49" s="244"/>
      <c r="J49"/>
      <c r="K49"/>
    </row>
    <row r="50" spans="2:11" ht="20" customHeight="1">
      <c r="C50" s="240" t="s">
        <v>459</v>
      </c>
      <c r="F50" s="372"/>
      <c r="G50" s="242"/>
      <c r="H50" s="242"/>
      <c r="I50" s="242"/>
      <c r="J50"/>
      <c r="K50"/>
    </row>
    <row r="51" spans="2:11" ht="10" customHeight="1">
      <c r="E51" s="27"/>
      <c r="G51" s="242"/>
      <c r="H51" s="242"/>
      <c r="I51" s="242"/>
      <c r="J51"/>
      <c r="K51"/>
    </row>
    <row r="52" spans="2:11" ht="20" customHeight="1">
      <c r="C52" s="31" t="s">
        <v>468</v>
      </c>
      <c r="E52" s="27"/>
      <c r="F52" s="372"/>
      <c r="G52" s="239"/>
      <c r="H52" s="239"/>
      <c r="I52" s="239"/>
      <c r="J52"/>
      <c r="K52"/>
    </row>
    <row r="53" spans="2:11" ht="10" customHeight="1">
      <c r="E53" s="27"/>
      <c r="F53" s="239"/>
      <c r="G53" s="239"/>
      <c r="H53" s="239"/>
      <c r="I53" s="239"/>
      <c r="J53" s="239"/>
      <c r="K53" s="245"/>
    </row>
    <row r="54" spans="2:11" ht="20.5" customHeight="1">
      <c r="B54" s="243" t="s">
        <v>380</v>
      </c>
    </row>
    <row r="55" spans="2:11" ht="4" customHeight="1">
      <c r="B55" s="243"/>
    </row>
    <row r="56" spans="2:11" ht="20" customHeight="1">
      <c r="C56" s="246" t="s">
        <v>377</v>
      </c>
      <c r="D56" s="246"/>
      <c r="F56" s="371" t="s">
        <v>222</v>
      </c>
      <c r="G56" s="31"/>
      <c r="H56" s="31"/>
      <c r="I56" s="31"/>
    </row>
    <row r="57" spans="2:11" ht="10" customHeight="1"/>
    <row r="58" spans="2:11" ht="20" customHeight="1">
      <c r="B58" s="243" t="s">
        <v>381</v>
      </c>
    </row>
    <row r="59" spans="2:11" ht="4" customHeight="1">
      <c r="B59" s="243"/>
    </row>
    <row r="60" spans="2:11" ht="20" customHeight="1">
      <c r="C60" s="246" t="s">
        <v>378</v>
      </c>
      <c r="D60" s="246"/>
      <c r="E60" s="246"/>
      <c r="F60" s="371" t="s">
        <v>222</v>
      </c>
      <c r="G60" s="31"/>
      <c r="H60" s="31"/>
      <c r="I60" s="31"/>
    </row>
    <row r="62" spans="2:11" ht="7" customHeight="1"/>
    <row r="63" spans="2:11" ht="7" customHeight="1"/>
    <row r="64" spans="2:11" ht="15.5">
      <c r="B64" s="243" t="s">
        <v>529</v>
      </c>
    </row>
    <row r="65" spans="3:6" ht="21" customHeight="1">
      <c r="C65" s="125" t="s">
        <v>530</v>
      </c>
      <c r="D65" s="125"/>
      <c r="E65" s="125"/>
      <c r="F65" s="32" t="s">
        <v>531</v>
      </c>
    </row>
    <row r="66" spans="3:6" ht="20" customHeight="1">
      <c r="C66" s="611"/>
      <c r="D66" s="610"/>
      <c r="E66" s="242"/>
      <c r="F66" s="399"/>
    </row>
    <row r="67" spans="3:6" ht="20" customHeight="1">
      <c r="C67" s="611"/>
      <c r="D67" s="610"/>
      <c r="E67" s="242"/>
      <c r="F67" s="399"/>
    </row>
    <row r="68" spans="3:6" ht="20" customHeight="1">
      <c r="C68" s="610"/>
      <c r="D68" s="610"/>
      <c r="E68" s="242"/>
      <c r="F68" s="399"/>
    </row>
    <row r="69" spans="3:6" ht="20" customHeight="1">
      <c r="C69" s="610"/>
      <c r="D69" s="610"/>
      <c r="E69" s="242"/>
      <c r="F69" s="399"/>
    </row>
    <row r="70" spans="3:6" ht="20" customHeight="1">
      <c r="C70" s="610"/>
      <c r="D70" s="610"/>
      <c r="E70" s="242"/>
      <c r="F70" s="399"/>
    </row>
    <row r="71" spans="3:6" ht="20" customHeight="1">
      <c r="C71" s="610"/>
      <c r="D71" s="610"/>
      <c r="E71" s="242"/>
      <c r="F71" s="399"/>
    </row>
    <row r="72" spans="3:6" ht="20" customHeight="1">
      <c r="C72" s="610"/>
      <c r="D72" s="610"/>
      <c r="E72" s="242"/>
      <c r="F72" s="399"/>
    </row>
  </sheetData>
  <sheetProtection algorithmName="SHA-512" hashValue="IJCEY/RizUYQF37VCY4PjEGuRDm1sxNARsuvVf0vG9t/Qw237JvNyphdhXBDt7fprALnfVC8wuPSVPmYqg0M5w==" saltValue="J2EZOmGlEg8wy33yctnWrA==" spinCount="100000" sheet="1" objects="1" scenarios="1"/>
  <mergeCells count="18">
    <mergeCell ref="D11:F11"/>
    <mergeCell ref="D13:E13"/>
    <mergeCell ref="A1:J1"/>
    <mergeCell ref="D5:I5"/>
    <mergeCell ref="D9:F9"/>
    <mergeCell ref="B19:I19"/>
    <mergeCell ref="C72:D72"/>
    <mergeCell ref="C66:D66"/>
    <mergeCell ref="C67:D67"/>
    <mergeCell ref="C68:D68"/>
    <mergeCell ref="C69:D69"/>
    <mergeCell ref="C70:D70"/>
    <mergeCell ref="C71:D71"/>
    <mergeCell ref="C30:C31"/>
    <mergeCell ref="D30:G30"/>
    <mergeCell ref="D31:G31"/>
    <mergeCell ref="D32:G32"/>
    <mergeCell ref="D33:G33"/>
  </mergeCells>
  <conditionalFormatting sqref="A64:G73">
    <cfRule type="expression" dxfId="10" priority="1">
      <formula>OR($F$35="«Choisir»",$F$35="N/A")</formula>
    </cfRule>
  </conditionalFormatting>
  <dataValidations count="7">
    <dataValidation type="list" allowBlank="1" showInputMessage="1" showErrorMessage="1" sqref="D28" xr:uid="{E048C438-555D-45D2-96CF-DD998D58FAAE}">
      <formula1>"«Choisir»,Gestionnaire (emphythéote),Locataire,Propriétaire,Aucun"</formula1>
    </dataValidation>
    <dataValidation type="list" allowBlank="1" showInputMessage="1" showErrorMessage="1" sqref="D38 D40" xr:uid="{E605E514-08B8-44AC-8EE1-5B83AB03AFAB}">
      <formula1>"«Choisir»,Oui,Non"</formula1>
    </dataValidation>
    <dataValidation type="list" allowBlank="1" showInputMessage="1" showErrorMessage="1" sqref="F56" xr:uid="{DB2664D2-98E0-4D25-8A5C-C805944C4BB1}">
      <formula1>"«Choisir»,Niveau 1,Niveau 2,Niveau 3,Niveau 4,Niveau 5,Aucune certification,Ne s'applique pas"</formula1>
    </dataValidation>
    <dataValidation type="list" allowBlank="1" showInputMessage="1" showErrorMessage="1" sqref="F60" xr:uid="{187CA83A-809A-4BCF-814C-DABAA9C97E3F}">
      <formula1>"«Choisir»,Platine,Or,Argent,Bronze,Aucune certification"</formula1>
    </dataValidation>
    <dataValidation type="list" allowBlank="1" showInputMessage="1" showErrorMessage="1" sqref="G38 G40" xr:uid="{CE5CE2CC-9211-4038-ADB6-20D98E46BBA1}">
      <formula1>"«Choisir»,20% ou -,21 % à 50%,51% et +,N/A"</formula1>
    </dataValidation>
    <dataValidation type="list" allowBlank="1" showInputMessage="1" showErrorMessage="1" sqref="F35" xr:uid="{F5FD7F8E-D1E9-439C-9FDB-EBFBD62DAEED}">
      <formula1>"«Choisir»,1,2,3,4,5,6,Plus de 6,N/A"</formula1>
    </dataValidation>
    <dataValidation type="list" allowBlank="1" showInputMessage="1" showErrorMessage="1" sqref="D26" xr:uid="{535D61A7-0351-402D-B562-919218E83B1E}">
      <formula1>"«Choisir»,Gestionnaire (emphytéote),Locataire,Propriétaire,Aucun"</formula1>
    </dataValidation>
  </dataValidations>
  <hyperlinks>
    <hyperlink ref="C60:E60" r:id="rId1" display="Accréditation Scène écoreponsable" xr:uid="{95043FEF-2B77-43C4-8443-2E4568B3C940}"/>
    <hyperlink ref="C56:D56" r:id="rId2" display="Norme BNQ 9700-253" xr:uid="{73DD32C0-7722-42C3-9BA6-12DFAF6FB1E8}"/>
  </hyperlinks>
  <pageMargins left="0.7" right="0.7" top="0.75" bottom="0.75" header="0.3" footer="0.3"/>
  <pageSetup scale="60" orientation="portrait" r:id="rId3"/>
  <colBreaks count="1" manualBreakCount="1">
    <brk id="10"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457730" r:id="rId6" name="Check Box 2">
              <controlPr defaultSize="0" autoFill="0" autoLine="0" autoPict="0">
                <anchor moveWithCells="1">
                  <from>
                    <xdr:col>2</xdr:col>
                    <xdr:colOff>2228850</xdr:colOff>
                    <xdr:row>20</xdr:row>
                    <xdr:rowOff>6350</xdr:rowOff>
                  </from>
                  <to>
                    <xdr:col>3</xdr:col>
                    <xdr:colOff>431800</xdr:colOff>
                    <xdr:row>21</xdr:row>
                    <xdr:rowOff>12700</xdr:rowOff>
                  </to>
                </anchor>
              </controlPr>
            </control>
          </mc:Choice>
        </mc:AlternateContent>
        <mc:AlternateContent xmlns:mc="http://schemas.openxmlformats.org/markup-compatibility/2006">
          <mc:Choice Requires="x14">
            <control shapeId="457731" r:id="rId7" name="Check Box 3">
              <controlPr defaultSize="0" autoFill="0" autoLine="0" autoPict="0">
                <anchor moveWithCells="1">
                  <from>
                    <xdr:col>2</xdr:col>
                    <xdr:colOff>2228850</xdr:colOff>
                    <xdr:row>20</xdr:row>
                    <xdr:rowOff>177800</xdr:rowOff>
                  </from>
                  <to>
                    <xdr:col>3</xdr:col>
                    <xdr:colOff>431800</xdr:colOff>
                    <xdr:row>21</xdr:row>
                    <xdr:rowOff>184150</xdr:rowOff>
                  </to>
                </anchor>
              </controlPr>
            </control>
          </mc:Choice>
        </mc:AlternateContent>
        <mc:AlternateContent xmlns:mc="http://schemas.openxmlformats.org/markup-compatibility/2006">
          <mc:Choice Requires="x14">
            <control shapeId="457732" r:id="rId8" name="Check Box 4">
              <controlPr defaultSize="0" autoFill="0" autoLine="0" autoPict="0">
                <anchor moveWithCells="1">
                  <from>
                    <xdr:col>2</xdr:col>
                    <xdr:colOff>2228850</xdr:colOff>
                    <xdr:row>21</xdr:row>
                    <xdr:rowOff>177800</xdr:rowOff>
                  </from>
                  <to>
                    <xdr:col>3</xdr:col>
                    <xdr:colOff>431800</xdr:colOff>
                    <xdr:row>22</xdr:row>
                    <xdr:rowOff>184150</xdr:rowOff>
                  </to>
                </anchor>
              </controlPr>
            </control>
          </mc:Choice>
        </mc:AlternateContent>
        <mc:AlternateContent xmlns:mc="http://schemas.openxmlformats.org/markup-compatibility/2006">
          <mc:Choice Requires="x14">
            <control shapeId="457733" r:id="rId9" name="Check Box 5">
              <controlPr defaultSize="0" autoFill="0" autoLine="0" autoPict="0">
                <anchor moveWithCells="1">
                  <from>
                    <xdr:col>2</xdr:col>
                    <xdr:colOff>2228850</xdr:colOff>
                    <xdr:row>23</xdr:row>
                    <xdr:rowOff>6350</xdr:rowOff>
                  </from>
                  <to>
                    <xdr:col>3</xdr:col>
                    <xdr:colOff>431800</xdr:colOff>
                    <xdr:row>24</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80254-75CA-4463-BE6F-99042BCA4525}">
  <sheetPr codeName="Feuil8">
    <tabColor rgb="FF92D050"/>
  </sheetPr>
  <dimension ref="A1:S55"/>
  <sheetViews>
    <sheetView showGridLines="0" zoomScaleNormal="100" workbookViewId="0">
      <selection sqref="A1:F1"/>
    </sheetView>
  </sheetViews>
  <sheetFormatPr baseColWidth="10" defaultRowHeight="12.5"/>
  <cols>
    <col min="1" max="1" width="3.453125" style="32" customWidth="1"/>
    <col min="2" max="2" width="21.7265625" style="32" customWidth="1"/>
    <col min="3" max="3" width="138.453125" style="32" customWidth="1"/>
    <col min="4" max="4" width="19.54296875" style="55" customWidth="1"/>
    <col min="5" max="5" width="18.26953125" style="32" customWidth="1"/>
    <col min="6" max="6" width="4.36328125" style="32" customWidth="1"/>
    <col min="7" max="8" width="10.90625" style="32"/>
    <col min="9" max="9" width="26.26953125" style="32" customWidth="1"/>
    <col min="10" max="16384" width="10.90625" style="32"/>
  </cols>
  <sheetData>
    <row r="1" spans="1:19" ht="30.5" customHeight="1">
      <c r="A1" s="617" t="s">
        <v>339</v>
      </c>
      <c r="B1" s="617"/>
      <c r="C1" s="617"/>
      <c r="D1" s="617"/>
      <c r="E1" s="617"/>
      <c r="F1" s="617"/>
      <c r="H1" s="387">
        <f>COUNTIF(B13,"*")+COUNTIF(B15,"*")+COUNTIF(B43,"*")+COUNTIF(B45,"*")+COUNTIF(E53,"&gt;=0")+COUNTIF(E55,"&gt;=0")</f>
        <v>0</v>
      </c>
    </row>
    <row r="3" spans="1:19" ht="20" customHeight="1">
      <c r="B3" s="203" t="s">
        <v>4</v>
      </c>
      <c r="C3" s="432" t="str">
        <f>IF(AND('Identification '!$D$8="",'Identification '!$D$12&lt;&gt;""),'Identification '!$D$12,IF('Identification '!$D$8="","",IF('Identification '!$D$10="Inscrire le nom de votre organisation dans la cellule D12",'Identification '!$D$12,'Identification '!$D$10)))</f>
        <v/>
      </c>
      <c r="D3" s="32"/>
    </row>
    <row r="4" spans="1:19" ht="10" customHeight="1"/>
    <row r="5" spans="1:19" s="31" customFormat="1" ht="37.5" customHeight="1">
      <c r="B5" s="621" t="s">
        <v>340</v>
      </c>
      <c r="C5" s="621"/>
      <c r="D5" s="621"/>
      <c r="E5" s="621"/>
      <c r="P5" s="176"/>
      <c r="Q5" s="176"/>
      <c r="R5" s="176"/>
      <c r="S5" s="176"/>
    </row>
    <row r="6" spans="1:19" s="31" customFormat="1" ht="37.5" customHeight="1">
      <c r="B6" s="223"/>
      <c r="C6" s="223"/>
      <c r="D6" s="224"/>
      <c r="E6" s="223"/>
      <c r="H6" s="226"/>
      <c r="I6" s="221"/>
      <c r="J6" s="221"/>
      <c r="K6" s="221"/>
      <c r="L6" s="221"/>
      <c r="O6" s="225"/>
      <c r="P6" s="176"/>
      <c r="Q6" s="176"/>
      <c r="R6" s="176"/>
      <c r="S6" s="176"/>
    </row>
    <row r="7" spans="1:19" s="31" customFormat="1" ht="37.5" customHeight="1">
      <c r="B7" s="223"/>
      <c r="C7" s="223"/>
      <c r="D7" s="224"/>
      <c r="E7" s="223"/>
      <c r="H7" s="631"/>
      <c r="I7" s="631"/>
      <c r="J7" s="631"/>
      <c r="K7" s="631"/>
      <c r="L7" s="631"/>
      <c r="O7" s="225"/>
      <c r="P7" s="176"/>
      <c r="Q7" s="176"/>
      <c r="R7" s="176"/>
      <c r="S7" s="176"/>
    </row>
    <row r="8" spans="1:19" s="31" customFormat="1" ht="37.5" customHeight="1">
      <c r="B8" s="223"/>
      <c r="C8" s="223"/>
      <c r="D8" s="224"/>
      <c r="E8" s="223"/>
      <c r="H8" s="227"/>
      <c r="I8" s="221"/>
      <c r="J8" s="221"/>
      <c r="K8" s="221"/>
      <c r="L8" s="221"/>
      <c r="O8" s="225"/>
      <c r="P8" s="176"/>
      <c r="Q8" s="176"/>
      <c r="R8" s="176"/>
      <c r="S8" s="176"/>
    </row>
    <row r="9" spans="1:19" s="31" customFormat="1" ht="30" customHeight="1">
      <c r="B9" s="223"/>
      <c r="C9" s="223"/>
      <c r="D9" s="224"/>
      <c r="E9" s="223"/>
      <c r="H9" s="227"/>
      <c r="I9" s="221"/>
      <c r="J9" s="221"/>
      <c r="K9" s="221"/>
      <c r="L9" s="221"/>
      <c r="O9" s="225"/>
      <c r="P9" s="176"/>
      <c r="Q9" s="176"/>
      <c r="R9" s="176"/>
      <c r="S9" s="176"/>
    </row>
    <row r="10" spans="1:19" s="31" customFormat="1" ht="21" customHeight="1" thickBot="1">
      <c r="B10" s="223"/>
      <c r="C10" s="223"/>
      <c r="D10" s="224"/>
      <c r="E10" s="223"/>
      <c r="H10" s="227"/>
      <c r="I10" s="221"/>
      <c r="J10" s="221"/>
      <c r="K10" s="221"/>
      <c r="L10" s="221"/>
      <c r="O10" s="225"/>
      <c r="P10" s="176"/>
      <c r="Q10" s="176"/>
      <c r="R10" s="176"/>
      <c r="S10" s="176"/>
    </row>
    <row r="11" spans="1:19" s="31" customFormat="1" ht="20" customHeight="1">
      <c r="B11" s="622" t="s">
        <v>333</v>
      </c>
      <c r="C11" s="623"/>
      <c r="D11" s="294"/>
      <c r="E11" s="295"/>
      <c r="H11" s="227"/>
      <c r="I11" s="221"/>
      <c r="J11" s="221"/>
      <c r="K11" s="221"/>
      <c r="L11" s="221"/>
    </row>
    <row r="12" spans="1:19" s="31" customFormat="1" ht="18.75" customHeight="1">
      <c r="B12" s="629" t="s">
        <v>1181</v>
      </c>
      <c r="C12" s="630"/>
      <c r="D12" s="292"/>
      <c r="E12" s="293"/>
      <c r="H12" s="227"/>
      <c r="I12" s="221"/>
      <c r="J12" s="221"/>
      <c r="K12" s="221"/>
      <c r="L12" s="221"/>
    </row>
    <row r="13" spans="1:19" s="31" customFormat="1" ht="95" customHeight="1">
      <c r="B13" s="618"/>
      <c r="C13" s="619"/>
      <c r="D13" s="619"/>
      <c r="E13" s="620"/>
      <c r="H13" s="227"/>
      <c r="I13" s="221"/>
      <c r="J13" s="221"/>
      <c r="K13" s="221"/>
      <c r="L13" s="221"/>
    </row>
    <row r="14" spans="1:19" s="31" customFormat="1" ht="18.75" customHeight="1">
      <c r="B14" s="629" t="s">
        <v>406</v>
      </c>
      <c r="C14" s="630"/>
      <c r="D14" s="292"/>
      <c r="E14" s="293"/>
      <c r="H14" s="227"/>
      <c r="I14" s="221"/>
      <c r="J14" s="221"/>
      <c r="K14" s="221"/>
      <c r="L14" s="221"/>
    </row>
    <row r="15" spans="1:19" s="31" customFormat="1" ht="95" customHeight="1">
      <c r="B15" s="618"/>
      <c r="C15" s="619"/>
      <c r="D15" s="619"/>
      <c r="E15" s="620"/>
      <c r="H15" s="227"/>
      <c r="I15" s="221"/>
      <c r="J15" s="221"/>
      <c r="K15" s="221"/>
      <c r="L15" s="221"/>
    </row>
    <row r="16" spans="1:19" s="31" customFormat="1" ht="25" customHeight="1">
      <c r="B16" s="220"/>
      <c r="C16" s="220"/>
      <c r="D16" s="222"/>
      <c r="E16" s="220"/>
    </row>
    <row r="17" spans="2:14" s="31" customFormat="1" ht="20" customHeight="1">
      <c r="B17" s="624" t="s">
        <v>334</v>
      </c>
      <c r="C17" s="635"/>
      <c r="D17" s="290" t="s">
        <v>335</v>
      </c>
      <c r="E17" s="291"/>
    </row>
    <row r="18" spans="2:14" s="31" customFormat="1" ht="18.75" customHeight="1">
      <c r="B18" s="629" t="s">
        <v>407</v>
      </c>
      <c r="C18" s="630"/>
      <c r="D18" s="292"/>
      <c r="E18" s="293"/>
    </row>
    <row r="19" spans="2:14" s="31" customFormat="1" ht="95" customHeight="1">
      <c r="B19" s="618"/>
      <c r="C19" s="619"/>
      <c r="D19" s="619"/>
      <c r="E19" s="620"/>
      <c r="H19" s="32"/>
      <c r="I19" s="32"/>
      <c r="J19" s="32"/>
      <c r="K19" s="32"/>
      <c r="L19" s="32"/>
      <c r="M19" s="32"/>
      <c r="N19" s="32"/>
    </row>
    <row r="20" spans="2:14" s="31" customFormat="1" ht="18.75" customHeight="1">
      <c r="B20" s="629" t="s">
        <v>408</v>
      </c>
      <c r="C20" s="630"/>
      <c r="D20" s="288"/>
      <c r="E20" s="289"/>
      <c r="H20" s="32"/>
      <c r="I20" s="32"/>
      <c r="J20" s="32"/>
      <c r="K20" s="32"/>
      <c r="L20" s="32"/>
      <c r="M20" s="32"/>
      <c r="N20" s="32"/>
    </row>
    <row r="21" spans="2:14" s="31" customFormat="1" ht="95" customHeight="1">
      <c r="B21" s="632"/>
      <c r="C21" s="633"/>
      <c r="D21" s="633"/>
      <c r="E21" s="634"/>
      <c r="H21" s="32"/>
      <c r="I21" s="32"/>
      <c r="J21" s="32"/>
      <c r="K21" s="32"/>
      <c r="L21" s="32"/>
      <c r="M21" s="32"/>
      <c r="N21" s="32"/>
    </row>
    <row r="22" spans="2:14" s="31" customFormat="1" ht="25" customHeight="1" thickBot="1">
      <c r="B22" s="220"/>
      <c r="C22" s="220"/>
      <c r="D22" s="222"/>
      <c r="E22" s="220"/>
      <c r="H22" s="32"/>
      <c r="I22" s="32"/>
      <c r="J22" s="32"/>
      <c r="K22" s="32"/>
      <c r="L22" s="32"/>
      <c r="M22" s="32"/>
      <c r="N22" s="32"/>
    </row>
    <row r="23" spans="2:14" s="31" customFormat="1" ht="20" customHeight="1">
      <c r="B23" s="622" t="s">
        <v>336</v>
      </c>
      <c r="C23" s="623"/>
      <c r="D23" s="296" t="s">
        <v>335</v>
      </c>
      <c r="E23" s="297"/>
    </row>
    <row r="24" spans="2:14" s="31" customFormat="1" ht="18.75" customHeight="1">
      <c r="B24" s="629" t="s">
        <v>409</v>
      </c>
      <c r="C24" s="630"/>
      <c r="D24" s="292"/>
      <c r="E24" s="293"/>
    </row>
    <row r="25" spans="2:14" s="31" customFormat="1" ht="95" customHeight="1">
      <c r="B25" s="618"/>
      <c r="C25" s="619"/>
      <c r="D25" s="619"/>
      <c r="E25" s="620"/>
    </row>
    <row r="26" spans="2:14" s="31" customFormat="1" ht="18.75" customHeight="1">
      <c r="B26" s="629" t="s">
        <v>410</v>
      </c>
      <c r="C26" s="630"/>
      <c r="D26" s="292"/>
      <c r="E26" s="293"/>
    </row>
    <row r="27" spans="2:14" s="31" customFormat="1" ht="95" customHeight="1">
      <c r="B27" s="618"/>
      <c r="C27" s="619"/>
      <c r="D27" s="619"/>
      <c r="E27" s="620"/>
    </row>
    <row r="28" spans="2:14" s="31" customFormat="1" ht="25" customHeight="1" thickBot="1">
      <c r="B28" s="220"/>
      <c r="C28" s="220"/>
      <c r="D28" s="222"/>
      <c r="E28" s="220"/>
    </row>
    <row r="29" spans="2:14" s="31" customFormat="1" ht="20" customHeight="1">
      <c r="B29" s="624" t="s">
        <v>460</v>
      </c>
      <c r="C29" s="625"/>
      <c r="D29" s="296" t="s">
        <v>335</v>
      </c>
      <c r="E29" s="297"/>
    </row>
    <row r="30" spans="2:14" s="31" customFormat="1" ht="18.75" customHeight="1">
      <c r="B30" s="629" t="s">
        <v>411</v>
      </c>
      <c r="C30" s="630"/>
      <c r="D30" s="292"/>
      <c r="E30" s="293"/>
    </row>
    <row r="31" spans="2:14" s="31" customFormat="1" ht="95" customHeight="1">
      <c r="B31" s="618"/>
      <c r="C31" s="619"/>
      <c r="D31" s="619"/>
      <c r="E31" s="620"/>
    </row>
    <row r="32" spans="2:14" s="31" customFormat="1" ht="18.75" customHeight="1">
      <c r="B32" s="629" t="s">
        <v>412</v>
      </c>
      <c r="C32" s="630"/>
      <c r="D32" s="292"/>
      <c r="E32" s="293"/>
    </row>
    <row r="33" spans="2:5" s="31" customFormat="1" ht="95" customHeight="1">
      <c r="B33" s="618"/>
      <c r="C33" s="619"/>
      <c r="D33" s="619"/>
      <c r="E33" s="620"/>
    </row>
    <row r="34" spans="2:5" s="31" customFormat="1" ht="25" customHeight="1" thickBot="1">
      <c r="B34" s="220"/>
      <c r="C34" s="220"/>
      <c r="D34" s="222"/>
      <c r="E34" s="220"/>
    </row>
    <row r="35" spans="2:5" s="31" customFormat="1" ht="20" customHeight="1">
      <c r="B35" s="624" t="s">
        <v>337</v>
      </c>
      <c r="C35" s="625"/>
      <c r="D35" s="296" t="s">
        <v>335</v>
      </c>
      <c r="E35" s="297"/>
    </row>
    <row r="36" spans="2:5" s="31" customFormat="1" ht="18.75" customHeight="1">
      <c r="B36" s="629" t="s">
        <v>413</v>
      </c>
      <c r="C36" s="630"/>
      <c r="D36" s="292"/>
      <c r="E36" s="293"/>
    </row>
    <row r="37" spans="2:5" s="31" customFormat="1" ht="95" customHeight="1">
      <c r="B37" s="618"/>
      <c r="C37" s="619"/>
      <c r="D37" s="619"/>
      <c r="E37" s="620"/>
    </row>
    <row r="38" spans="2:5" s="31" customFormat="1" ht="18.75" customHeight="1">
      <c r="B38" s="629" t="s">
        <v>414</v>
      </c>
      <c r="C38" s="630"/>
      <c r="D38" s="292"/>
      <c r="E38" s="293"/>
    </row>
    <row r="39" spans="2:5" s="31" customFormat="1" ht="95" customHeight="1">
      <c r="B39" s="618"/>
      <c r="C39" s="619"/>
      <c r="D39" s="619"/>
      <c r="E39" s="620"/>
    </row>
    <row r="40" spans="2:5" s="31" customFormat="1" ht="25" customHeight="1">
      <c r="B40" s="220"/>
      <c r="C40" s="220"/>
      <c r="D40" s="222"/>
      <c r="E40" s="220"/>
    </row>
    <row r="41" spans="2:5" s="31" customFormat="1" ht="20" customHeight="1">
      <c r="B41" s="626" t="s">
        <v>415</v>
      </c>
      <c r="C41" s="627"/>
      <c r="D41" s="627"/>
      <c r="E41" s="628"/>
    </row>
    <row r="42" spans="2:5" s="31" customFormat="1" ht="18.75" customHeight="1">
      <c r="B42" s="629" t="s">
        <v>416</v>
      </c>
      <c r="C42" s="630"/>
      <c r="D42" s="292"/>
      <c r="E42" s="293"/>
    </row>
    <row r="43" spans="2:5" s="31" customFormat="1" ht="95" customHeight="1">
      <c r="B43" s="618"/>
      <c r="C43" s="619"/>
      <c r="D43" s="619"/>
      <c r="E43" s="620"/>
    </row>
    <row r="44" spans="2:5" s="31" customFormat="1" ht="18.75" customHeight="1">
      <c r="B44" s="629" t="s">
        <v>417</v>
      </c>
      <c r="C44" s="630"/>
      <c r="D44" s="292"/>
      <c r="E44" s="293"/>
    </row>
    <row r="45" spans="2:5" s="31" customFormat="1" ht="95" customHeight="1">
      <c r="B45" s="618"/>
      <c r="C45" s="619"/>
      <c r="D45" s="619"/>
      <c r="E45" s="620"/>
    </row>
    <row r="46" spans="2:5" s="31" customFormat="1" ht="13" thickBot="1">
      <c r="D46" s="33"/>
    </row>
    <row r="47" spans="2:5" s="31" customFormat="1" ht="20" customHeight="1">
      <c r="B47" s="624" t="s">
        <v>472</v>
      </c>
      <c r="C47" s="625"/>
      <c r="D47" s="296" t="s">
        <v>335</v>
      </c>
      <c r="E47" s="297"/>
    </row>
    <row r="48" spans="2:5" s="31" customFormat="1" ht="18.75" customHeight="1">
      <c r="B48" s="629" t="s">
        <v>470</v>
      </c>
      <c r="C48" s="630"/>
      <c r="D48" s="292"/>
      <c r="E48" s="293"/>
    </row>
    <row r="49" spans="1:5" s="31" customFormat="1" ht="95" customHeight="1">
      <c r="B49" s="618"/>
      <c r="C49" s="619"/>
      <c r="D49" s="619"/>
      <c r="E49" s="620"/>
    </row>
    <row r="50" spans="1:5" s="31" customFormat="1" ht="18.75" customHeight="1">
      <c r="B50" s="629" t="s">
        <v>471</v>
      </c>
      <c r="C50" s="630"/>
      <c r="D50" s="292"/>
      <c r="E50" s="293"/>
    </row>
    <row r="51" spans="1:5" s="31" customFormat="1" ht="95" customHeight="1">
      <c r="B51" s="618"/>
      <c r="C51" s="619"/>
      <c r="D51" s="619"/>
      <c r="E51" s="620"/>
    </row>
    <row r="52" spans="1:5" s="31" customFormat="1">
      <c r="D52" s="33"/>
    </row>
    <row r="53" spans="1:5" s="31" customFormat="1" ht="18" customHeight="1">
      <c r="B53" s="689" t="s">
        <v>2119</v>
      </c>
      <c r="C53" s="689"/>
      <c r="D53" s="240"/>
      <c r="E53" s="381"/>
    </row>
    <row r="54" spans="1:5" s="31" customFormat="1">
      <c r="A54" s="125"/>
      <c r="D54" s="33"/>
    </row>
    <row r="55" spans="1:5" s="31" customFormat="1" ht="18" customHeight="1">
      <c r="B55" s="536" t="s">
        <v>2120</v>
      </c>
      <c r="C55" s="536"/>
      <c r="D55" s="125"/>
      <c r="E55" s="381"/>
    </row>
  </sheetData>
  <sheetProtection algorithmName="SHA-512" hashValue="n3IbRUbuZOfKbi3c8rfrYuMbZc3y9m6K90i0SgvBrn0LEPgqbuQ/aJ6ZTsF8ekLIKy5Gz5mpBSSxNjbpUazdbg==" saltValue="65akmoUBwB/sQksBFgCSow==" spinCount="100000" sheet="1" objects="1" scenarios="1" formatRows="0"/>
  <mergeCells count="39">
    <mergeCell ref="B42:C42"/>
    <mergeCell ref="B44:C44"/>
    <mergeCell ref="B48:C48"/>
    <mergeCell ref="B50:C50"/>
    <mergeCell ref="B49:E49"/>
    <mergeCell ref="B51:E51"/>
    <mergeCell ref="B47:C47"/>
    <mergeCell ref="H7:L7"/>
    <mergeCell ref="B37:E37"/>
    <mergeCell ref="B39:E39"/>
    <mergeCell ref="B31:E31"/>
    <mergeCell ref="B33:E33"/>
    <mergeCell ref="B19:E19"/>
    <mergeCell ref="B21:E21"/>
    <mergeCell ref="B27:E27"/>
    <mergeCell ref="B13:E13"/>
    <mergeCell ref="B15:E15"/>
    <mergeCell ref="B25:E25"/>
    <mergeCell ref="B11:C11"/>
    <mergeCell ref="B12:C12"/>
    <mergeCell ref="B14:C14"/>
    <mergeCell ref="B17:C17"/>
    <mergeCell ref="B26:C26"/>
    <mergeCell ref="A1:F1"/>
    <mergeCell ref="B43:E43"/>
    <mergeCell ref="B45:E45"/>
    <mergeCell ref="B5:E5"/>
    <mergeCell ref="B23:C23"/>
    <mergeCell ref="B29:C29"/>
    <mergeCell ref="B35:C35"/>
    <mergeCell ref="B41:C41"/>
    <mergeCell ref="D41:E41"/>
    <mergeCell ref="B18:C18"/>
    <mergeCell ref="B20:C20"/>
    <mergeCell ref="B24:C24"/>
    <mergeCell ref="B30:C30"/>
    <mergeCell ref="B32:C32"/>
    <mergeCell ref="B36:C36"/>
    <mergeCell ref="B38:C38"/>
  </mergeCells>
  <dataValidations count="1">
    <dataValidation type="decimal" allowBlank="1" showInputMessage="1" showErrorMessage="1" sqref="E53 E55" xr:uid="{6AF5FF96-2CBB-49A5-8E32-65BC3FD17FB8}">
      <formula1>0</formula1>
      <formula2>10000000000</formula2>
    </dataValidation>
  </dataValidations>
  <pageMargins left="0.7" right="0.7" top="0.75" bottom="0.75" header="0.3" footer="0.3"/>
  <pageSetup scale="46" orientation="portrait" r:id="rId1"/>
  <rowBreaks count="1" manualBreakCount="1">
    <brk id="34" max="5"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98689" r:id="rId4" name="Check Box 1">
              <controlPr defaultSize="0" autoFill="0" autoLine="0" autoPict="0">
                <anchor moveWithCells="1">
                  <from>
                    <xdr:col>4</xdr:col>
                    <xdr:colOff>228600</xdr:colOff>
                    <xdr:row>16</xdr:row>
                    <xdr:rowOff>25400</xdr:rowOff>
                  </from>
                  <to>
                    <xdr:col>4</xdr:col>
                    <xdr:colOff>685800</xdr:colOff>
                    <xdr:row>17</xdr:row>
                    <xdr:rowOff>12700</xdr:rowOff>
                  </to>
                </anchor>
              </controlPr>
            </control>
          </mc:Choice>
        </mc:AlternateContent>
        <mc:AlternateContent xmlns:mc="http://schemas.openxmlformats.org/markup-compatibility/2006">
          <mc:Choice Requires="x14">
            <control shapeId="498690" r:id="rId5" name="Check Box 2">
              <controlPr defaultSize="0" autoFill="0" autoLine="0" autoPict="0">
                <anchor moveWithCells="1">
                  <from>
                    <xdr:col>4</xdr:col>
                    <xdr:colOff>228600</xdr:colOff>
                    <xdr:row>22</xdr:row>
                    <xdr:rowOff>25400</xdr:rowOff>
                  </from>
                  <to>
                    <xdr:col>4</xdr:col>
                    <xdr:colOff>685800</xdr:colOff>
                    <xdr:row>23</xdr:row>
                    <xdr:rowOff>12700</xdr:rowOff>
                  </to>
                </anchor>
              </controlPr>
            </control>
          </mc:Choice>
        </mc:AlternateContent>
        <mc:AlternateContent xmlns:mc="http://schemas.openxmlformats.org/markup-compatibility/2006">
          <mc:Choice Requires="x14">
            <control shapeId="498691" r:id="rId6" name="Check Box 3">
              <controlPr defaultSize="0" autoFill="0" autoLine="0" autoPict="0">
                <anchor moveWithCells="1">
                  <from>
                    <xdr:col>4</xdr:col>
                    <xdr:colOff>228600</xdr:colOff>
                    <xdr:row>28</xdr:row>
                    <xdr:rowOff>25400</xdr:rowOff>
                  </from>
                  <to>
                    <xdr:col>4</xdr:col>
                    <xdr:colOff>685800</xdr:colOff>
                    <xdr:row>29</xdr:row>
                    <xdr:rowOff>12700</xdr:rowOff>
                  </to>
                </anchor>
              </controlPr>
            </control>
          </mc:Choice>
        </mc:AlternateContent>
        <mc:AlternateContent xmlns:mc="http://schemas.openxmlformats.org/markup-compatibility/2006">
          <mc:Choice Requires="x14">
            <control shapeId="498692" r:id="rId7" name="Check Box 4">
              <controlPr defaultSize="0" autoFill="0" autoLine="0" autoPict="0">
                <anchor moveWithCells="1">
                  <from>
                    <xdr:col>4</xdr:col>
                    <xdr:colOff>228600</xdr:colOff>
                    <xdr:row>34</xdr:row>
                    <xdr:rowOff>25400</xdr:rowOff>
                  </from>
                  <to>
                    <xdr:col>4</xdr:col>
                    <xdr:colOff>685800</xdr:colOff>
                    <xdr:row>35</xdr:row>
                    <xdr:rowOff>12700</xdr:rowOff>
                  </to>
                </anchor>
              </controlPr>
            </control>
          </mc:Choice>
        </mc:AlternateContent>
        <mc:AlternateContent xmlns:mc="http://schemas.openxmlformats.org/markup-compatibility/2006">
          <mc:Choice Requires="x14">
            <control shapeId="498693" r:id="rId8" name="Check Box 5">
              <controlPr defaultSize="0" autoFill="0" autoLine="0" autoPict="0">
                <anchor moveWithCells="1">
                  <from>
                    <xdr:col>4</xdr:col>
                    <xdr:colOff>228600</xdr:colOff>
                    <xdr:row>46</xdr:row>
                    <xdr:rowOff>25400</xdr:rowOff>
                  </from>
                  <to>
                    <xdr:col>4</xdr:col>
                    <xdr:colOff>685800</xdr:colOff>
                    <xdr:row>47</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EBB1-3DFF-41FB-B8BB-1A6DFD37A509}">
  <sheetPr codeName="Feuil12">
    <tabColor rgb="FF002060"/>
  </sheetPr>
  <dimension ref="A1:D15"/>
  <sheetViews>
    <sheetView zoomScaleNormal="100" workbookViewId="0"/>
  </sheetViews>
  <sheetFormatPr baseColWidth="10" defaultRowHeight="12.5"/>
  <cols>
    <col min="1" max="1" width="37.26953125" style="518" bestFit="1" customWidth="1"/>
    <col min="2" max="2" width="39.6328125" style="517" customWidth="1"/>
    <col min="3" max="3" width="137.90625" style="513" customWidth="1"/>
    <col min="4" max="4" width="37.26953125" style="518" bestFit="1" customWidth="1"/>
    <col min="5" max="16384" width="10.90625" style="513"/>
  </cols>
  <sheetData>
    <row r="1" spans="1:4" ht="13">
      <c r="A1" s="510" t="s">
        <v>1167</v>
      </c>
      <c r="B1" s="511" t="s">
        <v>195</v>
      </c>
      <c r="C1" s="512" t="s">
        <v>1168</v>
      </c>
      <c r="D1" s="510" t="s">
        <v>1200</v>
      </c>
    </row>
    <row r="2" spans="1:4" ht="87.5">
      <c r="A2" s="514" t="s">
        <v>364</v>
      </c>
      <c r="B2" s="515" t="s">
        <v>365</v>
      </c>
      <c r="C2" s="515" t="s">
        <v>366</v>
      </c>
      <c r="D2" s="514" t="s">
        <v>364</v>
      </c>
    </row>
    <row r="3" spans="1:4" ht="262.5">
      <c r="A3" s="516" t="s">
        <v>1252</v>
      </c>
      <c r="B3" s="515" t="s">
        <v>368</v>
      </c>
      <c r="C3" s="517" t="s">
        <v>1184</v>
      </c>
      <c r="D3" s="514" t="s">
        <v>367</v>
      </c>
    </row>
    <row r="4" spans="1:4" ht="262.5">
      <c r="A4" s="516" t="s">
        <v>1253</v>
      </c>
      <c r="B4" s="515" t="s">
        <v>368</v>
      </c>
      <c r="C4" s="517" t="s">
        <v>1184</v>
      </c>
      <c r="D4" s="514" t="s">
        <v>367</v>
      </c>
    </row>
    <row r="5" spans="1:4" ht="62.5">
      <c r="A5" s="514" t="s">
        <v>104</v>
      </c>
      <c r="B5" s="515" t="s">
        <v>365</v>
      </c>
      <c r="C5" s="517" t="s">
        <v>369</v>
      </c>
      <c r="D5" s="514" t="s">
        <v>104</v>
      </c>
    </row>
    <row r="6" spans="1:4" ht="225">
      <c r="A6" s="514" t="s">
        <v>28</v>
      </c>
      <c r="B6" s="515" t="s">
        <v>365</v>
      </c>
      <c r="C6" s="517" t="s">
        <v>1185</v>
      </c>
      <c r="D6" s="514" t="s">
        <v>28</v>
      </c>
    </row>
    <row r="7" spans="1:4" ht="50">
      <c r="A7" s="514" t="s">
        <v>370</v>
      </c>
      <c r="B7" s="515" t="s">
        <v>166</v>
      </c>
      <c r="C7" s="517" t="s">
        <v>1186</v>
      </c>
      <c r="D7" s="514" t="s">
        <v>370</v>
      </c>
    </row>
    <row r="8" spans="1:4" ht="50">
      <c r="A8" s="514" t="s">
        <v>145</v>
      </c>
      <c r="B8" s="515" t="s">
        <v>365</v>
      </c>
      <c r="C8" s="517" t="s">
        <v>1187</v>
      </c>
      <c r="D8" s="514" t="s">
        <v>145</v>
      </c>
    </row>
    <row r="9" spans="1:4" ht="100">
      <c r="A9" s="514" t="s">
        <v>1188</v>
      </c>
      <c r="B9" s="515" t="s">
        <v>371</v>
      </c>
      <c r="C9" s="517" t="s">
        <v>1189</v>
      </c>
      <c r="D9" s="514" t="s">
        <v>147</v>
      </c>
    </row>
    <row r="10" spans="1:4" ht="62.5">
      <c r="A10" s="514" t="s">
        <v>1190</v>
      </c>
      <c r="B10" s="514" t="s">
        <v>117</v>
      </c>
      <c r="C10" s="517" t="s">
        <v>1191</v>
      </c>
      <c r="D10" s="514" t="s">
        <v>372</v>
      </c>
    </row>
    <row r="11" spans="1:4" ht="137.5">
      <c r="A11" s="514" t="s">
        <v>1192</v>
      </c>
      <c r="B11" s="514" t="s">
        <v>371</v>
      </c>
      <c r="C11" s="517" t="s">
        <v>1303</v>
      </c>
      <c r="D11" s="514" t="s">
        <v>373</v>
      </c>
    </row>
    <row r="12" spans="1:4" ht="137.5">
      <c r="A12" s="514" t="s">
        <v>1360</v>
      </c>
      <c r="B12" s="514" t="s">
        <v>371</v>
      </c>
      <c r="C12" s="517" t="s">
        <v>1303</v>
      </c>
      <c r="D12" s="514" t="s">
        <v>373</v>
      </c>
    </row>
    <row r="13" spans="1:4" ht="175">
      <c r="A13" s="514" t="s">
        <v>1193</v>
      </c>
      <c r="B13" s="514" t="s">
        <v>371</v>
      </c>
      <c r="C13" s="517" t="s">
        <v>1304</v>
      </c>
      <c r="D13" s="514" t="s">
        <v>150</v>
      </c>
    </row>
    <row r="14" spans="1:4" ht="112.5">
      <c r="A14" s="514" t="s">
        <v>1194</v>
      </c>
      <c r="B14" s="514" t="s">
        <v>365</v>
      </c>
      <c r="C14" s="517" t="s">
        <v>1195</v>
      </c>
      <c r="D14" s="514" t="s">
        <v>146</v>
      </c>
    </row>
    <row r="15" spans="1:4" ht="62.5">
      <c r="A15" s="514" t="s">
        <v>144</v>
      </c>
      <c r="B15" s="514" t="s">
        <v>365</v>
      </c>
      <c r="C15" s="517" t="s">
        <v>374</v>
      </c>
      <c r="D15" s="514" t="s">
        <v>144</v>
      </c>
    </row>
  </sheetData>
  <sheetProtection algorithmName="SHA-512" hashValue="LAGeb6pFwMvYocWxPCj97xJpfj6RZB2Vn+/wJLOjq7+9omhuDbxCwBpSbp3aGZzjlA0Iv5ciQ4e55HXxS8/M3w==" saltValue="fzSmwBzRNcjDIrdNDodMgg=="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BB06-1F28-44CB-BF52-3C23FFC4DB21}">
  <sheetPr codeName="Feuil13">
    <tabColor rgb="FF002060"/>
  </sheetPr>
  <dimension ref="A1:BB1381"/>
  <sheetViews>
    <sheetView zoomScale="120" zoomScaleNormal="120" workbookViewId="0"/>
  </sheetViews>
  <sheetFormatPr baseColWidth="10" defaultRowHeight="12.5"/>
  <cols>
    <col min="1" max="1" width="13.81640625" style="379" customWidth="1"/>
    <col min="2" max="2" width="23.453125" style="379" customWidth="1"/>
    <col min="3" max="3" width="25.81640625" style="379" customWidth="1"/>
    <col min="4" max="4" width="28.08984375" style="379" customWidth="1"/>
    <col min="5" max="5" width="15.54296875" style="379" customWidth="1"/>
    <col min="6" max="9" width="13.1796875" style="379" customWidth="1"/>
    <col min="10" max="17" width="10.90625" style="379"/>
    <col min="18" max="18" width="57" style="379" customWidth="1"/>
    <col min="19" max="19" width="10.90625" style="379"/>
    <col min="20" max="20" width="14.1796875" style="379" customWidth="1"/>
    <col min="21" max="21" width="11.453125" style="379" customWidth="1"/>
    <col min="22" max="22" width="51.1796875" style="379" customWidth="1"/>
    <col min="23" max="24" width="10.90625" style="379"/>
    <col min="25" max="26" width="25.54296875" style="379" bestFit="1" customWidth="1"/>
    <col min="27" max="27" width="24.6328125" style="379" bestFit="1" customWidth="1"/>
    <col min="28" max="28" width="17.7265625" style="379" customWidth="1"/>
    <col min="29" max="31" width="10.90625" style="379"/>
    <col min="32" max="32" width="14.1796875" style="379" bestFit="1" customWidth="1"/>
    <col min="33" max="33" width="17.81640625" style="379" bestFit="1" customWidth="1"/>
    <col min="34" max="34" width="14.54296875" style="379" bestFit="1" customWidth="1"/>
    <col min="35" max="42" width="10.90625" style="379"/>
    <col min="43" max="43" width="25.81640625" style="379" customWidth="1"/>
    <col min="44" max="44" width="10.90625" style="379"/>
    <col min="45" max="45" width="22.7265625" style="379" bestFit="1" customWidth="1"/>
    <col min="46" max="46" width="10.90625" style="379"/>
    <col min="47" max="47" width="22.7265625" style="379" bestFit="1" customWidth="1"/>
    <col min="48" max="49" width="10.90625" style="379"/>
    <col min="50" max="50" width="20.90625" style="379" customWidth="1"/>
    <col min="51" max="51" width="10.81640625" style="379" customWidth="1"/>
    <col min="52" max="52" width="45.453125" style="379" bestFit="1" customWidth="1"/>
    <col min="53" max="53" width="10.90625" style="379"/>
    <col min="54" max="54" width="25.1796875" style="379" customWidth="1"/>
    <col min="55" max="16384" width="10.90625" style="379"/>
  </cols>
  <sheetData>
    <row r="1" spans="1:54" ht="13">
      <c r="A1" s="379" t="s">
        <v>170</v>
      </c>
      <c r="B1" s="379" t="s">
        <v>168</v>
      </c>
      <c r="C1" s="379" t="s">
        <v>169</v>
      </c>
      <c r="D1" s="519" t="s">
        <v>532</v>
      </c>
      <c r="E1" s="519" t="s">
        <v>93</v>
      </c>
      <c r="F1" s="519" t="s">
        <v>223</v>
      </c>
      <c r="G1" s="519" t="s">
        <v>175</v>
      </c>
      <c r="H1" s="519"/>
      <c r="I1" s="519"/>
      <c r="M1" s="379" t="s">
        <v>1315</v>
      </c>
      <c r="N1" s="379" t="s">
        <v>1337</v>
      </c>
      <c r="O1" s="379" t="s">
        <v>1338</v>
      </c>
      <c r="P1" s="379" t="s">
        <v>1339</v>
      </c>
      <c r="Q1" s="379" t="s">
        <v>1340</v>
      </c>
      <c r="U1" s="379" t="s">
        <v>476</v>
      </c>
      <c r="V1" s="520" t="s">
        <v>220</v>
      </c>
      <c r="Y1" s="519" t="s">
        <v>175</v>
      </c>
      <c r="Z1" s="519" t="s">
        <v>223</v>
      </c>
      <c r="AC1" s="379" t="s">
        <v>268</v>
      </c>
      <c r="AF1" s="521" t="s">
        <v>330</v>
      </c>
      <c r="AM1" s="521" t="s">
        <v>331</v>
      </c>
      <c r="AQ1" s="521" t="s">
        <v>1148</v>
      </c>
      <c r="AS1" s="521" t="s">
        <v>1155</v>
      </c>
      <c r="AU1" s="521" t="s">
        <v>1166</v>
      </c>
      <c r="AX1" s="521" t="s">
        <v>1183</v>
      </c>
      <c r="AZ1" s="521" t="s">
        <v>1213</v>
      </c>
      <c r="BB1" s="521" t="s">
        <v>1214</v>
      </c>
    </row>
    <row r="2" spans="1:54" ht="14.5">
      <c r="A2" s="522">
        <v>1140163248</v>
      </c>
      <c r="B2" s="523" t="s">
        <v>769</v>
      </c>
      <c r="C2" s="523" t="s">
        <v>535</v>
      </c>
      <c r="D2" s="523" t="s">
        <v>536</v>
      </c>
      <c r="E2" s="523" t="s">
        <v>110</v>
      </c>
      <c r="F2" s="523" t="s">
        <v>229</v>
      </c>
      <c r="G2" s="523" t="s">
        <v>228</v>
      </c>
      <c r="H2" s="519"/>
      <c r="I2" s="519"/>
      <c r="M2" s="379" t="s">
        <v>1316</v>
      </c>
      <c r="N2" s="379" t="s">
        <v>1266</v>
      </c>
      <c r="O2" s="524" t="str">
        <f>IFERROR(#REF!,"")</f>
        <v/>
      </c>
      <c r="P2" s="524" t="str">
        <f>IFERROR(#REF!,"")</f>
        <v/>
      </c>
      <c r="Q2" s="524" t="str">
        <f>IFERROR(#REF!,"")</f>
        <v/>
      </c>
      <c r="U2" s="379">
        <v>0</v>
      </c>
      <c r="V2" s="519" t="s">
        <v>222</v>
      </c>
      <c r="Y2" s="519" t="s">
        <v>222</v>
      </c>
      <c r="Z2" s="519"/>
      <c r="AC2" s="519" t="s">
        <v>222</v>
      </c>
      <c r="AD2" s="519"/>
      <c r="AF2" s="520" t="s">
        <v>309</v>
      </c>
      <c r="AM2" s="525" t="s">
        <v>312</v>
      </c>
      <c r="AQ2" s="525" t="s">
        <v>315</v>
      </c>
      <c r="AS2" s="525" t="s">
        <v>1361</v>
      </c>
      <c r="AU2" s="525" t="s">
        <v>1156</v>
      </c>
      <c r="AX2" s="526" t="s">
        <v>94</v>
      </c>
      <c r="AZ2" s="525" t="s">
        <v>313</v>
      </c>
      <c r="BB2" s="526" t="s">
        <v>94</v>
      </c>
    </row>
    <row r="3" spans="1:54" ht="14.5">
      <c r="A3" s="522">
        <v>1140380222</v>
      </c>
      <c r="B3" s="523" t="s">
        <v>982</v>
      </c>
      <c r="C3" s="523" t="s">
        <v>535</v>
      </c>
      <c r="D3" s="523" t="s">
        <v>539</v>
      </c>
      <c r="E3" s="523" t="s">
        <v>107</v>
      </c>
      <c r="F3" s="523" t="s">
        <v>251</v>
      </c>
      <c r="G3" s="523" t="s">
        <v>250</v>
      </c>
      <c r="H3" s="519"/>
      <c r="I3" s="519"/>
      <c r="M3" s="379" t="s">
        <v>1317</v>
      </c>
      <c r="N3" s="379" t="s">
        <v>1267</v>
      </c>
      <c r="O3" s="524">
        <f>IFERROR('Section 14a'!$D$71,"")</f>
        <v>0</v>
      </c>
      <c r="P3" s="524">
        <f>IFERROR('Section 14a'!$H$71,"")</f>
        <v>0</v>
      </c>
      <c r="Q3" s="524">
        <f>IFERROR('Section 14a'!$L$71,"")</f>
        <v>0</v>
      </c>
      <c r="U3" s="379">
        <v>1</v>
      </c>
      <c r="V3" s="516" t="s">
        <v>364</v>
      </c>
      <c r="Y3" s="519" t="s">
        <v>224</v>
      </c>
      <c r="Z3" s="519" t="s">
        <v>225</v>
      </c>
      <c r="AF3" s="379">
        <v>0</v>
      </c>
      <c r="AG3" s="379">
        <v>1</v>
      </c>
      <c r="AH3" s="527" t="s">
        <v>297</v>
      </c>
      <c r="AM3" s="525" t="s">
        <v>313</v>
      </c>
      <c r="AQ3" s="525" t="s">
        <v>317</v>
      </c>
      <c r="AS3" s="525" t="s">
        <v>1362</v>
      </c>
      <c r="AU3" s="525" t="s">
        <v>1157</v>
      </c>
      <c r="AX3" s="526" t="s">
        <v>95</v>
      </c>
      <c r="AZ3" s="525" t="s">
        <v>1208</v>
      </c>
      <c r="BB3" s="526" t="s">
        <v>95</v>
      </c>
    </row>
    <row r="4" spans="1:54" ht="14.5">
      <c r="A4" s="522">
        <v>1140414724</v>
      </c>
      <c r="B4" s="523" t="s">
        <v>609</v>
      </c>
      <c r="C4" s="523" t="s">
        <v>535</v>
      </c>
      <c r="D4" s="523" t="s">
        <v>537</v>
      </c>
      <c r="E4" s="523" t="s">
        <v>113</v>
      </c>
      <c r="F4" s="523" t="s">
        <v>241</v>
      </c>
      <c r="G4" s="523" t="s">
        <v>240</v>
      </c>
      <c r="H4" s="519"/>
      <c r="I4" s="519"/>
      <c r="M4" s="379" t="s">
        <v>1317</v>
      </c>
      <c r="N4" s="379" t="s">
        <v>1268</v>
      </c>
      <c r="O4" s="524">
        <f>IFERROR('Section 14a'!$D$71,"")</f>
        <v>0</v>
      </c>
      <c r="P4" s="524">
        <f>IFERROR('Section 14a'!$H$71,"")</f>
        <v>0</v>
      </c>
      <c r="Q4" s="524">
        <f>IFERROR('Section 14a'!$L$71,"")</f>
        <v>0</v>
      </c>
      <c r="U4" s="379">
        <v>1</v>
      </c>
      <c r="V4" s="516" t="s">
        <v>145</v>
      </c>
      <c r="Y4" s="519" t="s">
        <v>226</v>
      </c>
      <c r="Z4" s="519" t="s">
        <v>227</v>
      </c>
      <c r="AF4" s="379">
        <v>2</v>
      </c>
      <c r="AG4" s="379">
        <v>5</v>
      </c>
      <c r="AH4" s="527" t="s">
        <v>298</v>
      </c>
      <c r="AM4" s="525" t="s">
        <v>314</v>
      </c>
      <c r="AQ4" s="525" t="s">
        <v>319</v>
      </c>
      <c r="AS4" s="525" t="s">
        <v>98</v>
      </c>
      <c r="AU4" s="525" t="s">
        <v>1158</v>
      </c>
      <c r="AX4" s="526" t="s">
        <v>98</v>
      </c>
      <c r="AZ4" s="525" t="s">
        <v>318</v>
      </c>
      <c r="BB4" s="526" t="s">
        <v>98</v>
      </c>
    </row>
    <row r="5" spans="1:54" ht="14.5">
      <c r="A5" s="522">
        <v>1140432684</v>
      </c>
      <c r="B5" s="523" t="s">
        <v>640</v>
      </c>
      <c r="C5" s="523" t="s">
        <v>535</v>
      </c>
      <c r="D5" s="523" t="s">
        <v>536</v>
      </c>
      <c r="E5" s="523" t="s">
        <v>110</v>
      </c>
      <c r="F5" s="523" t="s">
        <v>237</v>
      </c>
      <c r="G5" s="523" t="s">
        <v>236</v>
      </c>
      <c r="H5" s="519"/>
      <c r="I5" s="519"/>
      <c r="M5" s="379" t="s">
        <v>1317</v>
      </c>
      <c r="N5" s="379" t="s">
        <v>1269</v>
      </c>
      <c r="O5" s="524">
        <f>IFERROR('Section 14a'!$D$71,"")</f>
        <v>0</v>
      </c>
      <c r="P5" s="524">
        <f>IFERROR('Section 14a'!$H$71,"")</f>
        <v>0</v>
      </c>
      <c r="Q5" s="524">
        <f>IFERROR('Section 14a'!$L$71,"")</f>
        <v>0</v>
      </c>
      <c r="U5" s="379">
        <v>1</v>
      </c>
      <c r="V5" s="516" t="s">
        <v>144</v>
      </c>
      <c r="Y5" s="519" t="s">
        <v>228</v>
      </c>
      <c r="Z5" s="519" t="s">
        <v>229</v>
      </c>
      <c r="AF5" s="379">
        <v>6</v>
      </c>
      <c r="AG5" s="379">
        <v>10</v>
      </c>
      <c r="AH5" s="527" t="s">
        <v>299</v>
      </c>
      <c r="AM5" s="525" t="s">
        <v>315</v>
      </c>
      <c r="AQ5" s="525" t="s">
        <v>323</v>
      </c>
      <c r="AS5" s="525" t="s">
        <v>120</v>
      </c>
      <c r="AU5" s="525" t="s">
        <v>1159</v>
      </c>
      <c r="AX5" s="526" t="s">
        <v>120</v>
      </c>
      <c r="AZ5" s="525" t="s">
        <v>1209</v>
      </c>
      <c r="BB5" s="526" t="s">
        <v>120</v>
      </c>
    </row>
    <row r="6" spans="1:54" ht="14.5">
      <c r="A6" s="522">
        <v>1140728099</v>
      </c>
      <c r="B6" s="523" t="s">
        <v>1372</v>
      </c>
      <c r="C6" s="523" t="s">
        <v>535</v>
      </c>
      <c r="D6" s="523" t="s">
        <v>994</v>
      </c>
      <c r="E6" s="523" t="s">
        <v>98</v>
      </c>
      <c r="F6" s="523" t="s">
        <v>251</v>
      </c>
      <c r="G6" s="523" t="s">
        <v>250</v>
      </c>
      <c r="H6" s="519"/>
      <c r="I6" s="519"/>
      <c r="M6" s="379" t="s">
        <v>1317</v>
      </c>
      <c r="N6" s="379" t="s">
        <v>1270</v>
      </c>
      <c r="O6" s="524">
        <f>IFERROR('Section 14a'!$D$71,"")</f>
        <v>0</v>
      </c>
      <c r="P6" s="524">
        <f>IFERROR('Section 14a'!$H$71,"")</f>
        <v>0</v>
      </c>
      <c r="Q6" s="524">
        <f>IFERROR('Section 14a'!$L$71,"")</f>
        <v>0</v>
      </c>
      <c r="U6" s="379">
        <v>2</v>
      </c>
      <c r="V6" s="516" t="s">
        <v>1192</v>
      </c>
      <c r="Y6" s="519" t="s">
        <v>230</v>
      </c>
      <c r="Z6" s="519" t="s">
        <v>231</v>
      </c>
      <c r="AF6" s="379">
        <v>11</v>
      </c>
      <c r="AG6" s="379">
        <v>20</v>
      </c>
      <c r="AH6" s="527" t="s">
        <v>300</v>
      </c>
      <c r="AM6" s="525" t="s">
        <v>316</v>
      </c>
      <c r="AQ6" s="525" t="s">
        <v>324</v>
      </c>
      <c r="AS6" s="525" t="s">
        <v>1363</v>
      </c>
      <c r="AU6" s="525" t="s">
        <v>1160</v>
      </c>
      <c r="AX6" s="526" t="s">
        <v>273</v>
      </c>
      <c r="AZ6" s="525" t="s">
        <v>1210</v>
      </c>
      <c r="BB6" s="526" t="s">
        <v>258</v>
      </c>
    </row>
    <row r="7" spans="1:54" ht="14.5">
      <c r="A7" s="522">
        <v>1140820870</v>
      </c>
      <c r="B7" s="523" t="s">
        <v>505</v>
      </c>
      <c r="C7" s="523" t="s">
        <v>535</v>
      </c>
      <c r="D7" s="523" t="s">
        <v>534</v>
      </c>
      <c r="E7" s="523" t="s">
        <v>121</v>
      </c>
      <c r="F7" s="523" t="s">
        <v>249</v>
      </c>
      <c r="G7" s="523" t="s">
        <v>248</v>
      </c>
      <c r="H7" s="519"/>
      <c r="I7" s="519"/>
      <c r="M7" s="379" t="s">
        <v>1318</v>
      </c>
      <c r="N7" s="379" t="s">
        <v>1271</v>
      </c>
      <c r="O7" s="524" t="str">
        <f>IFERROR(#REF!,"")</f>
        <v/>
      </c>
      <c r="P7" s="524" t="str">
        <f>IFERROR(#REF!,"")</f>
        <v/>
      </c>
      <c r="Q7" s="524" t="str">
        <f>IFERROR(#REF!,"")</f>
        <v/>
      </c>
      <c r="U7" s="379">
        <v>2</v>
      </c>
      <c r="V7" s="516" t="s">
        <v>1193</v>
      </c>
      <c r="Y7" s="519" t="s">
        <v>232</v>
      </c>
      <c r="Z7" s="519" t="s">
        <v>233</v>
      </c>
      <c r="AF7" s="379">
        <v>21</v>
      </c>
      <c r="AG7" s="379">
        <v>30</v>
      </c>
      <c r="AH7" s="527" t="s">
        <v>301</v>
      </c>
      <c r="AM7" s="525" t="s">
        <v>317</v>
      </c>
      <c r="AQ7" s="525" t="s">
        <v>1162</v>
      </c>
      <c r="AS7" s="525" t="s">
        <v>118</v>
      </c>
      <c r="AU7" s="525" t="s">
        <v>1364</v>
      </c>
      <c r="AX7" s="526" t="s">
        <v>258</v>
      </c>
      <c r="AZ7" s="525" t="s">
        <v>320</v>
      </c>
      <c r="BB7" s="526" t="s">
        <v>107</v>
      </c>
    </row>
    <row r="8" spans="1:54" ht="14.5">
      <c r="A8" s="522">
        <v>1140820896</v>
      </c>
      <c r="B8" s="523" t="s">
        <v>568</v>
      </c>
      <c r="C8" s="523" t="s">
        <v>535</v>
      </c>
      <c r="D8" s="523" t="s">
        <v>534</v>
      </c>
      <c r="E8" s="523" t="s">
        <v>121</v>
      </c>
      <c r="F8" s="523" t="s">
        <v>251</v>
      </c>
      <c r="G8" s="523" t="s">
        <v>250</v>
      </c>
      <c r="H8" s="519"/>
      <c r="I8" s="519"/>
      <c r="M8" s="379" t="s">
        <v>1319</v>
      </c>
      <c r="N8" s="379" t="s">
        <v>1272</v>
      </c>
      <c r="O8" s="379" t="str">
        <f>IFERROR(IF(#REF!&gt;0,#REF!,#REF!),"")</f>
        <v/>
      </c>
      <c r="Q8" s="379" t="str">
        <f>IFERROR(IF(#REF!&gt;0,#REF!,#REF!),"")</f>
        <v/>
      </c>
      <c r="U8" s="379">
        <v>2</v>
      </c>
      <c r="V8" s="516" t="s">
        <v>1194</v>
      </c>
      <c r="Y8" s="519" t="s">
        <v>234</v>
      </c>
      <c r="Z8" s="519" t="s">
        <v>235</v>
      </c>
      <c r="AF8" s="379">
        <v>31</v>
      </c>
      <c r="AG8" s="379">
        <v>100000</v>
      </c>
      <c r="AH8" s="527" t="s">
        <v>302</v>
      </c>
      <c r="AM8" s="525" t="s">
        <v>318</v>
      </c>
      <c r="AQ8" s="525" t="s">
        <v>1366</v>
      </c>
      <c r="AS8" s="525" t="s">
        <v>119</v>
      </c>
      <c r="AU8" s="525" t="s">
        <v>1365</v>
      </c>
      <c r="AX8" s="526" t="s">
        <v>473</v>
      </c>
      <c r="AZ8" s="525" t="s">
        <v>322</v>
      </c>
      <c r="BB8" s="526" t="s">
        <v>117</v>
      </c>
    </row>
    <row r="9" spans="1:54" ht="14.5">
      <c r="A9" s="522">
        <v>1140840332</v>
      </c>
      <c r="B9" s="523" t="s">
        <v>1084</v>
      </c>
      <c r="C9" s="523" t="s">
        <v>535</v>
      </c>
      <c r="D9" s="523" t="s">
        <v>986</v>
      </c>
      <c r="E9" s="523" t="s">
        <v>120</v>
      </c>
      <c r="F9" s="523" t="s">
        <v>251</v>
      </c>
      <c r="G9" s="523" t="s">
        <v>250</v>
      </c>
      <c r="H9" s="519"/>
      <c r="I9" s="519"/>
      <c r="M9" s="379" t="s">
        <v>1319</v>
      </c>
      <c r="N9" s="379" t="s">
        <v>1273</v>
      </c>
      <c r="O9" s="379" t="str">
        <f>IFERROR(IF(#REF!&gt;0,#REF!,#REF!),"")</f>
        <v/>
      </c>
      <c r="Q9" s="379" t="str">
        <f>IFERROR(IF(#REF!&gt;0,#REF!,#REF!),"")</f>
        <v/>
      </c>
      <c r="U9" s="379">
        <v>2</v>
      </c>
      <c r="V9" s="516" t="s">
        <v>1188</v>
      </c>
      <c r="Y9" s="519" t="s">
        <v>236</v>
      </c>
      <c r="Z9" s="519" t="s">
        <v>237</v>
      </c>
      <c r="AM9" s="525" t="s">
        <v>319</v>
      </c>
      <c r="AQ9" s="525" t="s">
        <v>270</v>
      </c>
      <c r="AS9" s="525" t="s">
        <v>107</v>
      </c>
      <c r="AU9" s="525" t="s">
        <v>1161</v>
      </c>
      <c r="AX9" s="526" t="s">
        <v>107</v>
      </c>
      <c r="AZ9" s="525" t="s">
        <v>323</v>
      </c>
      <c r="BB9" s="526" t="s">
        <v>118</v>
      </c>
    </row>
    <row r="10" spans="1:54" ht="14.5">
      <c r="A10" s="522">
        <v>1140850679</v>
      </c>
      <c r="B10" s="523" t="s">
        <v>1373</v>
      </c>
      <c r="C10" s="523" t="s">
        <v>535</v>
      </c>
      <c r="D10" s="523" t="s">
        <v>534</v>
      </c>
      <c r="E10" s="523" t="s">
        <v>121</v>
      </c>
      <c r="F10" s="523" t="s">
        <v>237</v>
      </c>
      <c r="G10" s="523" t="s">
        <v>236</v>
      </c>
      <c r="H10" s="519"/>
      <c r="I10" s="519"/>
      <c r="M10" s="379" t="s">
        <v>1317</v>
      </c>
      <c r="N10" s="379" t="s">
        <v>1274</v>
      </c>
      <c r="O10" s="524">
        <f>IFERROR('Section 14a'!$D$71,"")</f>
        <v>0</v>
      </c>
      <c r="P10" s="524">
        <f>IFERROR('Section 14a'!$H$71,"")</f>
        <v>0</v>
      </c>
      <c r="Q10" s="524">
        <f>IFERROR('Section 14a'!$L$71,"")</f>
        <v>0</v>
      </c>
      <c r="U10" s="379">
        <v>3</v>
      </c>
      <c r="V10" s="516" t="s">
        <v>370</v>
      </c>
      <c r="Y10" s="519" t="s">
        <v>238</v>
      </c>
      <c r="Z10" s="519" t="s">
        <v>239</v>
      </c>
      <c r="AM10" s="525" t="s">
        <v>320</v>
      </c>
      <c r="AQ10" s="525" t="s">
        <v>6</v>
      </c>
      <c r="AS10" s="525" t="s">
        <v>1154</v>
      </c>
      <c r="AU10" s="525" t="s">
        <v>1162</v>
      </c>
      <c r="AX10" s="526" t="s">
        <v>272</v>
      </c>
      <c r="AZ10" s="525" t="s">
        <v>324</v>
      </c>
      <c r="BB10" s="526" t="s">
        <v>113</v>
      </c>
    </row>
    <row r="11" spans="1:54" ht="14.5">
      <c r="A11" s="522">
        <v>1140914632</v>
      </c>
      <c r="B11" s="523" t="s">
        <v>1374</v>
      </c>
      <c r="C11" s="523" t="s">
        <v>535</v>
      </c>
      <c r="D11" s="523" t="s">
        <v>534</v>
      </c>
      <c r="E11" s="523" t="s">
        <v>121</v>
      </c>
      <c r="F11" s="523" t="s">
        <v>245</v>
      </c>
      <c r="G11" s="523" t="s">
        <v>244</v>
      </c>
      <c r="H11" s="519"/>
      <c r="I11" s="519"/>
      <c r="M11" s="379" t="s">
        <v>1320</v>
      </c>
      <c r="N11" s="379" t="s">
        <v>1275</v>
      </c>
      <c r="O11" s="379" t="str">
        <f>IFERROR(#REF!,"")</f>
        <v/>
      </c>
      <c r="P11" s="379" t="str">
        <f>IFERROR(#REF!,"")</f>
        <v/>
      </c>
      <c r="Q11" s="379" t="str">
        <f>IFERROR(#REF!,"")</f>
        <v/>
      </c>
      <c r="U11" s="379">
        <v>4</v>
      </c>
      <c r="V11" s="516" t="s">
        <v>1252</v>
      </c>
      <c r="Y11" s="519" t="s">
        <v>240</v>
      </c>
      <c r="Z11" s="519" t="s">
        <v>241</v>
      </c>
      <c r="AM11" s="525" t="s">
        <v>321</v>
      </c>
      <c r="AS11" s="525" t="s">
        <v>113</v>
      </c>
      <c r="AU11" s="525" t="s">
        <v>1163</v>
      </c>
      <c r="AX11" s="526" t="s">
        <v>118</v>
      </c>
      <c r="AZ11" s="525" t="s">
        <v>1211</v>
      </c>
      <c r="BB11" s="526" t="s">
        <v>119</v>
      </c>
    </row>
    <row r="12" spans="1:54" ht="14.5">
      <c r="A12" s="522">
        <v>1141025990</v>
      </c>
      <c r="B12" s="523" t="s">
        <v>1375</v>
      </c>
      <c r="C12" s="523" t="s">
        <v>535</v>
      </c>
      <c r="D12" s="523" t="s">
        <v>536</v>
      </c>
      <c r="E12" s="523" t="s">
        <v>110</v>
      </c>
      <c r="F12" s="523" t="s">
        <v>251</v>
      </c>
      <c r="G12" s="523" t="s">
        <v>250</v>
      </c>
      <c r="H12" s="519"/>
      <c r="I12" s="519"/>
      <c r="M12" s="379" t="s">
        <v>1320</v>
      </c>
      <c r="N12" s="379" t="s">
        <v>1276</v>
      </c>
      <c r="O12" s="379" t="str">
        <f>IFERROR(#REF!,"")</f>
        <v/>
      </c>
      <c r="P12" s="379" t="str">
        <f>IFERROR(#REF!,"")</f>
        <v/>
      </c>
      <c r="Q12" s="379" t="str">
        <f>IFERROR(#REF!,"")</f>
        <v/>
      </c>
      <c r="U12" s="379">
        <v>4</v>
      </c>
      <c r="V12" s="516" t="s">
        <v>1253</v>
      </c>
      <c r="Y12" s="519" t="s">
        <v>242</v>
      </c>
      <c r="Z12" s="519" t="s">
        <v>243</v>
      </c>
      <c r="AF12" s="520" t="s">
        <v>310</v>
      </c>
      <c r="AM12" s="525" t="s">
        <v>322</v>
      </c>
      <c r="AS12" s="525" t="s">
        <v>332</v>
      </c>
      <c r="AU12" s="525" t="s">
        <v>1164</v>
      </c>
      <c r="AX12" s="526" t="s">
        <v>113</v>
      </c>
      <c r="AZ12" s="525" t="s">
        <v>1212</v>
      </c>
      <c r="BB12" s="526" t="s">
        <v>110</v>
      </c>
    </row>
    <row r="13" spans="1:54" ht="14.5">
      <c r="A13" s="522">
        <v>1141033119</v>
      </c>
      <c r="B13" s="523" t="s">
        <v>1376</v>
      </c>
      <c r="C13" s="523" t="s">
        <v>535</v>
      </c>
      <c r="D13" s="523" t="s">
        <v>536</v>
      </c>
      <c r="E13" s="523" t="s">
        <v>110</v>
      </c>
      <c r="F13" s="523" t="s">
        <v>251</v>
      </c>
      <c r="G13" s="523" t="s">
        <v>250</v>
      </c>
      <c r="H13" s="519"/>
      <c r="I13" s="519"/>
      <c r="M13" s="379" t="s">
        <v>1320</v>
      </c>
      <c r="N13" s="379" t="s">
        <v>1277</v>
      </c>
      <c r="O13" s="379" t="str">
        <f>IFERROR(#REF!,"")</f>
        <v/>
      </c>
      <c r="P13" s="379" t="str">
        <f>IFERROR(#REF!,"")</f>
        <v/>
      </c>
      <c r="Q13" s="379" t="str">
        <f>IFERROR(#REF!,"")</f>
        <v/>
      </c>
      <c r="U13" s="379">
        <v>5</v>
      </c>
      <c r="V13" s="516" t="s">
        <v>104</v>
      </c>
      <c r="Y13" s="519" t="s">
        <v>244</v>
      </c>
      <c r="Z13" s="519" t="s">
        <v>245</v>
      </c>
      <c r="AF13" s="528">
        <v>0</v>
      </c>
      <c r="AG13" s="528">
        <v>99999.99</v>
      </c>
      <c r="AH13" s="527" t="s">
        <v>303</v>
      </c>
      <c r="AM13" s="525" t="s">
        <v>323</v>
      </c>
      <c r="AU13" s="525" t="s">
        <v>1165</v>
      </c>
      <c r="AX13" s="526" t="s">
        <v>119</v>
      </c>
      <c r="AZ13" s="525" t="s">
        <v>332</v>
      </c>
      <c r="BB13" s="525" t="s">
        <v>332</v>
      </c>
    </row>
    <row r="14" spans="1:54" ht="14.5">
      <c r="A14" s="522">
        <v>1141043274</v>
      </c>
      <c r="B14" s="523" t="s">
        <v>748</v>
      </c>
      <c r="C14" s="523" t="s">
        <v>535</v>
      </c>
      <c r="D14" s="523" t="s">
        <v>536</v>
      </c>
      <c r="E14" s="523" t="s">
        <v>110</v>
      </c>
      <c r="F14" s="523" t="s">
        <v>251</v>
      </c>
      <c r="G14" s="523" t="s">
        <v>250</v>
      </c>
      <c r="H14" s="519"/>
      <c r="I14" s="519"/>
      <c r="M14" s="379" t="s">
        <v>1320</v>
      </c>
      <c r="N14" s="379" t="s">
        <v>1278</v>
      </c>
      <c r="O14" s="379" t="str">
        <f>IFERROR(#REF!,"")</f>
        <v/>
      </c>
      <c r="P14" s="379" t="str">
        <f>IFERROR(#REF!,"")</f>
        <v/>
      </c>
      <c r="Q14" s="379" t="str">
        <f>IFERROR(#REF!,"")</f>
        <v/>
      </c>
      <c r="U14" s="379">
        <v>8</v>
      </c>
      <c r="V14" s="516" t="s">
        <v>1190</v>
      </c>
      <c r="W14" s="520"/>
      <c r="Y14" s="519" t="s">
        <v>246</v>
      </c>
      <c r="Z14" s="519" t="s">
        <v>247</v>
      </c>
      <c r="AF14" s="528">
        <v>100000</v>
      </c>
      <c r="AG14" s="528">
        <v>249999.99</v>
      </c>
      <c r="AH14" s="527" t="s">
        <v>304</v>
      </c>
      <c r="AM14" s="525" t="s">
        <v>324</v>
      </c>
      <c r="AU14" s="525" t="s">
        <v>332</v>
      </c>
      <c r="AX14" s="526" t="s">
        <v>110</v>
      </c>
    </row>
    <row r="15" spans="1:54" ht="14.5">
      <c r="A15" s="522">
        <v>1141163155</v>
      </c>
      <c r="B15" s="523" t="s">
        <v>1073</v>
      </c>
      <c r="C15" s="523" t="s">
        <v>535</v>
      </c>
      <c r="D15" s="523" t="s">
        <v>989</v>
      </c>
      <c r="E15" s="523" t="s">
        <v>258</v>
      </c>
      <c r="F15" s="523" t="s">
        <v>229</v>
      </c>
      <c r="G15" s="523" t="s">
        <v>228</v>
      </c>
      <c r="H15" s="519"/>
      <c r="I15" s="519"/>
      <c r="M15" s="379" t="s">
        <v>1320</v>
      </c>
      <c r="N15" s="379" t="s">
        <v>1279</v>
      </c>
      <c r="O15" s="379" t="str">
        <f>IFERROR(#REF!,"")</f>
        <v/>
      </c>
      <c r="P15" s="379" t="str">
        <f>IFERROR(#REF!,"")</f>
        <v/>
      </c>
      <c r="Q15" s="379" t="str">
        <f>IFERROR(#REF!,"")</f>
        <v/>
      </c>
      <c r="U15" s="529" t="s">
        <v>1199</v>
      </c>
      <c r="V15" s="516" t="s">
        <v>28</v>
      </c>
      <c r="Y15" s="519" t="s">
        <v>248</v>
      </c>
      <c r="Z15" s="519" t="s">
        <v>249</v>
      </c>
      <c r="AF15" s="528">
        <v>500000</v>
      </c>
      <c r="AG15" s="528">
        <v>999999.99</v>
      </c>
      <c r="AH15" s="527" t="s">
        <v>305</v>
      </c>
      <c r="AM15" s="525" t="s">
        <v>325</v>
      </c>
      <c r="AX15" s="525" t="s">
        <v>332</v>
      </c>
    </row>
    <row r="16" spans="1:54" ht="14.5">
      <c r="A16" s="522">
        <v>1141198656</v>
      </c>
      <c r="B16" s="523" t="s">
        <v>838</v>
      </c>
      <c r="C16" s="523" t="s">
        <v>535</v>
      </c>
      <c r="D16" s="523" t="s">
        <v>536</v>
      </c>
      <c r="E16" s="523" t="s">
        <v>110</v>
      </c>
      <c r="F16" s="523" t="s">
        <v>249</v>
      </c>
      <c r="G16" s="523" t="s">
        <v>248</v>
      </c>
      <c r="H16" s="519"/>
      <c r="I16" s="519"/>
      <c r="Y16" s="519" t="s">
        <v>250</v>
      </c>
      <c r="Z16" s="519" t="s">
        <v>251</v>
      </c>
      <c r="AF16" s="528">
        <v>1000000</v>
      </c>
      <c r="AG16" s="528">
        <v>4999999.99</v>
      </c>
      <c r="AH16" s="527" t="s">
        <v>306</v>
      </c>
      <c r="AM16" s="525" t="s">
        <v>326</v>
      </c>
    </row>
    <row r="17" spans="1:43" ht="14.5">
      <c r="A17" s="522">
        <v>1141213562</v>
      </c>
      <c r="B17" s="523" t="s">
        <v>1610</v>
      </c>
      <c r="C17" s="523" t="s">
        <v>6</v>
      </c>
      <c r="D17" s="523"/>
      <c r="E17" s="523"/>
      <c r="F17" s="523" t="s">
        <v>247</v>
      </c>
      <c r="G17" s="523" t="s">
        <v>246</v>
      </c>
      <c r="H17" s="519"/>
      <c r="I17" s="519"/>
      <c r="Y17" s="519" t="s">
        <v>252</v>
      </c>
      <c r="Z17" s="519" t="s">
        <v>253</v>
      </c>
      <c r="AF17" s="528">
        <v>5000000</v>
      </c>
      <c r="AG17" s="528">
        <v>9999999.9900000002</v>
      </c>
      <c r="AH17" s="527" t="s">
        <v>307</v>
      </c>
      <c r="AM17" s="525" t="s">
        <v>327</v>
      </c>
    </row>
    <row r="18" spans="1:43" ht="14.5">
      <c r="A18" s="522">
        <v>1141217910</v>
      </c>
      <c r="B18" s="523" t="s">
        <v>1377</v>
      </c>
      <c r="C18" s="523" t="s">
        <v>535</v>
      </c>
      <c r="D18" s="523" t="s">
        <v>536</v>
      </c>
      <c r="E18" s="523" t="s">
        <v>110</v>
      </c>
      <c r="F18" s="523" t="s">
        <v>249</v>
      </c>
      <c r="G18" s="523" t="s">
        <v>248</v>
      </c>
      <c r="H18" s="519"/>
      <c r="I18" s="519"/>
      <c r="Y18" s="519" t="s">
        <v>254</v>
      </c>
      <c r="Z18" s="519" t="s">
        <v>255</v>
      </c>
      <c r="AF18" s="528">
        <v>10000000</v>
      </c>
      <c r="AG18" s="528">
        <v>10000000000</v>
      </c>
      <c r="AH18" s="527" t="s">
        <v>308</v>
      </c>
      <c r="AM18" s="525" t="s">
        <v>328</v>
      </c>
    </row>
    <row r="19" spans="1:43" ht="14.5">
      <c r="A19" s="522">
        <v>1141229253</v>
      </c>
      <c r="B19" s="523" t="s">
        <v>1378</v>
      </c>
      <c r="C19" s="523" t="s">
        <v>533</v>
      </c>
      <c r="D19" s="523" t="s">
        <v>989</v>
      </c>
      <c r="E19" s="523" t="s">
        <v>258</v>
      </c>
      <c r="F19" s="523" t="s">
        <v>251</v>
      </c>
      <c r="G19" s="523" t="s">
        <v>250</v>
      </c>
      <c r="H19" s="519"/>
      <c r="I19" s="519"/>
      <c r="Y19" s="519" t="s">
        <v>256</v>
      </c>
      <c r="Z19" s="519" t="s">
        <v>257</v>
      </c>
      <c r="AM19" s="525" t="s">
        <v>270</v>
      </c>
      <c r="AQ19" s="521" t="s">
        <v>1367</v>
      </c>
    </row>
    <row r="20" spans="1:43" ht="14.5">
      <c r="A20" s="522">
        <v>1141247131</v>
      </c>
      <c r="B20" s="523" t="s">
        <v>510</v>
      </c>
      <c r="C20" s="523" t="s">
        <v>533</v>
      </c>
      <c r="D20" s="523" t="s">
        <v>534</v>
      </c>
      <c r="E20" s="523" t="s">
        <v>121</v>
      </c>
      <c r="F20" s="523" t="s">
        <v>229</v>
      </c>
      <c r="G20" s="523" t="s">
        <v>228</v>
      </c>
      <c r="H20" s="519"/>
      <c r="I20" s="519"/>
      <c r="S20" s="516"/>
      <c r="AM20" s="525" t="s">
        <v>329</v>
      </c>
      <c r="AQ20" s="525" t="s">
        <v>313</v>
      </c>
    </row>
    <row r="21" spans="1:43" ht="14.5">
      <c r="A21" s="522">
        <v>1141264326</v>
      </c>
      <c r="B21" s="523" t="s">
        <v>667</v>
      </c>
      <c r="C21" s="523" t="s">
        <v>533</v>
      </c>
      <c r="D21" s="523" t="s">
        <v>536</v>
      </c>
      <c r="E21" s="523" t="s">
        <v>110</v>
      </c>
      <c r="F21" s="523" t="s">
        <v>229</v>
      </c>
      <c r="G21" s="523" t="s">
        <v>228</v>
      </c>
      <c r="H21" s="519"/>
      <c r="I21" s="519"/>
      <c r="S21" s="516"/>
      <c r="AM21" s="525" t="s">
        <v>332</v>
      </c>
      <c r="AQ21" s="525" t="s">
        <v>316</v>
      </c>
    </row>
    <row r="22" spans="1:43" ht="14.5">
      <c r="A22" s="522">
        <v>1141303090</v>
      </c>
      <c r="B22" s="523" t="s">
        <v>491</v>
      </c>
      <c r="C22" s="523" t="s">
        <v>535</v>
      </c>
      <c r="D22" s="523" t="s">
        <v>534</v>
      </c>
      <c r="E22" s="523" t="s">
        <v>121</v>
      </c>
      <c r="F22" s="523" t="s">
        <v>237</v>
      </c>
      <c r="G22" s="523" t="s">
        <v>236</v>
      </c>
      <c r="H22" s="519"/>
      <c r="I22" s="519"/>
      <c r="S22" s="516"/>
      <c r="Y22" s="530" t="s">
        <v>1261</v>
      </c>
      <c r="Z22" s="530" t="s">
        <v>1263</v>
      </c>
      <c r="AA22" s="530" t="s">
        <v>986</v>
      </c>
      <c r="AB22" s="530" t="s">
        <v>1264</v>
      </c>
      <c r="AC22" s="530" t="s">
        <v>1265</v>
      </c>
      <c r="AD22" s="519"/>
      <c r="AF22" s="520" t="s">
        <v>275</v>
      </c>
      <c r="AQ22" s="525" t="s">
        <v>318</v>
      </c>
    </row>
    <row r="23" spans="1:43" ht="14.5">
      <c r="A23" s="522">
        <v>1141399510</v>
      </c>
      <c r="B23" s="523" t="s">
        <v>480</v>
      </c>
      <c r="C23" s="523" t="s">
        <v>535</v>
      </c>
      <c r="D23" s="523" t="s">
        <v>538</v>
      </c>
      <c r="E23" s="523" t="s">
        <v>117</v>
      </c>
      <c r="F23" s="523" t="s">
        <v>251</v>
      </c>
      <c r="G23" s="523" t="s">
        <v>250</v>
      </c>
      <c r="H23" s="519"/>
      <c r="I23" s="519"/>
      <c r="Q23" s="379" t="s">
        <v>1315</v>
      </c>
      <c r="S23" s="516" t="s">
        <v>1307</v>
      </c>
      <c r="T23" s="379" t="s">
        <v>1198</v>
      </c>
      <c r="U23" s="379" t="s">
        <v>1196</v>
      </c>
      <c r="V23" s="520" t="s">
        <v>220</v>
      </c>
      <c r="W23" s="379" t="s">
        <v>93</v>
      </c>
      <c r="X23" s="516"/>
      <c r="Y23" s="519" t="s">
        <v>222</v>
      </c>
      <c r="Z23" s="519" t="s">
        <v>222</v>
      </c>
      <c r="AA23" s="519" t="s">
        <v>222</v>
      </c>
      <c r="AB23" s="519" t="s">
        <v>222</v>
      </c>
      <c r="AC23" s="519" t="s">
        <v>222</v>
      </c>
      <c r="AD23" s="519"/>
      <c r="AF23" s="526" t="s">
        <v>271</v>
      </c>
      <c r="AQ23" s="525" t="s">
        <v>320</v>
      </c>
    </row>
    <row r="24" spans="1:43" ht="14.5">
      <c r="A24" s="522">
        <v>1141643719</v>
      </c>
      <c r="B24" s="523" t="s">
        <v>1611</v>
      </c>
      <c r="C24" s="523" t="s">
        <v>6</v>
      </c>
      <c r="D24" s="523"/>
      <c r="E24" s="523"/>
      <c r="F24" s="523" t="s">
        <v>251</v>
      </c>
      <c r="G24" s="523" t="s">
        <v>250</v>
      </c>
      <c r="H24" s="519"/>
      <c r="I24" s="519"/>
      <c r="S24" s="519" t="s">
        <v>222</v>
      </c>
      <c r="T24" s="531"/>
      <c r="U24" s="379">
        <v>0</v>
      </c>
      <c r="V24" s="519" t="s">
        <v>222</v>
      </c>
      <c r="X24" s="516"/>
      <c r="Y24" s="526" t="s">
        <v>94</v>
      </c>
      <c r="Z24" s="526" t="s">
        <v>94</v>
      </c>
      <c r="AA24" s="526" t="s">
        <v>98</v>
      </c>
      <c r="AB24" s="526" t="s">
        <v>117</v>
      </c>
      <c r="AC24" s="526" t="s">
        <v>98</v>
      </c>
      <c r="AD24" s="526"/>
      <c r="AE24" s="520"/>
      <c r="AF24" s="526" t="s">
        <v>274</v>
      </c>
      <c r="AQ24" s="525" t="s">
        <v>328</v>
      </c>
    </row>
    <row r="25" spans="1:43" ht="14.5">
      <c r="A25" s="522">
        <v>1141737578</v>
      </c>
      <c r="B25" s="523" t="s">
        <v>973</v>
      </c>
      <c r="C25" s="523" t="s">
        <v>535</v>
      </c>
      <c r="D25" s="523" t="s">
        <v>538</v>
      </c>
      <c r="E25" s="523" t="s">
        <v>117</v>
      </c>
      <c r="F25" s="523" t="s">
        <v>229</v>
      </c>
      <c r="G25" s="523" t="s">
        <v>228</v>
      </c>
      <c r="H25" s="519"/>
      <c r="I25" s="519"/>
      <c r="Q25" s="379" t="s">
        <v>1316</v>
      </c>
      <c r="R25" s="532" t="str">
        <f>V25</f>
        <v>Associations professionnelles d’artistes</v>
      </c>
      <c r="S25" s="516" t="s">
        <v>1306</v>
      </c>
      <c r="T25" s="531"/>
      <c r="U25" s="379" t="s">
        <v>1266</v>
      </c>
      <c r="V25" s="516" t="s">
        <v>364</v>
      </c>
      <c r="W25" s="379" t="s">
        <v>1261</v>
      </c>
      <c r="X25" s="516"/>
      <c r="Y25" s="526" t="s">
        <v>95</v>
      </c>
      <c r="Z25" s="526" t="s">
        <v>95</v>
      </c>
      <c r="AA25" s="526" t="s">
        <v>120</v>
      </c>
      <c r="AC25" s="526" t="s">
        <v>120</v>
      </c>
      <c r="AD25" s="526"/>
      <c r="AF25" s="526" t="s">
        <v>273</v>
      </c>
      <c r="AQ25" s="525" t="s">
        <v>329</v>
      </c>
    </row>
    <row r="26" spans="1:43" ht="14.5">
      <c r="A26" s="522">
        <v>1141749037</v>
      </c>
      <c r="B26" s="523" t="s">
        <v>771</v>
      </c>
      <c r="C26" s="523" t="s">
        <v>535</v>
      </c>
      <c r="D26" s="523" t="s">
        <v>536</v>
      </c>
      <c r="E26" s="523" t="s">
        <v>110</v>
      </c>
      <c r="F26" s="523" t="s">
        <v>229</v>
      </c>
      <c r="G26" s="523" t="s">
        <v>228</v>
      </c>
      <c r="H26" s="519"/>
      <c r="I26" s="519"/>
      <c r="Q26" s="379" t="s">
        <v>1316</v>
      </c>
      <c r="R26" s="532" t="str">
        <f t="shared" ref="R26:R28" si="0">V26</f>
        <v>Organismes de services</v>
      </c>
      <c r="S26" s="516" t="s">
        <v>1306</v>
      </c>
      <c r="T26" s="531"/>
      <c r="U26" s="379" t="s">
        <v>1266</v>
      </c>
      <c r="V26" s="516" t="s">
        <v>145</v>
      </c>
      <c r="W26" s="379" t="s">
        <v>1261</v>
      </c>
      <c r="X26" s="516"/>
      <c r="Y26" s="526" t="s">
        <v>98</v>
      </c>
      <c r="Z26" s="526" t="s">
        <v>107</v>
      </c>
      <c r="AA26" s="526" t="s">
        <v>258</v>
      </c>
      <c r="AC26" s="526" t="s">
        <v>258</v>
      </c>
      <c r="AD26" s="526"/>
      <c r="AF26" s="526" t="s">
        <v>473</v>
      </c>
      <c r="AQ26" s="525" t="s">
        <v>6</v>
      </c>
    </row>
    <row r="27" spans="1:43" ht="14.5">
      <c r="A27" s="522">
        <v>1141759010</v>
      </c>
      <c r="B27" s="523" t="s">
        <v>735</v>
      </c>
      <c r="C27" s="523" t="s">
        <v>535</v>
      </c>
      <c r="D27" s="523" t="s">
        <v>537</v>
      </c>
      <c r="E27" s="523" t="s">
        <v>113</v>
      </c>
      <c r="F27" s="523" t="s">
        <v>251</v>
      </c>
      <c r="G27" s="523" t="s">
        <v>250</v>
      </c>
      <c r="H27" s="519"/>
      <c r="I27" s="519"/>
      <c r="Q27" s="379" t="s">
        <v>1316</v>
      </c>
      <c r="R27" s="532" t="str">
        <f t="shared" si="0"/>
        <v>Regroupements nationaux</v>
      </c>
      <c r="S27" s="516" t="s">
        <v>1306</v>
      </c>
      <c r="T27" s="531"/>
      <c r="U27" s="379" t="s">
        <v>1266</v>
      </c>
      <c r="V27" s="516" t="s">
        <v>144</v>
      </c>
      <c r="W27" s="379" t="s">
        <v>1261</v>
      </c>
      <c r="X27" s="516"/>
      <c r="Y27" s="526" t="s">
        <v>120</v>
      </c>
      <c r="Z27" s="526" t="s">
        <v>113</v>
      </c>
      <c r="AA27" s="526" t="s">
        <v>118</v>
      </c>
      <c r="AC27" s="526" t="s">
        <v>117</v>
      </c>
      <c r="AD27" s="526"/>
      <c r="AF27" s="526" t="s">
        <v>107</v>
      </c>
      <c r="AQ27" s="525"/>
    </row>
    <row r="28" spans="1:43" ht="14.5">
      <c r="A28" s="522">
        <v>1142018168</v>
      </c>
      <c r="B28" s="523" t="s">
        <v>1379</v>
      </c>
      <c r="C28" s="523" t="s">
        <v>535</v>
      </c>
      <c r="D28" s="523" t="s">
        <v>536</v>
      </c>
      <c r="E28" s="523" t="s">
        <v>110</v>
      </c>
      <c r="F28" s="523" t="s">
        <v>251</v>
      </c>
      <c r="G28" s="523" t="s">
        <v>250</v>
      </c>
      <c r="H28" s="519"/>
      <c r="I28" s="519"/>
      <c r="Q28" s="379" t="s">
        <v>1316</v>
      </c>
      <c r="R28" s="532" t="str">
        <f t="shared" si="0"/>
        <v>Organismes de diffusion</v>
      </c>
      <c r="S28" s="516" t="s">
        <v>1306</v>
      </c>
      <c r="T28" s="531" t="s">
        <v>1201</v>
      </c>
      <c r="U28" s="379" t="s">
        <v>1267</v>
      </c>
      <c r="V28" s="516" t="s">
        <v>1192</v>
      </c>
      <c r="W28" s="379" t="s">
        <v>1262</v>
      </c>
      <c r="X28" s="516"/>
      <c r="Y28" s="526" t="s">
        <v>258</v>
      </c>
      <c r="Z28" s="526" t="s">
        <v>121</v>
      </c>
      <c r="AA28" s="526" t="s">
        <v>119</v>
      </c>
      <c r="AC28" s="526" t="s">
        <v>118</v>
      </c>
      <c r="AD28" s="526"/>
      <c r="AF28" s="526" t="s">
        <v>113</v>
      </c>
      <c r="AQ28" s="525"/>
    </row>
    <row r="29" spans="1:43">
      <c r="A29" s="522">
        <v>1142027755</v>
      </c>
      <c r="B29" s="523" t="s">
        <v>671</v>
      </c>
      <c r="C29" s="523" t="s">
        <v>533</v>
      </c>
      <c r="D29" s="523" t="s">
        <v>539</v>
      </c>
      <c r="E29" s="523" t="s">
        <v>107</v>
      </c>
      <c r="F29" s="523" t="s">
        <v>251</v>
      </c>
      <c r="G29" s="523" t="s">
        <v>250</v>
      </c>
      <c r="H29" s="519"/>
      <c r="I29" s="519"/>
      <c r="Q29" s="379" t="s">
        <v>1316</v>
      </c>
      <c r="R29" s="532" t="str">
        <f t="shared" ref="R29" si="1">V29</f>
        <v>Centres d’exposition</v>
      </c>
      <c r="S29" s="516" t="s">
        <v>1306</v>
      </c>
      <c r="T29" s="531" t="s">
        <v>1201</v>
      </c>
      <c r="U29" s="379" t="s">
        <v>1267</v>
      </c>
      <c r="V29" s="516" t="s">
        <v>1360</v>
      </c>
      <c r="W29" s="379" t="s">
        <v>1262</v>
      </c>
      <c r="X29" s="516"/>
      <c r="Y29" s="526" t="s">
        <v>107</v>
      </c>
      <c r="Z29" s="526" t="s">
        <v>110</v>
      </c>
      <c r="AA29" s="526"/>
      <c r="AC29" s="526" t="s">
        <v>121</v>
      </c>
      <c r="AD29" s="526"/>
      <c r="AF29" s="526" t="s">
        <v>110</v>
      </c>
    </row>
    <row r="30" spans="1:43">
      <c r="A30" s="522">
        <v>1142041491</v>
      </c>
      <c r="B30" s="523" t="s">
        <v>1380</v>
      </c>
      <c r="C30" s="523" t="s">
        <v>535</v>
      </c>
      <c r="D30" s="523" t="s">
        <v>536</v>
      </c>
      <c r="E30" s="523" t="s">
        <v>110</v>
      </c>
      <c r="F30" s="523" t="s">
        <v>251</v>
      </c>
      <c r="G30" s="523" t="s">
        <v>250</v>
      </c>
      <c r="H30" s="519"/>
      <c r="I30" s="519"/>
      <c r="Q30" s="379" t="s">
        <v>1316</v>
      </c>
      <c r="R30" s="532" t="str">
        <f>V30</f>
        <v>Organismes de diffusion et de soutien à la production</v>
      </c>
      <c r="S30" s="516" t="s">
        <v>1306</v>
      </c>
      <c r="T30" s="531" t="s">
        <v>1201</v>
      </c>
      <c r="U30" s="379" t="s">
        <v>1267</v>
      </c>
      <c r="V30" s="516" t="s">
        <v>1193</v>
      </c>
      <c r="W30" s="379" t="s">
        <v>1262</v>
      </c>
      <c r="X30" s="516"/>
      <c r="Y30" s="526" t="s">
        <v>117</v>
      </c>
      <c r="AC30" s="526" t="s">
        <v>119</v>
      </c>
      <c r="AD30" s="526"/>
      <c r="AF30" s="526" t="s">
        <v>272</v>
      </c>
    </row>
    <row r="31" spans="1:43">
      <c r="A31" s="522">
        <v>1142063339</v>
      </c>
      <c r="B31" s="523" t="s">
        <v>630</v>
      </c>
      <c r="C31" s="523" t="s">
        <v>535</v>
      </c>
      <c r="D31" s="523" t="s">
        <v>536</v>
      </c>
      <c r="E31" s="523" t="s">
        <v>110</v>
      </c>
      <c r="F31" s="523" t="s">
        <v>229</v>
      </c>
      <c r="G31" s="523" t="s">
        <v>228</v>
      </c>
      <c r="H31" s="519"/>
      <c r="I31" s="519"/>
      <c r="Q31" s="379" t="s">
        <v>1316</v>
      </c>
      <c r="R31" s="532" t="str">
        <f>V31</f>
        <v>Organismes de création</v>
      </c>
      <c r="S31" s="516" t="s">
        <v>1306</v>
      </c>
      <c r="T31" s="531" t="s">
        <v>1201</v>
      </c>
      <c r="U31" s="379" t="s">
        <v>1267</v>
      </c>
      <c r="V31" s="516" t="s">
        <v>1188</v>
      </c>
      <c r="W31" s="379" t="s">
        <v>1262</v>
      </c>
      <c r="X31" s="516"/>
      <c r="Y31" s="526" t="s">
        <v>118</v>
      </c>
      <c r="AF31" s="526" t="s">
        <v>6</v>
      </c>
    </row>
    <row r="32" spans="1:43">
      <c r="A32" s="522">
        <v>1142066803</v>
      </c>
      <c r="B32" s="523" t="s">
        <v>658</v>
      </c>
      <c r="C32" s="523" t="s">
        <v>533</v>
      </c>
      <c r="D32" s="523" t="s">
        <v>539</v>
      </c>
      <c r="E32" s="523" t="s">
        <v>107</v>
      </c>
      <c r="F32" s="523" t="s">
        <v>251</v>
      </c>
      <c r="G32" s="523" t="s">
        <v>250</v>
      </c>
      <c r="H32" s="519"/>
      <c r="I32" s="519"/>
      <c r="Q32" s="379" t="s">
        <v>1316</v>
      </c>
      <c r="R32" s="532" t="str">
        <f>V32</f>
        <v>Organismes de soutien à la production</v>
      </c>
      <c r="S32" s="516" t="s">
        <v>1306</v>
      </c>
      <c r="U32" s="379" t="s">
        <v>1267</v>
      </c>
      <c r="V32" s="516" t="s">
        <v>1194</v>
      </c>
      <c r="W32" s="379" t="s">
        <v>1262</v>
      </c>
      <c r="X32" s="516"/>
      <c r="Y32" s="526" t="s">
        <v>113</v>
      </c>
    </row>
    <row r="33" spans="1:30">
      <c r="A33" s="522">
        <v>1142067165</v>
      </c>
      <c r="B33" s="523" t="s">
        <v>608</v>
      </c>
      <c r="C33" s="523" t="s">
        <v>535</v>
      </c>
      <c r="D33" s="523" t="s">
        <v>539</v>
      </c>
      <c r="E33" s="523" t="s">
        <v>107</v>
      </c>
      <c r="F33" s="523" t="s">
        <v>251</v>
      </c>
      <c r="G33" s="523" t="s">
        <v>250</v>
      </c>
      <c r="H33" s="519"/>
      <c r="I33" s="519"/>
      <c r="Q33" s="379" t="s">
        <v>1317</v>
      </c>
      <c r="R33" s="532" t="str">
        <f>V33</f>
        <v>Organismes de soutien à la production</v>
      </c>
      <c r="S33" s="516" t="s">
        <v>1306</v>
      </c>
      <c r="T33" s="531" t="s">
        <v>1205</v>
      </c>
      <c r="U33" s="379" t="s">
        <v>1268</v>
      </c>
      <c r="V33" s="516" t="s">
        <v>1194</v>
      </c>
      <c r="W33" s="379" t="s">
        <v>1263</v>
      </c>
      <c r="X33" s="516"/>
      <c r="Y33" s="526" t="s">
        <v>121</v>
      </c>
      <c r="AA33" s="526"/>
    </row>
    <row r="34" spans="1:30">
      <c r="A34" s="522">
        <v>1142069104</v>
      </c>
      <c r="B34" s="523" t="s">
        <v>1612</v>
      </c>
      <c r="C34" s="523" t="s">
        <v>6</v>
      </c>
      <c r="D34" s="523"/>
      <c r="E34" s="523"/>
      <c r="F34" s="523" t="s">
        <v>257</v>
      </c>
      <c r="G34" s="523" t="s">
        <v>256</v>
      </c>
      <c r="H34" s="519"/>
      <c r="I34" s="519"/>
      <c r="Q34" s="379" t="s">
        <v>1317</v>
      </c>
      <c r="R34" s="532" t="str">
        <f>V34</f>
        <v>Organismes de création et de production</v>
      </c>
      <c r="S34" s="516" t="s">
        <v>1306</v>
      </c>
      <c r="T34" s="531" t="s">
        <v>1202</v>
      </c>
      <c r="U34" s="379" t="s">
        <v>1269</v>
      </c>
      <c r="V34" s="516" t="s">
        <v>370</v>
      </c>
      <c r="W34" s="379" t="s">
        <v>1263</v>
      </c>
      <c r="X34" s="516"/>
      <c r="Y34" s="526" t="s">
        <v>119</v>
      </c>
      <c r="AA34" s="526"/>
    </row>
    <row r="35" spans="1:30">
      <c r="A35" s="522">
        <v>1142071837</v>
      </c>
      <c r="B35" s="523" t="s">
        <v>1381</v>
      </c>
      <c r="C35" s="523" t="s">
        <v>535</v>
      </c>
      <c r="D35" s="523" t="s">
        <v>539</v>
      </c>
      <c r="E35" s="523" t="s">
        <v>107</v>
      </c>
      <c r="F35" s="523" t="s">
        <v>251</v>
      </c>
      <c r="G35" s="523" t="s">
        <v>250</v>
      </c>
      <c r="H35" s="519"/>
      <c r="I35" s="519"/>
      <c r="Q35" s="379" t="s">
        <v>1317</v>
      </c>
      <c r="R35" s="532" t="s">
        <v>1252</v>
      </c>
      <c r="S35" s="516" t="s">
        <v>1306</v>
      </c>
      <c r="U35" s="379" t="s">
        <v>1270</v>
      </c>
      <c r="V35" s="516" t="s">
        <v>367</v>
      </c>
      <c r="W35" s="379" t="s">
        <v>1263</v>
      </c>
      <c r="X35" s="516"/>
      <c r="Y35" s="526" t="s">
        <v>110</v>
      </c>
    </row>
    <row r="36" spans="1:30" ht="12.5" customHeight="1">
      <c r="A36" s="522">
        <v>1142072017</v>
      </c>
      <c r="B36" s="523" t="s">
        <v>759</v>
      </c>
      <c r="C36" s="523" t="s">
        <v>535</v>
      </c>
      <c r="D36" s="523" t="s">
        <v>536</v>
      </c>
      <c r="E36" s="523" t="s">
        <v>110</v>
      </c>
      <c r="F36" s="523" t="s">
        <v>251</v>
      </c>
      <c r="G36" s="523" t="s">
        <v>250</v>
      </c>
      <c r="H36" s="519"/>
      <c r="I36" s="519"/>
      <c r="Q36" s="379" t="s">
        <v>1317</v>
      </c>
      <c r="R36" s="532" t="s">
        <v>1253</v>
      </c>
      <c r="S36" s="516" t="s">
        <v>1306</v>
      </c>
      <c r="T36" s="531" t="s">
        <v>1203</v>
      </c>
      <c r="U36" s="379" t="s">
        <v>1270</v>
      </c>
      <c r="V36" s="516" t="s">
        <v>367</v>
      </c>
      <c r="W36" s="379" t="s">
        <v>1263</v>
      </c>
      <c r="X36" s="516"/>
    </row>
    <row r="37" spans="1:30" ht="13" customHeight="1">
      <c r="A37" s="522">
        <v>1142072546</v>
      </c>
      <c r="B37" s="523" t="s">
        <v>963</v>
      </c>
      <c r="C37" s="523" t="s">
        <v>533</v>
      </c>
      <c r="D37" s="523" t="s">
        <v>986</v>
      </c>
      <c r="E37" s="523" t="s">
        <v>120</v>
      </c>
      <c r="F37" s="523" t="s">
        <v>251</v>
      </c>
      <c r="G37" s="523" t="s">
        <v>250</v>
      </c>
      <c r="H37" s="519"/>
      <c r="I37" s="519"/>
      <c r="Q37" s="379" t="s">
        <v>1318</v>
      </c>
      <c r="R37" s="532" t="str">
        <f t="shared" ref="R37:R46" si="2">V37</f>
        <v>Périodiques culturels</v>
      </c>
      <c r="S37" s="516" t="s">
        <v>1306</v>
      </c>
      <c r="T37" s="531"/>
      <c r="U37" s="379" t="s">
        <v>1271</v>
      </c>
      <c r="V37" s="516" t="s">
        <v>104</v>
      </c>
      <c r="W37" s="379" t="s">
        <v>1261</v>
      </c>
      <c r="X37" s="516"/>
    </row>
    <row r="38" spans="1:30" ht="13" customHeight="1">
      <c r="A38" s="522">
        <v>1142082875</v>
      </c>
      <c r="B38" s="523" t="s">
        <v>1382</v>
      </c>
      <c r="C38" s="523" t="s">
        <v>535</v>
      </c>
      <c r="D38" s="523" t="s">
        <v>986</v>
      </c>
      <c r="E38" s="523" t="s">
        <v>120</v>
      </c>
      <c r="F38" s="523" t="s">
        <v>247</v>
      </c>
      <c r="G38" s="523" t="s">
        <v>246</v>
      </c>
      <c r="H38" s="519"/>
      <c r="I38" s="519"/>
      <c r="Q38" s="379" t="s">
        <v>1319</v>
      </c>
      <c r="R38" s="532" t="str">
        <f t="shared" si="2"/>
        <v>Événements nationaux et internationaux</v>
      </c>
      <c r="S38" s="516" t="s">
        <v>1306</v>
      </c>
      <c r="T38" s="531" t="s">
        <v>1197</v>
      </c>
      <c r="U38" s="379" t="s">
        <v>1272</v>
      </c>
      <c r="V38" s="516" t="s">
        <v>28</v>
      </c>
      <c r="W38" s="379" t="s">
        <v>1265</v>
      </c>
      <c r="X38" s="516"/>
    </row>
    <row r="39" spans="1:30">
      <c r="A39" s="522">
        <v>1142083493</v>
      </c>
      <c r="B39" s="523" t="s">
        <v>1383</v>
      </c>
      <c r="C39" s="523" t="s">
        <v>535</v>
      </c>
      <c r="D39" s="523" t="s">
        <v>537</v>
      </c>
      <c r="E39" s="523" t="s">
        <v>113</v>
      </c>
      <c r="F39" s="523" t="s">
        <v>251</v>
      </c>
      <c r="G39" s="523" t="s">
        <v>250</v>
      </c>
      <c r="H39" s="519"/>
      <c r="I39" s="519"/>
      <c r="Q39" s="379" t="s">
        <v>1319</v>
      </c>
      <c r="R39" s="532" t="str">
        <f t="shared" si="2"/>
        <v>Événements nationaux et internationaux</v>
      </c>
      <c r="S39" s="516" t="s">
        <v>1306</v>
      </c>
      <c r="U39" s="379" t="s">
        <v>1273</v>
      </c>
      <c r="V39" s="516" t="s">
        <v>28</v>
      </c>
      <c r="W39" s="379" t="s">
        <v>1263</v>
      </c>
      <c r="X39" s="516"/>
    </row>
    <row r="40" spans="1:30">
      <c r="A40" s="522">
        <v>1142083667</v>
      </c>
      <c r="B40" s="523" t="s">
        <v>1613</v>
      </c>
      <c r="C40" s="523" t="s">
        <v>6</v>
      </c>
      <c r="D40" s="523"/>
      <c r="E40" s="523"/>
      <c r="F40" s="523" t="s">
        <v>237</v>
      </c>
      <c r="G40" s="523" t="s">
        <v>236</v>
      </c>
      <c r="H40" s="519"/>
      <c r="I40" s="519"/>
      <c r="Q40" s="379" t="s">
        <v>1317</v>
      </c>
      <c r="R40" s="532" t="str">
        <f t="shared" si="2"/>
        <v>Organismes de diffusion et de production</v>
      </c>
      <c r="S40" s="516" t="s">
        <v>1306</v>
      </c>
      <c r="T40" s="531" t="s">
        <v>1204</v>
      </c>
      <c r="U40" s="379" t="s">
        <v>1274</v>
      </c>
      <c r="V40" s="516" t="s">
        <v>1190</v>
      </c>
      <c r="W40" s="379" t="s">
        <v>1264</v>
      </c>
      <c r="X40" s="516"/>
    </row>
    <row r="41" spans="1:30">
      <c r="A41" s="522">
        <v>1142087122</v>
      </c>
      <c r="B41" s="523" t="s">
        <v>1384</v>
      </c>
      <c r="C41" s="523" t="s">
        <v>535</v>
      </c>
      <c r="D41" s="523" t="s">
        <v>534</v>
      </c>
      <c r="E41" s="523" t="s">
        <v>121</v>
      </c>
      <c r="F41" s="523" t="s">
        <v>227</v>
      </c>
      <c r="G41" s="523" t="s">
        <v>226</v>
      </c>
      <c r="H41" s="519"/>
      <c r="I41" s="519"/>
      <c r="Q41" s="379" t="s">
        <v>1320</v>
      </c>
      <c r="R41" s="532" t="str">
        <f t="shared" si="2"/>
        <v>Diffuseurs et Événements nationaux et internationaux</v>
      </c>
      <c r="S41" s="516" t="s">
        <v>1308</v>
      </c>
      <c r="T41" s="531"/>
      <c r="U41" s="379" t="s">
        <v>1275</v>
      </c>
      <c r="V41" s="516" t="s">
        <v>1257</v>
      </c>
      <c r="W41" s="379" t="s">
        <v>1263</v>
      </c>
      <c r="X41" s="516"/>
    </row>
    <row r="42" spans="1:30" ht="13" customHeight="1">
      <c r="A42" s="522">
        <v>1142087619</v>
      </c>
      <c r="B42" s="523" t="s">
        <v>951</v>
      </c>
      <c r="C42" s="523" t="s">
        <v>535</v>
      </c>
      <c r="D42" s="523" t="s">
        <v>536</v>
      </c>
      <c r="E42" s="523" t="s">
        <v>110</v>
      </c>
      <c r="F42" s="523" t="s">
        <v>251</v>
      </c>
      <c r="G42" s="523" t="s">
        <v>250</v>
      </c>
      <c r="H42" s="519"/>
      <c r="I42" s="519"/>
      <c r="Q42" s="379" t="s">
        <v>1320</v>
      </c>
      <c r="R42" s="532" t="str">
        <f t="shared" si="2"/>
        <v>Organismes de création et de production et Diffuseurs</v>
      </c>
      <c r="S42" s="516" t="s">
        <v>1308</v>
      </c>
      <c r="U42" s="379" t="s">
        <v>1276</v>
      </c>
      <c r="V42" s="516" t="s">
        <v>1258</v>
      </c>
      <c r="W42" s="379" t="s">
        <v>1263</v>
      </c>
      <c r="X42" s="516"/>
    </row>
    <row r="43" spans="1:30" ht="12.5" customHeight="1">
      <c r="A43" s="522">
        <v>1142087890</v>
      </c>
      <c r="B43" s="523" t="s">
        <v>1614</v>
      </c>
      <c r="C43" s="523" t="s">
        <v>6</v>
      </c>
      <c r="D43" s="523"/>
      <c r="E43" s="523"/>
      <c r="F43" s="523" t="s">
        <v>255</v>
      </c>
      <c r="G43" s="523" t="s">
        <v>254</v>
      </c>
      <c r="H43" s="519"/>
      <c r="I43" s="519"/>
      <c r="Q43" s="379" t="s">
        <v>1320</v>
      </c>
      <c r="R43" s="532" t="str">
        <f t="shared" si="2"/>
        <v>Organismes de création et de production et Diffuseurs</v>
      </c>
      <c r="S43" s="516" t="s">
        <v>1308</v>
      </c>
      <c r="U43" s="379" t="s">
        <v>1276</v>
      </c>
      <c r="V43" s="516" t="s">
        <v>1258</v>
      </c>
      <c r="W43" s="379" t="s">
        <v>1263</v>
      </c>
      <c r="X43" s="516"/>
      <c r="Y43" s="526"/>
    </row>
    <row r="44" spans="1:30" ht="12.5" customHeight="1">
      <c r="A44" s="522">
        <v>1142091066</v>
      </c>
      <c r="B44" s="523" t="s">
        <v>1385</v>
      </c>
      <c r="C44" s="523" t="s">
        <v>535</v>
      </c>
      <c r="D44" s="523" t="s">
        <v>536</v>
      </c>
      <c r="E44" s="523" t="s">
        <v>110</v>
      </c>
      <c r="F44" s="523" t="s">
        <v>251</v>
      </c>
      <c r="G44" s="523" t="s">
        <v>250</v>
      </c>
      <c r="H44" s="519"/>
      <c r="I44" s="519"/>
      <c r="Q44" s="379" t="s">
        <v>1320</v>
      </c>
      <c r="R44" s="532" t="str">
        <f t="shared" si="2"/>
        <v>Organismes de création et de production et Événements nationaux et internationaux</v>
      </c>
      <c r="S44" s="516" t="s">
        <v>1308</v>
      </c>
      <c r="U44" s="379" t="s">
        <v>1277</v>
      </c>
      <c r="V44" s="516" t="s">
        <v>1259</v>
      </c>
      <c r="W44" s="379" t="s">
        <v>1263</v>
      </c>
      <c r="X44" s="516"/>
      <c r="Y44" s="526"/>
    </row>
    <row r="45" spans="1:30">
      <c r="A45" s="522">
        <v>1142105379</v>
      </c>
      <c r="B45" s="523" t="s">
        <v>1615</v>
      </c>
      <c r="C45" s="523" t="s">
        <v>6</v>
      </c>
      <c r="D45" s="523"/>
      <c r="E45" s="523"/>
      <c r="F45" s="523" t="s">
        <v>225</v>
      </c>
      <c r="G45" s="523" t="s">
        <v>224</v>
      </c>
      <c r="H45" s="519"/>
      <c r="I45" s="519"/>
      <c r="Q45" s="379" t="s">
        <v>1320</v>
      </c>
      <c r="R45" s="532" t="str">
        <f t="shared" si="2"/>
        <v>Organismes de création et de production, Diffuseurs et Événements nationaux et internationaux</v>
      </c>
      <c r="S45" s="516" t="s">
        <v>1308</v>
      </c>
      <c r="U45" s="379" t="s">
        <v>1278</v>
      </c>
      <c r="V45" s="516" t="s">
        <v>1260</v>
      </c>
      <c r="W45" s="379" t="s">
        <v>1263</v>
      </c>
      <c r="Y45" s="526"/>
    </row>
    <row r="46" spans="1:30">
      <c r="A46" s="522">
        <v>1142110007</v>
      </c>
      <c r="B46" s="523" t="s">
        <v>1616</v>
      </c>
      <c r="C46" s="523" t="s">
        <v>6</v>
      </c>
      <c r="D46" s="523"/>
      <c r="E46" s="523"/>
      <c r="F46" s="523" t="s">
        <v>257</v>
      </c>
      <c r="G46" s="523" t="s">
        <v>256</v>
      </c>
      <c r="H46" s="519"/>
      <c r="I46" s="519"/>
      <c r="Q46" s="379" t="s">
        <v>1320</v>
      </c>
      <c r="R46" s="532" t="str">
        <f t="shared" si="2"/>
        <v>Organismes de diffusion et de production et Événements nationaux et internationaux</v>
      </c>
      <c r="S46" s="516" t="s">
        <v>1308</v>
      </c>
      <c r="U46" s="379" t="s">
        <v>1279</v>
      </c>
      <c r="V46" s="516" t="s">
        <v>1305</v>
      </c>
      <c r="W46" s="379" t="s">
        <v>1264</v>
      </c>
      <c r="Y46" s="526"/>
    </row>
    <row r="47" spans="1:30">
      <c r="A47" s="522">
        <v>1142111427</v>
      </c>
      <c r="B47" s="523" t="s">
        <v>1386</v>
      </c>
      <c r="C47" s="523" t="s">
        <v>535</v>
      </c>
      <c r="D47" s="523" t="s">
        <v>534</v>
      </c>
      <c r="E47" s="523" t="s">
        <v>121</v>
      </c>
      <c r="F47" s="523" t="s">
        <v>235</v>
      </c>
      <c r="G47" s="523" t="s">
        <v>234</v>
      </c>
      <c r="H47" s="519"/>
      <c r="I47" s="519"/>
      <c r="Y47" s="526"/>
    </row>
    <row r="48" spans="1:30">
      <c r="A48" s="522">
        <v>1142112268</v>
      </c>
      <c r="B48" s="523" t="s">
        <v>1617</v>
      </c>
      <c r="C48" s="523" t="s">
        <v>6</v>
      </c>
      <c r="D48" s="523"/>
      <c r="E48" s="523"/>
      <c r="F48" s="523" t="s">
        <v>239</v>
      </c>
      <c r="G48" s="523" t="s">
        <v>238</v>
      </c>
      <c r="H48" s="519"/>
      <c r="I48" s="519"/>
      <c r="Q48" s="387">
        <v>1</v>
      </c>
      <c r="R48" s="387">
        <v>2</v>
      </c>
      <c r="S48" s="387">
        <v>3</v>
      </c>
      <c r="T48" s="387">
        <v>4</v>
      </c>
      <c r="U48" s="387">
        <v>5</v>
      </c>
      <c r="V48" s="387">
        <v>6</v>
      </c>
      <c r="W48" s="387">
        <v>7</v>
      </c>
      <c r="X48" s="387">
        <v>8</v>
      </c>
      <c r="Y48" s="387">
        <v>9</v>
      </c>
      <c r="Z48" s="387">
        <v>10</v>
      </c>
      <c r="AA48" s="387">
        <v>11</v>
      </c>
      <c r="AB48" s="387">
        <v>12</v>
      </c>
      <c r="AC48" s="387">
        <v>13</v>
      </c>
      <c r="AD48" s="387">
        <v>14</v>
      </c>
    </row>
    <row r="49" spans="1:30">
      <c r="A49" s="522">
        <v>1142119263</v>
      </c>
      <c r="B49" s="523" t="s">
        <v>492</v>
      </c>
      <c r="C49" s="523" t="s">
        <v>535</v>
      </c>
      <c r="D49" s="523" t="s">
        <v>534</v>
      </c>
      <c r="E49" s="523" t="s">
        <v>121</v>
      </c>
      <c r="F49" s="523" t="s">
        <v>241</v>
      </c>
      <c r="G49" s="523" t="s">
        <v>240</v>
      </c>
      <c r="H49" s="519"/>
      <c r="I49" s="519"/>
      <c r="Q49" s="519" t="s">
        <v>222</v>
      </c>
      <c r="R49" s="519" t="s">
        <v>222</v>
      </c>
      <c r="S49" s="519" t="s">
        <v>222</v>
      </c>
      <c r="T49" s="519" t="s">
        <v>222</v>
      </c>
      <c r="U49" s="519" t="s">
        <v>222</v>
      </c>
      <c r="V49" s="519" t="s">
        <v>222</v>
      </c>
      <c r="W49" s="519" t="s">
        <v>222</v>
      </c>
      <c r="X49" s="519" t="s">
        <v>222</v>
      </c>
      <c r="Y49" s="519" t="s">
        <v>222</v>
      </c>
      <c r="Z49" s="519" t="s">
        <v>222</v>
      </c>
      <c r="AA49" s="519" t="s">
        <v>222</v>
      </c>
      <c r="AB49" s="519" t="s">
        <v>222</v>
      </c>
      <c r="AC49" s="519" t="s">
        <v>222</v>
      </c>
      <c r="AD49" s="519" t="s">
        <v>222</v>
      </c>
    </row>
    <row r="50" spans="1:30">
      <c r="A50" s="522">
        <v>1142119859</v>
      </c>
      <c r="B50" s="523" t="s">
        <v>1044</v>
      </c>
      <c r="C50" s="523" t="s">
        <v>535</v>
      </c>
      <c r="D50" s="523" t="s">
        <v>986</v>
      </c>
      <c r="E50" s="523" t="s">
        <v>120</v>
      </c>
      <c r="F50" s="523" t="s">
        <v>247</v>
      </c>
      <c r="G50" s="523" t="s">
        <v>246</v>
      </c>
      <c r="H50" s="519"/>
      <c r="I50" s="519"/>
      <c r="Q50" s="516" t="s">
        <v>364</v>
      </c>
      <c r="R50" s="516" t="s">
        <v>1360</v>
      </c>
      <c r="S50" s="516" t="s">
        <v>1194</v>
      </c>
      <c r="T50" s="516" t="s">
        <v>370</v>
      </c>
      <c r="U50" s="516" t="s">
        <v>1252</v>
      </c>
      <c r="V50" s="516" t="s">
        <v>104</v>
      </c>
      <c r="W50" s="516" t="s">
        <v>28</v>
      </c>
      <c r="X50" s="516" t="s">
        <v>28</v>
      </c>
      <c r="Y50" s="516" t="s">
        <v>1190</v>
      </c>
      <c r="Z50" s="516" t="s">
        <v>1257</v>
      </c>
      <c r="AA50" s="516" t="s">
        <v>1258</v>
      </c>
      <c r="AB50" s="516" t="s">
        <v>1259</v>
      </c>
      <c r="AC50" s="516" t="s">
        <v>1260</v>
      </c>
      <c r="AD50" s="516" t="s">
        <v>1305</v>
      </c>
    </row>
    <row r="51" spans="1:30">
      <c r="A51" s="522">
        <v>1142139840</v>
      </c>
      <c r="B51" s="523" t="s">
        <v>1387</v>
      </c>
      <c r="C51" s="523" t="s">
        <v>535</v>
      </c>
      <c r="D51" s="523" t="s">
        <v>537</v>
      </c>
      <c r="E51" s="523" t="s">
        <v>113</v>
      </c>
      <c r="F51" s="523" t="s">
        <v>251</v>
      </c>
      <c r="G51" s="523" t="s">
        <v>250</v>
      </c>
      <c r="H51" s="519"/>
      <c r="I51" s="519"/>
      <c r="Q51" s="516" t="s">
        <v>145</v>
      </c>
      <c r="R51" s="516" t="s">
        <v>1192</v>
      </c>
      <c r="S51" s="526"/>
      <c r="T51" s="526"/>
      <c r="U51" s="516" t="s">
        <v>1253</v>
      </c>
      <c r="V51" s="526"/>
      <c r="W51" s="526"/>
      <c r="X51" s="526"/>
      <c r="Y51" s="526"/>
      <c r="Z51" s="526"/>
      <c r="AA51" s="526"/>
      <c r="AB51" s="526"/>
      <c r="AC51" s="526"/>
      <c r="AD51" s="526"/>
    </row>
    <row r="52" spans="1:30">
      <c r="A52" s="522">
        <v>1142140871</v>
      </c>
      <c r="B52" s="523" t="s">
        <v>1618</v>
      </c>
      <c r="C52" s="523" t="s">
        <v>6</v>
      </c>
      <c r="D52" s="523"/>
      <c r="E52" s="523"/>
      <c r="F52" s="523" t="s">
        <v>241</v>
      </c>
      <c r="G52" s="523" t="s">
        <v>240</v>
      </c>
      <c r="H52" s="519"/>
      <c r="I52" s="519"/>
      <c r="Q52" s="516" t="s">
        <v>144</v>
      </c>
      <c r="R52" s="516" t="s">
        <v>1193</v>
      </c>
      <c r="S52" s="526"/>
      <c r="T52" s="526"/>
      <c r="U52" s="526"/>
      <c r="V52" s="526"/>
      <c r="W52" s="526"/>
      <c r="X52" s="526"/>
      <c r="Y52" s="526"/>
      <c r="Z52" s="526"/>
      <c r="AA52" s="526"/>
      <c r="AB52" s="526"/>
      <c r="AC52" s="526"/>
      <c r="AD52" s="526"/>
    </row>
    <row r="53" spans="1:30">
      <c r="A53" s="522">
        <v>1142143651</v>
      </c>
      <c r="B53" s="523" t="s">
        <v>1388</v>
      </c>
      <c r="C53" s="523" t="s">
        <v>533</v>
      </c>
      <c r="D53" s="523" t="s">
        <v>534</v>
      </c>
      <c r="E53" s="523" t="s">
        <v>121</v>
      </c>
      <c r="F53" s="523" t="s">
        <v>245</v>
      </c>
      <c r="G53" s="523" t="s">
        <v>244</v>
      </c>
      <c r="H53" s="519"/>
      <c r="I53" s="519"/>
      <c r="Q53" s="526"/>
      <c r="R53" s="516" t="s">
        <v>1188</v>
      </c>
      <c r="S53" s="526"/>
      <c r="T53" s="526"/>
      <c r="U53" s="526"/>
      <c r="V53" s="526"/>
      <c r="W53" s="526"/>
      <c r="X53" s="526"/>
      <c r="Y53" s="526"/>
      <c r="Z53" s="526"/>
      <c r="AA53" s="526"/>
      <c r="AB53" s="526"/>
      <c r="AC53" s="526"/>
      <c r="AD53" s="526"/>
    </row>
    <row r="54" spans="1:30">
      <c r="A54" s="522">
        <v>1142144691</v>
      </c>
      <c r="B54" s="523" t="s">
        <v>1082</v>
      </c>
      <c r="C54" s="523" t="s">
        <v>535</v>
      </c>
      <c r="D54" s="523" t="s">
        <v>986</v>
      </c>
      <c r="E54" s="523" t="s">
        <v>120</v>
      </c>
      <c r="F54" s="523" t="s">
        <v>225</v>
      </c>
      <c r="G54" s="523" t="s">
        <v>224</v>
      </c>
      <c r="H54" s="519"/>
      <c r="I54" s="519"/>
      <c r="R54" s="516" t="s">
        <v>1194</v>
      </c>
      <c r="Y54" s="526"/>
    </row>
    <row r="55" spans="1:30">
      <c r="A55" s="522">
        <v>1142150078</v>
      </c>
      <c r="B55" s="523" t="s">
        <v>1088</v>
      </c>
      <c r="C55" s="523" t="s">
        <v>535</v>
      </c>
      <c r="D55" s="523" t="s">
        <v>986</v>
      </c>
      <c r="E55" s="523" t="s">
        <v>120</v>
      </c>
      <c r="F55" s="523" t="s">
        <v>251</v>
      </c>
      <c r="G55" s="523" t="s">
        <v>250</v>
      </c>
      <c r="H55" s="519"/>
      <c r="I55" s="519"/>
    </row>
    <row r="56" spans="1:30">
      <c r="A56" s="522">
        <v>1142155416</v>
      </c>
      <c r="B56" s="523" t="s">
        <v>825</v>
      </c>
      <c r="C56" s="523" t="s">
        <v>535</v>
      </c>
      <c r="D56" s="523" t="s">
        <v>539</v>
      </c>
      <c r="E56" s="523" t="s">
        <v>107</v>
      </c>
      <c r="F56" s="523" t="s">
        <v>251</v>
      </c>
      <c r="G56" s="523" t="s">
        <v>250</v>
      </c>
      <c r="H56" s="519"/>
      <c r="I56" s="519"/>
    </row>
    <row r="57" spans="1:30">
      <c r="A57" s="522">
        <v>1142166124</v>
      </c>
      <c r="B57" s="523" t="s">
        <v>719</v>
      </c>
      <c r="C57" s="523" t="s">
        <v>535</v>
      </c>
      <c r="D57" s="523" t="s">
        <v>537</v>
      </c>
      <c r="E57" s="523" t="s">
        <v>113</v>
      </c>
      <c r="F57" s="523" t="s">
        <v>251</v>
      </c>
      <c r="G57" s="523" t="s">
        <v>250</v>
      </c>
      <c r="H57" s="519"/>
      <c r="I57" s="519"/>
    </row>
    <row r="58" spans="1:30">
      <c r="A58" s="522">
        <v>1142171116</v>
      </c>
      <c r="B58" s="523" t="s">
        <v>493</v>
      </c>
      <c r="C58" s="523" t="s">
        <v>535</v>
      </c>
      <c r="D58" s="523" t="s">
        <v>534</v>
      </c>
      <c r="E58" s="523" t="s">
        <v>121</v>
      </c>
      <c r="F58" s="523" t="s">
        <v>227</v>
      </c>
      <c r="G58" s="523" t="s">
        <v>226</v>
      </c>
      <c r="H58" s="519"/>
      <c r="I58" s="519"/>
    </row>
    <row r="59" spans="1:30">
      <c r="A59" s="522">
        <v>1142171470</v>
      </c>
      <c r="B59" s="523" t="s">
        <v>1007</v>
      </c>
      <c r="C59" s="523" t="s">
        <v>535</v>
      </c>
      <c r="D59" s="523" t="s">
        <v>986</v>
      </c>
      <c r="E59" s="523" t="s">
        <v>120</v>
      </c>
      <c r="F59" s="523" t="s">
        <v>251</v>
      </c>
      <c r="G59" s="523" t="s">
        <v>250</v>
      </c>
      <c r="H59" s="519"/>
      <c r="I59" s="519"/>
    </row>
    <row r="60" spans="1:30">
      <c r="A60" s="522">
        <v>1142172056</v>
      </c>
      <c r="B60" s="523" t="s">
        <v>645</v>
      </c>
      <c r="C60" s="523" t="s">
        <v>535</v>
      </c>
      <c r="D60" s="523" t="s">
        <v>536</v>
      </c>
      <c r="E60" s="523" t="s">
        <v>110</v>
      </c>
      <c r="F60" s="523" t="s">
        <v>229</v>
      </c>
      <c r="G60" s="523" t="s">
        <v>228</v>
      </c>
      <c r="H60" s="519"/>
      <c r="I60" s="519"/>
    </row>
    <row r="61" spans="1:30">
      <c r="A61" s="522">
        <v>1142172528</v>
      </c>
      <c r="B61" s="523" t="s">
        <v>953</v>
      </c>
      <c r="C61" s="523" t="s">
        <v>535</v>
      </c>
      <c r="D61" s="523" t="s">
        <v>539</v>
      </c>
      <c r="E61" s="523" t="s">
        <v>107</v>
      </c>
      <c r="F61" s="523" t="s">
        <v>251</v>
      </c>
      <c r="G61" s="523" t="s">
        <v>250</v>
      </c>
      <c r="H61" s="519"/>
      <c r="I61" s="519"/>
    </row>
    <row r="62" spans="1:30">
      <c r="A62" s="522">
        <v>1142177238</v>
      </c>
      <c r="B62" s="523" t="s">
        <v>742</v>
      </c>
      <c r="C62" s="523" t="s">
        <v>535</v>
      </c>
      <c r="D62" s="523" t="s">
        <v>540</v>
      </c>
      <c r="E62" s="523" t="s">
        <v>95</v>
      </c>
      <c r="F62" s="523" t="s">
        <v>251</v>
      </c>
      <c r="G62" s="523" t="s">
        <v>250</v>
      </c>
      <c r="H62" s="519"/>
      <c r="I62" s="519"/>
    </row>
    <row r="63" spans="1:30">
      <c r="A63" s="522">
        <v>1142185694</v>
      </c>
      <c r="B63" s="523" t="s">
        <v>1074</v>
      </c>
      <c r="C63" s="523" t="s">
        <v>535</v>
      </c>
      <c r="D63" s="523" t="s">
        <v>986</v>
      </c>
      <c r="E63" s="523" t="s">
        <v>120</v>
      </c>
      <c r="F63" s="523" t="s">
        <v>227</v>
      </c>
      <c r="G63" s="523" t="s">
        <v>226</v>
      </c>
      <c r="H63" s="519"/>
      <c r="I63" s="519"/>
    </row>
    <row r="64" spans="1:30">
      <c r="A64" s="522">
        <v>1142196279</v>
      </c>
      <c r="B64" s="523" t="s">
        <v>833</v>
      </c>
      <c r="C64" s="523" t="s">
        <v>535</v>
      </c>
      <c r="D64" s="523" t="s">
        <v>536</v>
      </c>
      <c r="E64" s="523" t="s">
        <v>110</v>
      </c>
      <c r="F64" s="523" t="s">
        <v>251</v>
      </c>
      <c r="G64" s="523" t="s">
        <v>250</v>
      </c>
      <c r="H64" s="519"/>
      <c r="I64" s="519"/>
    </row>
    <row r="65" spans="1:9">
      <c r="A65" s="522">
        <v>1142196311</v>
      </c>
      <c r="B65" s="523" t="s">
        <v>883</v>
      </c>
      <c r="C65" s="523" t="s">
        <v>6</v>
      </c>
      <c r="D65" s="523"/>
      <c r="E65" s="523"/>
      <c r="F65" s="523" t="s">
        <v>251</v>
      </c>
      <c r="G65" s="523" t="s">
        <v>250</v>
      </c>
      <c r="H65" s="519"/>
      <c r="I65" s="519"/>
    </row>
    <row r="66" spans="1:9">
      <c r="A66" s="522">
        <v>1142198069</v>
      </c>
      <c r="B66" s="523" t="s">
        <v>1389</v>
      </c>
      <c r="C66" s="523" t="s">
        <v>535</v>
      </c>
      <c r="D66" s="523" t="s">
        <v>534</v>
      </c>
      <c r="E66" s="523" t="s">
        <v>121</v>
      </c>
      <c r="F66" s="523" t="s">
        <v>251</v>
      </c>
      <c r="G66" s="523" t="s">
        <v>250</v>
      </c>
      <c r="H66" s="519"/>
      <c r="I66" s="519"/>
    </row>
    <row r="67" spans="1:9">
      <c r="A67" s="522">
        <v>1142205724</v>
      </c>
      <c r="B67" s="523" t="s">
        <v>1390</v>
      </c>
      <c r="C67" s="523" t="s">
        <v>535</v>
      </c>
      <c r="D67" s="523" t="s">
        <v>986</v>
      </c>
      <c r="E67" s="523" t="s">
        <v>120</v>
      </c>
      <c r="F67" s="523" t="s">
        <v>257</v>
      </c>
      <c r="G67" s="523" t="s">
        <v>256</v>
      </c>
      <c r="H67" s="519"/>
      <c r="I67" s="519"/>
    </row>
    <row r="68" spans="1:9">
      <c r="A68" s="522">
        <v>1142206805</v>
      </c>
      <c r="B68" s="523" t="s">
        <v>1099</v>
      </c>
      <c r="C68" s="523" t="s">
        <v>533</v>
      </c>
      <c r="D68" s="523" t="s">
        <v>986</v>
      </c>
      <c r="E68" s="523" t="s">
        <v>120</v>
      </c>
      <c r="F68" s="523" t="s">
        <v>243</v>
      </c>
      <c r="G68" s="523" t="s">
        <v>242</v>
      </c>
      <c r="H68" s="519"/>
      <c r="I68" s="519"/>
    </row>
    <row r="69" spans="1:9">
      <c r="A69" s="522">
        <v>1142239574</v>
      </c>
      <c r="B69" s="523" t="s">
        <v>810</v>
      </c>
      <c r="C69" s="523" t="s">
        <v>535</v>
      </c>
      <c r="D69" s="523" t="s">
        <v>539</v>
      </c>
      <c r="E69" s="523" t="s">
        <v>107</v>
      </c>
      <c r="F69" s="523" t="s">
        <v>251</v>
      </c>
      <c r="G69" s="523" t="s">
        <v>250</v>
      </c>
      <c r="H69" s="519"/>
      <c r="I69" s="519"/>
    </row>
    <row r="70" spans="1:9">
      <c r="A70" s="522">
        <v>1142239939</v>
      </c>
      <c r="B70" s="523" t="s">
        <v>646</v>
      </c>
      <c r="C70" s="523" t="s">
        <v>535</v>
      </c>
      <c r="D70" s="523" t="s">
        <v>537</v>
      </c>
      <c r="E70" s="523" t="s">
        <v>113</v>
      </c>
      <c r="F70" s="523" t="s">
        <v>229</v>
      </c>
      <c r="G70" s="523" t="s">
        <v>228</v>
      </c>
      <c r="H70" s="519"/>
      <c r="I70" s="519"/>
    </row>
    <row r="71" spans="1:9">
      <c r="A71" s="522">
        <v>1142243139</v>
      </c>
      <c r="B71" s="523" t="s">
        <v>1016</v>
      </c>
      <c r="C71" s="523" t="s">
        <v>535</v>
      </c>
      <c r="D71" s="523" t="s">
        <v>986</v>
      </c>
      <c r="E71" s="523" t="s">
        <v>120</v>
      </c>
      <c r="F71" s="523" t="s">
        <v>251</v>
      </c>
      <c r="G71" s="523" t="s">
        <v>250</v>
      </c>
      <c r="H71" s="519"/>
      <c r="I71" s="519"/>
    </row>
    <row r="72" spans="1:9">
      <c r="A72" s="522">
        <v>1142254151</v>
      </c>
      <c r="B72" s="523" t="s">
        <v>579</v>
      </c>
      <c r="C72" s="523" t="s">
        <v>535</v>
      </c>
      <c r="D72" s="523" t="s">
        <v>537</v>
      </c>
      <c r="E72" s="523" t="s">
        <v>113</v>
      </c>
      <c r="F72" s="523" t="s">
        <v>241</v>
      </c>
      <c r="G72" s="523" t="s">
        <v>240</v>
      </c>
      <c r="H72" s="519"/>
      <c r="I72" s="519"/>
    </row>
    <row r="73" spans="1:9">
      <c r="A73" s="522">
        <v>1142269936</v>
      </c>
      <c r="B73" s="523" t="s">
        <v>1391</v>
      </c>
      <c r="C73" s="523" t="s">
        <v>535</v>
      </c>
      <c r="D73" s="523" t="s">
        <v>536</v>
      </c>
      <c r="E73" s="523" t="s">
        <v>110</v>
      </c>
      <c r="F73" s="523" t="s">
        <v>251</v>
      </c>
      <c r="G73" s="523" t="s">
        <v>250</v>
      </c>
      <c r="H73" s="519"/>
      <c r="I73" s="519"/>
    </row>
    <row r="74" spans="1:9">
      <c r="A74" s="522">
        <v>1142271338</v>
      </c>
      <c r="B74" s="523" t="s">
        <v>1619</v>
      </c>
      <c r="C74" s="523" t="s">
        <v>6</v>
      </c>
      <c r="D74" s="523"/>
      <c r="E74" s="523"/>
      <c r="F74" s="523" t="s">
        <v>253</v>
      </c>
      <c r="G74" s="523" t="s">
        <v>252</v>
      </c>
      <c r="H74" s="519"/>
      <c r="I74" s="519"/>
    </row>
    <row r="75" spans="1:9">
      <c r="A75" s="522">
        <v>1142271908</v>
      </c>
      <c r="B75" s="523" t="s">
        <v>1038</v>
      </c>
      <c r="C75" s="523" t="s">
        <v>535</v>
      </c>
      <c r="D75" s="523" t="s">
        <v>989</v>
      </c>
      <c r="E75" s="523" t="s">
        <v>258</v>
      </c>
      <c r="F75" s="523" t="s">
        <v>251</v>
      </c>
      <c r="G75" s="523" t="s">
        <v>250</v>
      </c>
      <c r="H75" s="519"/>
      <c r="I75" s="519"/>
    </row>
    <row r="76" spans="1:9">
      <c r="A76" s="522">
        <v>1142273805</v>
      </c>
      <c r="B76" s="523" t="s">
        <v>699</v>
      </c>
      <c r="C76" s="523" t="s">
        <v>6</v>
      </c>
      <c r="D76" s="523"/>
      <c r="E76" s="523"/>
      <c r="F76" s="523" t="s">
        <v>241</v>
      </c>
      <c r="G76" s="523" t="s">
        <v>240</v>
      </c>
      <c r="H76" s="519"/>
      <c r="I76" s="519"/>
    </row>
    <row r="77" spans="1:9">
      <c r="A77" s="522">
        <v>1142284406</v>
      </c>
      <c r="B77" s="523" t="s">
        <v>562</v>
      </c>
      <c r="C77" s="523" t="s">
        <v>535</v>
      </c>
      <c r="D77" s="523" t="s">
        <v>534</v>
      </c>
      <c r="E77" s="523" t="s">
        <v>121</v>
      </c>
      <c r="F77" s="523" t="s">
        <v>233</v>
      </c>
      <c r="G77" s="523" t="s">
        <v>232</v>
      </c>
      <c r="H77" s="519"/>
      <c r="I77" s="519"/>
    </row>
    <row r="78" spans="1:9">
      <c r="A78" s="522">
        <v>1142288886</v>
      </c>
      <c r="B78" s="523" t="s">
        <v>1620</v>
      </c>
      <c r="C78" s="523" t="s">
        <v>6</v>
      </c>
      <c r="D78" s="523"/>
      <c r="E78" s="523"/>
      <c r="F78" s="523" t="s">
        <v>251</v>
      </c>
      <c r="G78" s="523" t="s">
        <v>250</v>
      </c>
      <c r="H78" s="519"/>
      <c r="I78" s="519"/>
    </row>
    <row r="79" spans="1:9">
      <c r="A79" s="522">
        <v>1142292623</v>
      </c>
      <c r="B79" s="523" t="s">
        <v>744</v>
      </c>
      <c r="C79" s="523" t="s">
        <v>535</v>
      </c>
      <c r="D79" s="523" t="s">
        <v>536</v>
      </c>
      <c r="E79" s="523" t="s">
        <v>110</v>
      </c>
      <c r="F79" s="523" t="s">
        <v>251</v>
      </c>
      <c r="G79" s="523" t="s">
        <v>250</v>
      </c>
      <c r="H79" s="519"/>
      <c r="I79" s="519"/>
    </row>
    <row r="80" spans="1:9">
      <c r="A80" s="522">
        <v>1142293100</v>
      </c>
      <c r="B80" s="523" t="s">
        <v>1087</v>
      </c>
      <c r="C80" s="523" t="s">
        <v>535</v>
      </c>
      <c r="D80" s="523" t="s">
        <v>986</v>
      </c>
      <c r="E80" s="523" t="s">
        <v>120</v>
      </c>
      <c r="F80" s="523" t="s">
        <v>247</v>
      </c>
      <c r="G80" s="523" t="s">
        <v>246</v>
      </c>
      <c r="H80" s="519"/>
      <c r="I80" s="519"/>
    </row>
    <row r="81" spans="1:9">
      <c r="A81" s="522">
        <v>1142298240</v>
      </c>
      <c r="B81" s="523" t="s">
        <v>829</v>
      </c>
      <c r="C81" s="523" t="s">
        <v>535</v>
      </c>
      <c r="D81" s="523" t="s">
        <v>536</v>
      </c>
      <c r="E81" s="523" t="s">
        <v>110</v>
      </c>
      <c r="F81" s="523" t="s">
        <v>251</v>
      </c>
      <c r="G81" s="523" t="s">
        <v>250</v>
      </c>
      <c r="H81" s="519"/>
      <c r="I81" s="519"/>
    </row>
    <row r="82" spans="1:9">
      <c r="A82" s="522">
        <v>1142312264</v>
      </c>
      <c r="B82" s="523" t="s">
        <v>1621</v>
      </c>
      <c r="C82" s="523" t="s">
        <v>6</v>
      </c>
      <c r="D82" s="523"/>
      <c r="E82" s="523"/>
      <c r="F82" s="523" t="s">
        <v>247</v>
      </c>
      <c r="G82" s="523" t="s">
        <v>246</v>
      </c>
      <c r="H82" s="519"/>
      <c r="I82" s="519"/>
    </row>
    <row r="83" spans="1:9">
      <c r="A83" s="522">
        <v>1142313288</v>
      </c>
      <c r="B83" s="523" t="s">
        <v>757</v>
      </c>
      <c r="C83" s="523" t="s">
        <v>535</v>
      </c>
      <c r="D83" s="523" t="s">
        <v>539</v>
      </c>
      <c r="E83" s="523" t="s">
        <v>107</v>
      </c>
      <c r="F83" s="523" t="s">
        <v>251</v>
      </c>
      <c r="G83" s="523" t="s">
        <v>250</v>
      </c>
      <c r="H83" s="519"/>
      <c r="I83" s="519"/>
    </row>
    <row r="84" spans="1:9">
      <c r="A84" s="522">
        <v>1142313585</v>
      </c>
      <c r="B84" s="523" t="s">
        <v>1392</v>
      </c>
      <c r="C84" s="523" t="s">
        <v>533</v>
      </c>
      <c r="D84" s="523" t="s">
        <v>538</v>
      </c>
      <c r="E84" s="523" t="s">
        <v>117</v>
      </c>
      <c r="F84" s="523" t="s">
        <v>255</v>
      </c>
      <c r="G84" s="523" t="s">
        <v>254</v>
      </c>
      <c r="H84" s="519"/>
      <c r="I84" s="519"/>
    </row>
    <row r="85" spans="1:9">
      <c r="A85" s="522">
        <v>1142318055</v>
      </c>
      <c r="B85" s="523" t="s">
        <v>801</v>
      </c>
      <c r="C85" s="523" t="s">
        <v>535</v>
      </c>
      <c r="D85" s="523" t="s">
        <v>537</v>
      </c>
      <c r="E85" s="523" t="s">
        <v>113</v>
      </c>
      <c r="F85" s="523" t="s">
        <v>231</v>
      </c>
      <c r="G85" s="523" t="s">
        <v>230</v>
      </c>
      <c r="H85" s="519"/>
      <c r="I85" s="519"/>
    </row>
    <row r="86" spans="1:9">
      <c r="A86" s="522">
        <v>1142319103</v>
      </c>
      <c r="B86" s="523" t="s">
        <v>1393</v>
      </c>
      <c r="C86" s="523" t="s">
        <v>535</v>
      </c>
      <c r="D86" s="523" t="s">
        <v>536</v>
      </c>
      <c r="E86" s="523" t="s">
        <v>110</v>
      </c>
      <c r="F86" s="523" t="s">
        <v>251</v>
      </c>
      <c r="G86" s="523" t="s">
        <v>250</v>
      </c>
      <c r="H86" s="519"/>
      <c r="I86" s="519"/>
    </row>
    <row r="87" spans="1:9">
      <c r="A87" s="522">
        <v>1142320242</v>
      </c>
      <c r="B87" s="523" t="s">
        <v>1015</v>
      </c>
      <c r="C87" s="523" t="s">
        <v>535</v>
      </c>
      <c r="D87" s="523" t="s">
        <v>986</v>
      </c>
      <c r="E87" s="523" t="s">
        <v>120</v>
      </c>
      <c r="F87" s="523" t="s">
        <v>251</v>
      </c>
      <c r="G87" s="523" t="s">
        <v>250</v>
      </c>
      <c r="H87" s="519"/>
      <c r="I87" s="519"/>
    </row>
    <row r="88" spans="1:9">
      <c r="A88" s="522">
        <v>1142322107</v>
      </c>
      <c r="B88" s="523" t="s">
        <v>643</v>
      </c>
      <c r="C88" s="523" t="s">
        <v>535</v>
      </c>
      <c r="D88" s="523" t="s">
        <v>537</v>
      </c>
      <c r="E88" s="523" t="s">
        <v>113</v>
      </c>
      <c r="F88" s="523" t="s">
        <v>251</v>
      </c>
      <c r="G88" s="523" t="s">
        <v>250</v>
      </c>
      <c r="H88" s="519"/>
      <c r="I88" s="519"/>
    </row>
    <row r="89" spans="1:9">
      <c r="A89" s="522">
        <v>1142335232</v>
      </c>
      <c r="B89" s="523" t="s">
        <v>556</v>
      </c>
      <c r="C89" s="523" t="s">
        <v>535</v>
      </c>
      <c r="D89" s="523" t="s">
        <v>534</v>
      </c>
      <c r="E89" s="523" t="s">
        <v>121</v>
      </c>
      <c r="F89" s="523" t="s">
        <v>249</v>
      </c>
      <c r="G89" s="523" t="s">
        <v>248</v>
      </c>
      <c r="H89" s="519"/>
      <c r="I89" s="519"/>
    </row>
    <row r="90" spans="1:9">
      <c r="A90" s="522">
        <v>1142335570</v>
      </c>
      <c r="B90" s="523" t="s">
        <v>1013</v>
      </c>
      <c r="C90" s="523" t="s">
        <v>535</v>
      </c>
      <c r="D90" s="523" t="s">
        <v>986</v>
      </c>
      <c r="E90" s="523" t="s">
        <v>120</v>
      </c>
      <c r="F90" s="523" t="s">
        <v>251</v>
      </c>
      <c r="G90" s="523" t="s">
        <v>250</v>
      </c>
      <c r="H90" s="519"/>
      <c r="I90" s="519"/>
    </row>
    <row r="91" spans="1:9">
      <c r="A91" s="522">
        <v>1142342576</v>
      </c>
      <c r="B91" s="523" t="s">
        <v>773</v>
      </c>
      <c r="C91" s="523" t="s">
        <v>535</v>
      </c>
      <c r="D91" s="523" t="s">
        <v>536</v>
      </c>
      <c r="E91" s="523" t="s">
        <v>110</v>
      </c>
      <c r="F91" s="523" t="s">
        <v>251</v>
      </c>
      <c r="G91" s="523" t="s">
        <v>250</v>
      </c>
      <c r="H91" s="519"/>
      <c r="I91" s="519"/>
    </row>
    <row r="92" spans="1:9">
      <c r="A92" s="522">
        <v>1142350264</v>
      </c>
      <c r="B92" s="523" t="s">
        <v>752</v>
      </c>
      <c r="C92" s="523" t="s">
        <v>535</v>
      </c>
      <c r="D92" s="523" t="s">
        <v>536</v>
      </c>
      <c r="E92" s="523" t="s">
        <v>110</v>
      </c>
      <c r="F92" s="523" t="s">
        <v>251</v>
      </c>
      <c r="G92" s="523" t="s">
        <v>250</v>
      </c>
      <c r="H92" s="519"/>
      <c r="I92" s="519"/>
    </row>
    <row r="93" spans="1:9">
      <c r="A93" s="522">
        <v>1142353599</v>
      </c>
      <c r="B93" s="523" t="s">
        <v>832</v>
      </c>
      <c r="C93" s="523" t="s">
        <v>535</v>
      </c>
      <c r="D93" s="523" t="s">
        <v>536</v>
      </c>
      <c r="E93" s="523" t="s">
        <v>110</v>
      </c>
      <c r="F93" s="523" t="s">
        <v>251</v>
      </c>
      <c r="G93" s="523" t="s">
        <v>250</v>
      </c>
      <c r="H93" s="519"/>
      <c r="I93" s="519"/>
    </row>
    <row r="94" spans="1:9">
      <c r="A94" s="522">
        <v>1142354134</v>
      </c>
      <c r="B94" s="523" t="s">
        <v>762</v>
      </c>
      <c r="C94" s="523" t="s">
        <v>535</v>
      </c>
      <c r="D94" s="523" t="s">
        <v>536</v>
      </c>
      <c r="E94" s="523" t="s">
        <v>110</v>
      </c>
      <c r="F94" s="523" t="s">
        <v>251</v>
      </c>
      <c r="G94" s="523" t="s">
        <v>250</v>
      </c>
      <c r="H94" s="519"/>
      <c r="I94" s="519"/>
    </row>
    <row r="95" spans="1:9">
      <c r="A95" s="522">
        <v>1142358663</v>
      </c>
      <c r="B95" s="523" t="s">
        <v>516</v>
      </c>
      <c r="C95" s="523" t="s">
        <v>533</v>
      </c>
      <c r="D95" s="523" t="s">
        <v>534</v>
      </c>
      <c r="E95" s="523" t="s">
        <v>121</v>
      </c>
      <c r="F95" s="523" t="s">
        <v>229</v>
      </c>
      <c r="G95" s="523" t="s">
        <v>228</v>
      </c>
      <c r="H95" s="519"/>
      <c r="I95" s="519"/>
    </row>
    <row r="96" spans="1:9">
      <c r="A96" s="522">
        <v>1142360032</v>
      </c>
      <c r="B96" s="523" t="s">
        <v>647</v>
      </c>
      <c r="C96" s="523" t="s">
        <v>535</v>
      </c>
      <c r="D96" s="523" t="s">
        <v>536</v>
      </c>
      <c r="E96" s="523" t="s">
        <v>110</v>
      </c>
      <c r="F96" s="523" t="s">
        <v>251</v>
      </c>
      <c r="G96" s="523" t="s">
        <v>250</v>
      </c>
      <c r="H96" s="519"/>
      <c r="I96" s="519"/>
    </row>
    <row r="97" spans="1:9">
      <c r="A97" s="522">
        <v>1142363408</v>
      </c>
      <c r="B97" s="523" t="s">
        <v>1622</v>
      </c>
      <c r="C97" s="523" t="s">
        <v>6</v>
      </c>
      <c r="D97" s="523"/>
      <c r="E97" s="523"/>
      <c r="F97" s="523" t="s">
        <v>257</v>
      </c>
      <c r="G97" s="523" t="s">
        <v>256</v>
      </c>
      <c r="H97" s="519"/>
      <c r="I97" s="519"/>
    </row>
    <row r="98" spans="1:9">
      <c r="A98" s="522">
        <v>1142377614</v>
      </c>
      <c r="B98" s="523" t="s">
        <v>558</v>
      </c>
      <c r="C98" s="523" t="s">
        <v>535</v>
      </c>
      <c r="D98" s="523" t="s">
        <v>534</v>
      </c>
      <c r="E98" s="523" t="s">
        <v>121</v>
      </c>
      <c r="F98" s="523" t="s">
        <v>233</v>
      </c>
      <c r="G98" s="523" t="s">
        <v>232</v>
      </c>
      <c r="H98" s="519"/>
      <c r="I98" s="519"/>
    </row>
    <row r="99" spans="1:9">
      <c r="A99" s="522">
        <v>1142383257</v>
      </c>
      <c r="B99" s="523" t="s">
        <v>494</v>
      </c>
      <c r="C99" s="523" t="s">
        <v>535</v>
      </c>
      <c r="D99" s="523" t="s">
        <v>534</v>
      </c>
      <c r="E99" s="523" t="s">
        <v>121</v>
      </c>
      <c r="F99" s="523" t="s">
        <v>231</v>
      </c>
      <c r="G99" s="523" t="s">
        <v>230</v>
      </c>
      <c r="H99" s="519"/>
      <c r="I99" s="519"/>
    </row>
    <row r="100" spans="1:9">
      <c r="A100" s="522">
        <v>1142387530</v>
      </c>
      <c r="B100" s="523" t="s">
        <v>1009</v>
      </c>
      <c r="C100" s="523" t="s">
        <v>535</v>
      </c>
      <c r="D100" s="523" t="s">
        <v>986</v>
      </c>
      <c r="E100" s="523" t="s">
        <v>120</v>
      </c>
      <c r="F100" s="523" t="s">
        <v>257</v>
      </c>
      <c r="G100" s="523" t="s">
        <v>256</v>
      </c>
      <c r="H100" s="519"/>
      <c r="I100" s="519"/>
    </row>
    <row r="101" spans="1:9">
      <c r="A101" s="522">
        <v>1142392142</v>
      </c>
      <c r="B101" s="523" t="s">
        <v>1394</v>
      </c>
      <c r="C101" s="523" t="s">
        <v>535</v>
      </c>
      <c r="D101" s="523" t="s">
        <v>537</v>
      </c>
      <c r="E101" s="523" t="s">
        <v>113</v>
      </c>
      <c r="F101" s="523" t="s">
        <v>231</v>
      </c>
      <c r="G101" s="523" t="s">
        <v>230</v>
      </c>
      <c r="H101" s="519"/>
      <c r="I101" s="519"/>
    </row>
    <row r="102" spans="1:9">
      <c r="A102" s="522">
        <v>1142394528</v>
      </c>
      <c r="B102" s="523" t="s">
        <v>1395</v>
      </c>
      <c r="C102" s="523" t="s">
        <v>533</v>
      </c>
      <c r="D102" s="523" t="s">
        <v>534</v>
      </c>
      <c r="E102" s="523" t="s">
        <v>121</v>
      </c>
      <c r="F102" s="523" t="s">
        <v>237</v>
      </c>
      <c r="G102" s="523" t="s">
        <v>236</v>
      </c>
      <c r="H102" s="519"/>
      <c r="I102" s="519"/>
    </row>
    <row r="103" spans="1:9">
      <c r="A103" s="522">
        <v>1142400689</v>
      </c>
      <c r="B103" s="523" t="s">
        <v>548</v>
      </c>
      <c r="C103" s="523" t="s">
        <v>535</v>
      </c>
      <c r="D103" s="523" t="s">
        <v>534</v>
      </c>
      <c r="E103" s="523" t="s">
        <v>121</v>
      </c>
      <c r="F103" s="523" t="s">
        <v>239</v>
      </c>
      <c r="G103" s="523" t="s">
        <v>238</v>
      </c>
      <c r="H103" s="519"/>
      <c r="I103" s="519"/>
    </row>
    <row r="104" spans="1:9">
      <c r="A104" s="522">
        <v>1142405761</v>
      </c>
      <c r="B104" s="523" t="s">
        <v>1623</v>
      </c>
      <c r="C104" s="523" t="s">
        <v>6</v>
      </c>
      <c r="D104" s="523"/>
      <c r="E104" s="523"/>
      <c r="F104" s="523" t="s">
        <v>229</v>
      </c>
      <c r="G104" s="523" t="s">
        <v>228</v>
      </c>
      <c r="H104" s="519"/>
      <c r="I104" s="519"/>
    </row>
    <row r="105" spans="1:9">
      <c r="A105" s="522">
        <v>1142424903</v>
      </c>
      <c r="B105" s="523" t="s">
        <v>1624</v>
      </c>
      <c r="C105" s="523" t="s">
        <v>6</v>
      </c>
      <c r="D105" s="523"/>
      <c r="E105" s="523"/>
      <c r="F105" s="523" t="s">
        <v>251</v>
      </c>
      <c r="G105" s="523" t="s">
        <v>250</v>
      </c>
      <c r="H105" s="519"/>
      <c r="I105" s="519"/>
    </row>
    <row r="106" spans="1:9">
      <c r="A106" s="522">
        <v>1142451906</v>
      </c>
      <c r="B106" s="523" t="s">
        <v>508</v>
      </c>
      <c r="C106" s="523" t="s">
        <v>535</v>
      </c>
      <c r="D106" s="523" t="s">
        <v>534</v>
      </c>
      <c r="E106" s="523" t="s">
        <v>121</v>
      </c>
      <c r="F106" s="523" t="s">
        <v>249</v>
      </c>
      <c r="G106" s="523" t="s">
        <v>248</v>
      </c>
      <c r="H106" s="519"/>
      <c r="I106" s="519"/>
    </row>
    <row r="107" spans="1:9">
      <c r="A107" s="522">
        <v>1142452490</v>
      </c>
      <c r="B107" s="523" t="s">
        <v>770</v>
      </c>
      <c r="C107" s="523" t="s">
        <v>535</v>
      </c>
      <c r="D107" s="523" t="s">
        <v>536</v>
      </c>
      <c r="E107" s="523" t="s">
        <v>110</v>
      </c>
      <c r="F107" s="523" t="s">
        <v>251</v>
      </c>
      <c r="G107" s="523" t="s">
        <v>250</v>
      </c>
      <c r="H107" s="519"/>
      <c r="I107" s="519"/>
    </row>
    <row r="108" spans="1:9">
      <c r="A108" s="522">
        <v>1142464149</v>
      </c>
      <c r="B108" s="523" t="s">
        <v>1030</v>
      </c>
      <c r="C108" s="523" t="s">
        <v>535</v>
      </c>
      <c r="D108" s="523" t="s">
        <v>986</v>
      </c>
      <c r="E108" s="523" t="s">
        <v>120</v>
      </c>
      <c r="F108" s="523" t="s">
        <v>251</v>
      </c>
      <c r="G108" s="523" t="s">
        <v>250</v>
      </c>
      <c r="H108" s="519"/>
      <c r="I108" s="519"/>
    </row>
    <row r="109" spans="1:9">
      <c r="A109" s="522">
        <v>1142480541</v>
      </c>
      <c r="B109" s="523" t="s">
        <v>500</v>
      </c>
      <c r="C109" s="523" t="s">
        <v>535</v>
      </c>
      <c r="D109" s="523" t="s">
        <v>534</v>
      </c>
      <c r="E109" s="523" t="s">
        <v>121</v>
      </c>
      <c r="F109" s="523" t="s">
        <v>249</v>
      </c>
      <c r="G109" s="523" t="s">
        <v>248</v>
      </c>
      <c r="H109" s="519"/>
      <c r="I109" s="519"/>
    </row>
    <row r="110" spans="1:9">
      <c r="A110" s="522">
        <v>1142481481</v>
      </c>
      <c r="B110" s="523" t="s">
        <v>634</v>
      </c>
      <c r="C110" s="523" t="s">
        <v>535</v>
      </c>
      <c r="D110" s="523" t="s">
        <v>536</v>
      </c>
      <c r="E110" s="523" t="s">
        <v>110</v>
      </c>
      <c r="F110" s="523" t="s">
        <v>251</v>
      </c>
      <c r="G110" s="523" t="s">
        <v>250</v>
      </c>
      <c r="H110" s="519"/>
      <c r="I110" s="519"/>
    </row>
    <row r="111" spans="1:9">
      <c r="A111" s="522">
        <v>1142495333</v>
      </c>
      <c r="B111" s="523" t="s">
        <v>518</v>
      </c>
      <c r="C111" s="523" t="s">
        <v>533</v>
      </c>
      <c r="D111" s="523" t="s">
        <v>534</v>
      </c>
      <c r="E111" s="523" t="s">
        <v>121</v>
      </c>
      <c r="F111" s="523" t="s">
        <v>227</v>
      </c>
      <c r="G111" s="523" t="s">
        <v>226</v>
      </c>
      <c r="H111" s="519"/>
      <c r="I111" s="519"/>
    </row>
    <row r="112" spans="1:9">
      <c r="A112" s="522">
        <v>1142496018</v>
      </c>
      <c r="B112" s="523" t="s">
        <v>1396</v>
      </c>
      <c r="C112" s="523" t="s">
        <v>535</v>
      </c>
      <c r="D112" s="523" t="s">
        <v>534</v>
      </c>
      <c r="E112" s="523" t="s">
        <v>121</v>
      </c>
      <c r="F112" s="523" t="s">
        <v>251</v>
      </c>
      <c r="G112" s="523" t="s">
        <v>250</v>
      </c>
      <c r="H112" s="519"/>
      <c r="I112" s="519"/>
    </row>
    <row r="113" spans="1:9">
      <c r="A113" s="522">
        <v>1142502112</v>
      </c>
      <c r="B113" s="523" t="s">
        <v>1625</v>
      </c>
      <c r="C113" s="523" t="s">
        <v>6</v>
      </c>
      <c r="D113" s="523"/>
      <c r="E113" s="523"/>
      <c r="F113" s="523" t="s">
        <v>237</v>
      </c>
      <c r="G113" s="523" t="s">
        <v>236</v>
      </c>
      <c r="H113" s="519"/>
      <c r="I113" s="519"/>
    </row>
    <row r="114" spans="1:9">
      <c r="A114" s="522">
        <v>1142507822</v>
      </c>
      <c r="B114" s="523" t="s">
        <v>1397</v>
      </c>
      <c r="C114" s="523" t="s">
        <v>535</v>
      </c>
      <c r="D114" s="523" t="s">
        <v>538</v>
      </c>
      <c r="E114" s="523" t="s">
        <v>117</v>
      </c>
      <c r="F114" s="523" t="s">
        <v>251</v>
      </c>
      <c r="G114" s="523" t="s">
        <v>250</v>
      </c>
      <c r="H114" s="519"/>
      <c r="I114" s="519"/>
    </row>
    <row r="115" spans="1:9">
      <c r="A115" s="522">
        <v>1142534123</v>
      </c>
      <c r="B115" s="523" t="s">
        <v>1626</v>
      </c>
      <c r="C115" s="523" t="s">
        <v>6</v>
      </c>
      <c r="D115" s="523"/>
      <c r="E115" s="523"/>
      <c r="F115" s="523" t="s">
        <v>227</v>
      </c>
      <c r="G115" s="523" t="s">
        <v>226</v>
      </c>
      <c r="H115" s="519"/>
      <c r="I115" s="519"/>
    </row>
    <row r="116" spans="1:9">
      <c r="A116" s="522">
        <v>1142535807</v>
      </c>
      <c r="B116" s="523" t="s">
        <v>739</v>
      </c>
      <c r="C116" s="523" t="s">
        <v>535</v>
      </c>
      <c r="D116" s="523" t="s">
        <v>539</v>
      </c>
      <c r="E116" s="523" t="s">
        <v>107</v>
      </c>
      <c r="F116" s="523" t="s">
        <v>251</v>
      </c>
      <c r="G116" s="523" t="s">
        <v>250</v>
      </c>
      <c r="H116" s="519"/>
      <c r="I116" s="519"/>
    </row>
    <row r="117" spans="1:9">
      <c r="A117" s="522">
        <v>1142558650</v>
      </c>
      <c r="B117" s="523" t="s">
        <v>1398</v>
      </c>
      <c r="C117" s="523" t="s">
        <v>535</v>
      </c>
      <c r="D117" s="523" t="s">
        <v>536</v>
      </c>
      <c r="E117" s="523" t="s">
        <v>110</v>
      </c>
      <c r="F117" s="523" t="s">
        <v>251</v>
      </c>
      <c r="G117" s="523" t="s">
        <v>250</v>
      </c>
      <c r="H117" s="519"/>
      <c r="I117" s="519"/>
    </row>
    <row r="118" spans="1:9">
      <c r="A118" s="522">
        <v>1142564609</v>
      </c>
      <c r="B118" s="523" t="s">
        <v>1024</v>
      </c>
      <c r="C118" s="523" t="s">
        <v>535</v>
      </c>
      <c r="D118" s="523" t="s">
        <v>986</v>
      </c>
      <c r="E118" s="523" t="s">
        <v>120</v>
      </c>
      <c r="F118" s="523" t="s">
        <v>249</v>
      </c>
      <c r="G118" s="523" t="s">
        <v>248</v>
      </c>
      <c r="H118" s="519"/>
      <c r="I118" s="519"/>
    </row>
    <row r="119" spans="1:9">
      <c r="A119" s="522">
        <v>1142568931</v>
      </c>
      <c r="B119" s="523" t="s">
        <v>1025</v>
      </c>
      <c r="C119" s="523" t="s">
        <v>535</v>
      </c>
      <c r="D119" s="523" t="s">
        <v>986</v>
      </c>
      <c r="E119" s="523" t="s">
        <v>120</v>
      </c>
      <c r="F119" s="523" t="s">
        <v>249</v>
      </c>
      <c r="G119" s="523" t="s">
        <v>248</v>
      </c>
      <c r="H119" s="519"/>
      <c r="I119" s="519"/>
    </row>
    <row r="120" spans="1:9">
      <c r="A120" s="522">
        <v>1142569061</v>
      </c>
      <c r="B120" s="523" t="s">
        <v>820</v>
      </c>
      <c r="C120" s="523" t="s">
        <v>535</v>
      </c>
      <c r="D120" s="523" t="s">
        <v>539</v>
      </c>
      <c r="E120" s="523" t="s">
        <v>107</v>
      </c>
      <c r="F120" s="523" t="s">
        <v>251</v>
      </c>
      <c r="G120" s="523" t="s">
        <v>250</v>
      </c>
      <c r="H120" s="519"/>
      <c r="I120" s="519"/>
    </row>
    <row r="121" spans="1:9">
      <c r="A121" s="522">
        <v>1142572586</v>
      </c>
      <c r="B121" s="523" t="s">
        <v>985</v>
      </c>
      <c r="C121" s="523" t="s">
        <v>535</v>
      </c>
      <c r="D121" s="523" t="s">
        <v>986</v>
      </c>
      <c r="E121" s="523" t="s">
        <v>120</v>
      </c>
      <c r="F121" s="523" t="s">
        <v>251</v>
      </c>
      <c r="G121" s="523" t="s">
        <v>250</v>
      </c>
      <c r="H121" s="519"/>
      <c r="I121" s="519"/>
    </row>
    <row r="122" spans="1:9">
      <c r="A122" s="522">
        <v>1142575399</v>
      </c>
      <c r="B122" s="523" t="s">
        <v>1399</v>
      </c>
      <c r="C122" s="523" t="s">
        <v>535</v>
      </c>
      <c r="D122" s="523" t="s">
        <v>537</v>
      </c>
      <c r="E122" s="523" t="s">
        <v>113</v>
      </c>
      <c r="F122" s="523" t="s">
        <v>251</v>
      </c>
      <c r="G122" s="523" t="s">
        <v>250</v>
      </c>
      <c r="H122" s="519"/>
      <c r="I122" s="519"/>
    </row>
    <row r="123" spans="1:9">
      <c r="A123" s="522">
        <v>1142577932</v>
      </c>
      <c r="B123" s="523" t="s">
        <v>1118</v>
      </c>
      <c r="C123" s="523" t="s">
        <v>533</v>
      </c>
      <c r="D123" s="523" t="s">
        <v>986</v>
      </c>
      <c r="E123" s="523" t="s">
        <v>120</v>
      </c>
      <c r="F123" s="523" t="s">
        <v>231</v>
      </c>
      <c r="G123" s="523" t="s">
        <v>230</v>
      </c>
      <c r="H123" s="519"/>
      <c r="I123" s="519"/>
    </row>
    <row r="124" spans="1:9">
      <c r="A124" s="522">
        <v>1142578708</v>
      </c>
      <c r="B124" s="523" t="s">
        <v>1400</v>
      </c>
      <c r="C124" s="523" t="s">
        <v>533</v>
      </c>
      <c r="D124" s="523" t="s">
        <v>540</v>
      </c>
      <c r="E124" s="523" t="s">
        <v>95</v>
      </c>
      <c r="F124" s="523" t="s">
        <v>251</v>
      </c>
      <c r="G124" s="523" t="s">
        <v>250</v>
      </c>
      <c r="H124" s="519"/>
      <c r="I124" s="519"/>
    </row>
    <row r="125" spans="1:9">
      <c r="A125" s="522">
        <v>1142580217</v>
      </c>
      <c r="B125" s="523" t="s">
        <v>1627</v>
      </c>
      <c r="C125" s="523" t="s">
        <v>6</v>
      </c>
      <c r="D125" s="523"/>
      <c r="E125" s="523"/>
      <c r="F125" s="523" t="s">
        <v>251</v>
      </c>
      <c r="G125" s="523" t="s">
        <v>250</v>
      </c>
      <c r="H125" s="519"/>
      <c r="I125" s="519"/>
    </row>
    <row r="126" spans="1:9">
      <c r="A126" s="522">
        <v>1142588475</v>
      </c>
      <c r="B126" s="523" t="s">
        <v>822</v>
      </c>
      <c r="C126" s="523" t="s">
        <v>535</v>
      </c>
      <c r="D126" s="523" t="s">
        <v>537</v>
      </c>
      <c r="E126" s="523" t="s">
        <v>113</v>
      </c>
      <c r="F126" s="523" t="s">
        <v>225</v>
      </c>
      <c r="G126" s="523" t="s">
        <v>224</v>
      </c>
      <c r="H126" s="519"/>
      <c r="I126" s="519"/>
    </row>
    <row r="127" spans="1:9">
      <c r="A127" s="522">
        <v>1142603225</v>
      </c>
      <c r="B127" s="523" t="s">
        <v>560</v>
      </c>
      <c r="C127" s="523" t="s">
        <v>535</v>
      </c>
      <c r="D127" s="523" t="s">
        <v>534</v>
      </c>
      <c r="E127" s="523" t="s">
        <v>121</v>
      </c>
      <c r="F127" s="523" t="s">
        <v>229</v>
      </c>
      <c r="G127" s="523" t="s">
        <v>228</v>
      </c>
      <c r="H127" s="519"/>
      <c r="I127" s="519"/>
    </row>
    <row r="128" spans="1:9">
      <c r="A128" s="522">
        <v>1142621557</v>
      </c>
      <c r="B128" s="523" t="s">
        <v>962</v>
      </c>
      <c r="C128" s="523" t="s">
        <v>535</v>
      </c>
      <c r="D128" s="523" t="s">
        <v>539</v>
      </c>
      <c r="E128" s="523" t="s">
        <v>107</v>
      </c>
      <c r="F128" s="523" t="s">
        <v>251</v>
      </c>
      <c r="G128" s="523" t="s">
        <v>250</v>
      </c>
      <c r="H128" s="519"/>
      <c r="I128" s="519"/>
    </row>
    <row r="129" spans="1:9">
      <c r="A129" s="522">
        <v>1142625210</v>
      </c>
      <c r="B129" s="523" t="s">
        <v>968</v>
      </c>
      <c r="C129" s="523" t="s">
        <v>535</v>
      </c>
      <c r="D129" s="523" t="s">
        <v>538</v>
      </c>
      <c r="E129" s="523" t="s">
        <v>117</v>
      </c>
      <c r="F129" s="523" t="s">
        <v>251</v>
      </c>
      <c r="G129" s="523" t="s">
        <v>250</v>
      </c>
      <c r="H129" s="519"/>
      <c r="I129" s="519"/>
    </row>
    <row r="130" spans="1:9">
      <c r="A130" s="522">
        <v>1142632463</v>
      </c>
      <c r="B130" s="523" t="s">
        <v>1401</v>
      </c>
      <c r="C130" s="523" t="s">
        <v>535</v>
      </c>
      <c r="D130" s="523" t="s">
        <v>537</v>
      </c>
      <c r="E130" s="523" t="s">
        <v>113</v>
      </c>
      <c r="F130" s="523" t="s">
        <v>229</v>
      </c>
      <c r="G130" s="523" t="s">
        <v>228</v>
      </c>
      <c r="H130" s="519"/>
      <c r="I130" s="519"/>
    </row>
    <row r="131" spans="1:9">
      <c r="A131" s="522">
        <v>1142632695</v>
      </c>
      <c r="B131" s="523" t="s">
        <v>1628</v>
      </c>
      <c r="C131" s="523" t="s">
        <v>6</v>
      </c>
      <c r="D131" s="523"/>
      <c r="E131" s="523"/>
      <c r="F131" s="523" t="s">
        <v>251</v>
      </c>
      <c r="G131" s="523" t="s">
        <v>250</v>
      </c>
      <c r="H131" s="519"/>
      <c r="I131" s="519"/>
    </row>
    <row r="132" spans="1:9">
      <c r="A132" s="522">
        <v>1142634352</v>
      </c>
      <c r="B132" s="523" t="s">
        <v>1111</v>
      </c>
      <c r="C132" s="523" t="s">
        <v>533</v>
      </c>
      <c r="D132" s="523" t="s">
        <v>986</v>
      </c>
      <c r="E132" s="523" t="s">
        <v>120</v>
      </c>
      <c r="F132" s="523" t="s">
        <v>251</v>
      </c>
      <c r="G132" s="523" t="s">
        <v>250</v>
      </c>
      <c r="H132" s="519"/>
      <c r="I132" s="519"/>
    </row>
    <row r="133" spans="1:9">
      <c r="A133" s="522">
        <v>1142637736</v>
      </c>
      <c r="B133" s="523" t="s">
        <v>584</v>
      </c>
      <c r="C133" s="523" t="s">
        <v>535</v>
      </c>
      <c r="D133" s="523" t="s">
        <v>536</v>
      </c>
      <c r="E133" s="523" t="s">
        <v>110</v>
      </c>
      <c r="F133" s="523" t="s">
        <v>251</v>
      </c>
      <c r="G133" s="523" t="s">
        <v>250</v>
      </c>
      <c r="H133" s="519"/>
      <c r="I133" s="519"/>
    </row>
    <row r="134" spans="1:9">
      <c r="A134" s="522">
        <v>1142654350</v>
      </c>
      <c r="B134" s="523" t="s">
        <v>777</v>
      </c>
      <c r="C134" s="523" t="s">
        <v>535</v>
      </c>
      <c r="D134" s="523" t="s">
        <v>539</v>
      </c>
      <c r="E134" s="523" t="s">
        <v>107</v>
      </c>
      <c r="F134" s="523" t="s">
        <v>251</v>
      </c>
      <c r="G134" s="523" t="s">
        <v>250</v>
      </c>
      <c r="H134" s="519"/>
      <c r="I134" s="519"/>
    </row>
    <row r="135" spans="1:9">
      <c r="A135" s="522">
        <v>1142660084</v>
      </c>
      <c r="B135" s="523" t="s">
        <v>798</v>
      </c>
      <c r="C135" s="523" t="s">
        <v>535</v>
      </c>
      <c r="D135" s="523" t="s">
        <v>539</v>
      </c>
      <c r="E135" s="523" t="s">
        <v>107</v>
      </c>
      <c r="F135" s="523" t="s">
        <v>251</v>
      </c>
      <c r="G135" s="523" t="s">
        <v>250</v>
      </c>
      <c r="H135" s="519"/>
      <c r="I135" s="519"/>
    </row>
    <row r="136" spans="1:9">
      <c r="A136" s="522">
        <v>1142677674</v>
      </c>
      <c r="B136" s="523" t="s">
        <v>1402</v>
      </c>
      <c r="C136" s="523" t="s">
        <v>535</v>
      </c>
      <c r="D136" s="523" t="s">
        <v>986</v>
      </c>
      <c r="E136" s="523" t="s">
        <v>120</v>
      </c>
      <c r="F136" s="523" t="s">
        <v>251</v>
      </c>
      <c r="G136" s="523" t="s">
        <v>250</v>
      </c>
      <c r="H136" s="519"/>
      <c r="I136" s="519"/>
    </row>
    <row r="137" spans="1:9">
      <c r="A137" s="522">
        <v>1142679209</v>
      </c>
      <c r="B137" s="523" t="s">
        <v>827</v>
      </c>
      <c r="C137" s="523" t="s">
        <v>535</v>
      </c>
      <c r="D137" s="523" t="s">
        <v>536</v>
      </c>
      <c r="E137" s="523" t="s">
        <v>110</v>
      </c>
      <c r="F137" s="523" t="s">
        <v>229</v>
      </c>
      <c r="G137" s="523" t="s">
        <v>228</v>
      </c>
      <c r="H137" s="519"/>
      <c r="I137" s="519"/>
    </row>
    <row r="138" spans="1:9">
      <c r="A138" s="522">
        <v>1142707430</v>
      </c>
      <c r="B138" s="523" t="s">
        <v>1403</v>
      </c>
      <c r="C138" s="523" t="s">
        <v>535</v>
      </c>
      <c r="D138" s="523" t="s">
        <v>534</v>
      </c>
      <c r="E138" s="523" t="s">
        <v>121</v>
      </c>
      <c r="F138" s="523" t="s">
        <v>227</v>
      </c>
      <c r="G138" s="523" t="s">
        <v>226</v>
      </c>
      <c r="H138" s="519"/>
      <c r="I138" s="519"/>
    </row>
    <row r="139" spans="1:9">
      <c r="A139" s="522">
        <v>1142725507</v>
      </c>
      <c r="B139" s="523" t="s">
        <v>1404</v>
      </c>
      <c r="C139" s="523" t="s">
        <v>535</v>
      </c>
      <c r="D139" s="523" t="s">
        <v>538</v>
      </c>
      <c r="E139" s="523" t="s">
        <v>117</v>
      </c>
      <c r="F139" s="523" t="s">
        <v>251</v>
      </c>
      <c r="G139" s="523" t="s">
        <v>250</v>
      </c>
      <c r="H139" s="519"/>
      <c r="I139" s="519"/>
    </row>
    <row r="140" spans="1:9">
      <c r="A140" s="522">
        <v>1142734434</v>
      </c>
      <c r="B140" s="523" t="s">
        <v>758</v>
      </c>
      <c r="C140" s="523" t="s">
        <v>535</v>
      </c>
      <c r="D140" s="523" t="s">
        <v>536</v>
      </c>
      <c r="E140" s="523" t="s">
        <v>110</v>
      </c>
      <c r="F140" s="523" t="s">
        <v>231</v>
      </c>
      <c r="G140" s="523" t="s">
        <v>230</v>
      </c>
      <c r="H140" s="519"/>
      <c r="I140" s="519"/>
    </row>
    <row r="141" spans="1:9">
      <c r="A141" s="522">
        <v>1142768382</v>
      </c>
      <c r="B141" s="523" t="s">
        <v>644</v>
      </c>
      <c r="C141" s="523" t="s">
        <v>535</v>
      </c>
      <c r="D141" s="523" t="s">
        <v>537</v>
      </c>
      <c r="E141" s="523" t="s">
        <v>113</v>
      </c>
      <c r="F141" s="523" t="s">
        <v>251</v>
      </c>
      <c r="G141" s="523" t="s">
        <v>250</v>
      </c>
      <c r="H141" s="519"/>
      <c r="I141" s="519"/>
    </row>
    <row r="142" spans="1:9">
      <c r="A142" s="522">
        <v>1142773366</v>
      </c>
      <c r="B142" s="523" t="s">
        <v>1405</v>
      </c>
      <c r="C142" s="523" t="s">
        <v>535</v>
      </c>
      <c r="D142" s="523" t="s">
        <v>534</v>
      </c>
      <c r="E142" s="523" t="s">
        <v>121</v>
      </c>
      <c r="F142" s="523" t="s">
        <v>251</v>
      </c>
      <c r="G142" s="523" t="s">
        <v>250</v>
      </c>
      <c r="H142" s="519"/>
      <c r="I142" s="519"/>
    </row>
    <row r="143" spans="1:9">
      <c r="A143" s="522">
        <v>1142784306</v>
      </c>
      <c r="B143" s="523" t="s">
        <v>637</v>
      </c>
      <c r="C143" s="523" t="s">
        <v>535</v>
      </c>
      <c r="D143" s="523" t="s">
        <v>537</v>
      </c>
      <c r="E143" s="523" t="s">
        <v>113</v>
      </c>
      <c r="F143" s="523" t="s">
        <v>237</v>
      </c>
      <c r="G143" s="523" t="s">
        <v>236</v>
      </c>
      <c r="H143" s="519"/>
      <c r="I143" s="519"/>
    </row>
    <row r="144" spans="1:9">
      <c r="A144" s="522">
        <v>1142803809</v>
      </c>
      <c r="B144" s="523" t="s">
        <v>836</v>
      </c>
      <c r="C144" s="523" t="s">
        <v>535</v>
      </c>
      <c r="D144" s="523" t="s">
        <v>536</v>
      </c>
      <c r="E144" s="523" t="s">
        <v>110</v>
      </c>
      <c r="F144" s="523" t="s">
        <v>251</v>
      </c>
      <c r="G144" s="523" t="s">
        <v>250</v>
      </c>
      <c r="H144" s="519"/>
      <c r="I144" s="519"/>
    </row>
    <row r="145" spans="1:9">
      <c r="A145" s="522">
        <v>1142806836</v>
      </c>
      <c r="B145" s="523" t="s">
        <v>1406</v>
      </c>
      <c r="C145" s="523" t="s">
        <v>535</v>
      </c>
      <c r="D145" s="523" t="s">
        <v>536</v>
      </c>
      <c r="E145" s="523" t="s">
        <v>110</v>
      </c>
      <c r="F145" s="523" t="s">
        <v>251</v>
      </c>
      <c r="G145" s="523" t="s">
        <v>250</v>
      </c>
      <c r="H145" s="519"/>
      <c r="I145" s="519"/>
    </row>
    <row r="146" spans="1:9">
      <c r="A146" s="522">
        <v>1142818518</v>
      </c>
      <c r="B146" s="523" t="s">
        <v>1072</v>
      </c>
      <c r="C146" s="523" t="s">
        <v>535</v>
      </c>
      <c r="D146" s="523" t="s">
        <v>986</v>
      </c>
      <c r="E146" s="523" t="s">
        <v>120</v>
      </c>
      <c r="F146" s="523" t="s">
        <v>239</v>
      </c>
      <c r="G146" s="523" t="s">
        <v>238</v>
      </c>
      <c r="H146" s="519"/>
      <c r="I146" s="519"/>
    </row>
    <row r="147" spans="1:9">
      <c r="A147" s="522">
        <v>1142828517</v>
      </c>
      <c r="B147" s="523" t="s">
        <v>729</v>
      </c>
      <c r="C147" s="523" t="s">
        <v>535</v>
      </c>
      <c r="D147" s="523" t="s">
        <v>577</v>
      </c>
      <c r="E147" s="523" t="s">
        <v>94</v>
      </c>
      <c r="F147" s="523" t="s">
        <v>251</v>
      </c>
      <c r="G147" s="523" t="s">
        <v>250</v>
      </c>
      <c r="H147" s="519"/>
      <c r="I147" s="519"/>
    </row>
    <row r="148" spans="1:9">
      <c r="A148" s="522">
        <v>1142835751</v>
      </c>
      <c r="B148" s="523" t="s">
        <v>1115</v>
      </c>
      <c r="C148" s="523" t="s">
        <v>6</v>
      </c>
      <c r="D148" s="523"/>
      <c r="E148" s="523"/>
      <c r="F148" s="523" t="s">
        <v>251</v>
      </c>
      <c r="G148" s="523" t="s">
        <v>250</v>
      </c>
      <c r="H148" s="519"/>
      <c r="I148" s="519"/>
    </row>
    <row r="149" spans="1:9">
      <c r="A149" s="522">
        <v>1142850537</v>
      </c>
      <c r="B149" s="523" t="s">
        <v>1629</v>
      </c>
      <c r="C149" s="523" t="s">
        <v>6</v>
      </c>
      <c r="D149" s="523"/>
      <c r="E149" s="523"/>
      <c r="F149" s="523" t="s">
        <v>245</v>
      </c>
      <c r="G149" s="523" t="s">
        <v>244</v>
      </c>
      <c r="H149" s="519"/>
      <c r="I149" s="519"/>
    </row>
    <row r="150" spans="1:9">
      <c r="A150" s="522">
        <v>1142854166</v>
      </c>
      <c r="B150" s="523" t="s">
        <v>507</v>
      </c>
      <c r="C150" s="523" t="s">
        <v>535</v>
      </c>
      <c r="D150" s="523" t="s">
        <v>534</v>
      </c>
      <c r="E150" s="523" t="s">
        <v>121</v>
      </c>
      <c r="F150" s="523" t="s">
        <v>249</v>
      </c>
      <c r="G150" s="523" t="s">
        <v>248</v>
      </c>
      <c r="H150" s="519"/>
      <c r="I150" s="519"/>
    </row>
    <row r="151" spans="1:9">
      <c r="A151" s="522">
        <v>1142860049</v>
      </c>
      <c r="B151" s="523" t="s">
        <v>952</v>
      </c>
      <c r="C151" s="523" t="s">
        <v>535</v>
      </c>
      <c r="D151" s="523" t="s">
        <v>539</v>
      </c>
      <c r="E151" s="523" t="s">
        <v>107</v>
      </c>
      <c r="F151" s="523" t="s">
        <v>251</v>
      </c>
      <c r="G151" s="523" t="s">
        <v>250</v>
      </c>
      <c r="H151" s="519"/>
      <c r="I151" s="519"/>
    </row>
    <row r="152" spans="1:9">
      <c r="A152" s="522">
        <v>1142861989</v>
      </c>
      <c r="B152" s="523" t="s">
        <v>1630</v>
      </c>
      <c r="C152" s="523" t="s">
        <v>6</v>
      </c>
      <c r="D152" s="523"/>
      <c r="E152" s="523"/>
      <c r="F152" s="523" t="s">
        <v>257</v>
      </c>
      <c r="G152" s="523" t="s">
        <v>256</v>
      </c>
      <c r="H152" s="519"/>
      <c r="I152" s="519"/>
    </row>
    <row r="153" spans="1:9">
      <c r="A153" s="522">
        <v>1142869826</v>
      </c>
      <c r="B153" s="523" t="s">
        <v>1085</v>
      </c>
      <c r="C153" s="523" t="s">
        <v>535</v>
      </c>
      <c r="D153" s="523" t="s">
        <v>989</v>
      </c>
      <c r="E153" s="523" t="s">
        <v>258</v>
      </c>
      <c r="F153" s="523" t="s">
        <v>229</v>
      </c>
      <c r="G153" s="523" t="s">
        <v>228</v>
      </c>
      <c r="H153" s="519"/>
      <c r="I153" s="519"/>
    </row>
    <row r="154" spans="1:9">
      <c r="A154" s="522">
        <v>1142888107</v>
      </c>
      <c r="B154" s="523" t="s">
        <v>1012</v>
      </c>
      <c r="C154" s="523" t="s">
        <v>535</v>
      </c>
      <c r="D154" s="523" t="s">
        <v>986</v>
      </c>
      <c r="E154" s="523" t="s">
        <v>120</v>
      </c>
      <c r="F154" s="523" t="s">
        <v>245</v>
      </c>
      <c r="G154" s="523" t="s">
        <v>244</v>
      </c>
      <c r="H154" s="519"/>
      <c r="I154" s="519"/>
    </row>
    <row r="155" spans="1:9">
      <c r="A155" s="522">
        <v>1142934315</v>
      </c>
      <c r="B155" s="523" t="s">
        <v>795</v>
      </c>
      <c r="C155" s="523" t="s">
        <v>535</v>
      </c>
      <c r="D155" s="523" t="s">
        <v>537</v>
      </c>
      <c r="E155" s="523" t="s">
        <v>113</v>
      </c>
      <c r="F155" s="523" t="s">
        <v>247</v>
      </c>
      <c r="G155" s="523" t="s">
        <v>246</v>
      </c>
      <c r="H155" s="519"/>
      <c r="I155" s="519"/>
    </row>
    <row r="156" spans="1:9">
      <c r="A156" s="522">
        <v>1142987016</v>
      </c>
      <c r="B156" s="523" t="s">
        <v>623</v>
      </c>
      <c r="C156" s="523" t="s">
        <v>533</v>
      </c>
      <c r="D156" s="523" t="s">
        <v>537</v>
      </c>
      <c r="E156" s="523" t="s">
        <v>113</v>
      </c>
      <c r="F156" s="523" t="s">
        <v>229</v>
      </c>
      <c r="G156" s="523" t="s">
        <v>228</v>
      </c>
      <c r="H156" s="519"/>
      <c r="I156" s="519"/>
    </row>
    <row r="157" spans="1:9">
      <c r="A157" s="522">
        <v>1143003417</v>
      </c>
      <c r="B157" s="523" t="s">
        <v>824</v>
      </c>
      <c r="C157" s="523" t="s">
        <v>535</v>
      </c>
      <c r="D157" s="523" t="s">
        <v>539</v>
      </c>
      <c r="E157" s="523" t="s">
        <v>107</v>
      </c>
      <c r="F157" s="523" t="s">
        <v>237</v>
      </c>
      <c r="G157" s="523" t="s">
        <v>236</v>
      </c>
      <c r="H157" s="519"/>
      <c r="I157" s="519"/>
    </row>
    <row r="158" spans="1:9">
      <c r="A158" s="522">
        <v>1143015973</v>
      </c>
      <c r="B158" s="523" t="s">
        <v>488</v>
      </c>
      <c r="C158" s="523" t="s">
        <v>6</v>
      </c>
      <c r="D158" s="523"/>
      <c r="E158" s="523"/>
      <c r="F158" s="523" t="s">
        <v>251</v>
      </c>
      <c r="G158" s="523" t="s">
        <v>250</v>
      </c>
      <c r="H158" s="519"/>
      <c r="I158" s="519"/>
    </row>
    <row r="159" spans="1:9">
      <c r="A159" s="522">
        <v>1143028588</v>
      </c>
      <c r="B159" s="523" t="s">
        <v>1407</v>
      </c>
      <c r="C159" s="523" t="s">
        <v>533</v>
      </c>
      <c r="D159" s="523" t="s">
        <v>986</v>
      </c>
      <c r="E159" s="523" t="s">
        <v>120</v>
      </c>
      <c r="F159" s="523" t="s">
        <v>227</v>
      </c>
      <c r="G159" s="523" t="s">
        <v>226</v>
      </c>
      <c r="H159" s="519"/>
      <c r="I159" s="519"/>
    </row>
    <row r="160" spans="1:9">
      <c r="A160" s="522">
        <v>1143048388</v>
      </c>
      <c r="B160" s="523" t="s">
        <v>1631</v>
      </c>
      <c r="C160" s="523" t="s">
        <v>6</v>
      </c>
      <c r="D160" s="523"/>
      <c r="E160" s="523"/>
      <c r="F160" s="523" t="s">
        <v>233</v>
      </c>
      <c r="G160" s="523" t="s">
        <v>232</v>
      </c>
      <c r="H160" s="519"/>
      <c r="I160" s="519"/>
    </row>
    <row r="161" spans="1:9">
      <c r="A161" s="522">
        <v>1143058015</v>
      </c>
      <c r="B161" s="523" t="s">
        <v>1052</v>
      </c>
      <c r="C161" s="523" t="s">
        <v>6</v>
      </c>
      <c r="D161" s="523"/>
      <c r="E161" s="523"/>
      <c r="F161" s="523" t="s">
        <v>233</v>
      </c>
      <c r="G161" s="523" t="s">
        <v>232</v>
      </c>
      <c r="H161" s="519"/>
      <c r="I161" s="519"/>
    </row>
    <row r="162" spans="1:9">
      <c r="A162" s="522">
        <v>1143063049</v>
      </c>
      <c r="B162" s="523" t="s">
        <v>1017</v>
      </c>
      <c r="C162" s="523" t="s">
        <v>535</v>
      </c>
      <c r="D162" s="523" t="s">
        <v>986</v>
      </c>
      <c r="E162" s="523" t="s">
        <v>120</v>
      </c>
      <c r="F162" s="523" t="s">
        <v>233</v>
      </c>
      <c r="G162" s="523" t="s">
        <v>232</v>
      </c>
      <c r="H162" s="519"/>
      <c r="I162" s="519"/>
    </row>
    <row r="163" spans="1:9">
      <c r="A163" s="522">
        <v>1143066596</v>
      </c>
      <c r="B163" s="523" t="s">
        <v>1632</v>
      </c>
      <c r="C163" s="523" t="s">
        <v>6</v>
      </c>
      <c r="D163" s="523"/>
      <c r="E163" s="523"/>
      <c r="F163" s="523" t="s">
        <v>251</v>
      </c>
      <c r="G163" s="523" t="s">
        <v>250</v>
      </c>
      <c r="H163" s="519"/>
      <c r="I163" s="519"/>
    </row>
    <row r="164" spans="1:9">
      <c r="A164" s="522">
        <v>1143083484</v>
      </c>
      <c r="B164" s="523" t="s">
        <v>774</v>
      </c>
      <c r="C164" s="523" t="s">
        <v>535</v>
      </c>
      <c r="D164" s="523" t="s">
        <v>536</v>
      </c>
      <c r="E164" s="523" t="s">
        <v>110</v>
      </c>
      <c r="F164" s="523" t="s">
        <v>229</v>
      </c>
      <c r="G164" s="523" t="s">
        <v>228</v>
      </c>
      <c r="H164" s="519"/>
      <c r="I164" s="519"/>
    </row>
    <row r="165" spans="1:9">
      <c r="A165" s="522">
        <v>1143110451</v>
      </c>
      <c r="B165" s="523" t="s">
        <v>1408</v>
      </c>
      <c r="C165" s="523" t="s">
        <v>535</v>
      </c>
      <c r="D165" s="523" t="s">
        <v>534</v>
      </c>
      <c r="E165" s="523" t="s">
        <v>121</v>
      </c>
      <c r="F165" s="523" t="s">
        <v>233</v>
      </c>
      <c r="G165" s="523" t="s">
        <v>232</v>
      </c>
      <c r="H165" s="519"/>
      <c r="I165" s="519"/>
    </row>
    <row r="166" spans="1:9">
      <c r="A166" s="522">
        <v>1143117597</v>
      </c>
      <c r="B166" s="523" t="s">
        <v>1633</v>
      </c>
      <c r="C166" s="523" t="s">
        <v>6</v>
      </c>
      <c r="D166" s="523"/>
      <c r="E166" s="523"/>
      <c r="F166" s="523" t="s">
        <v>245</v>
      </c>
      <c r="G166" s="523" t="s">
        <v>244</v>
      </c>
      <c r="H166" s="519"/>
      <c r="I166" s="519"/>
    </row>
    <row r="167" spans="1:9">
      <c r="A167" s="522">
        <v>1143119361</v>
      </c>
      <c r="B167" s="523" t="s">
        <v>509</v>
      </c>
      <c r="C167" s="523" t="s">
        <v>533</v>
      </c>
      <c r="D167" s="523" t="s">
        <v>534</v>
      </c>
      <c r="E167" s="523" t="s">
        <v>121</v>
      </c>
      <c r="F167" s="523" t="s">
        <v>237</v>
      </c>
      <c r="G167" s="523" t="s">
        <v>236</v>
      </c>
      <c r="H167" s="519"/>
      <c r="I167" s="519"/>
    </row>
    <row r="168" spans="1:9">
      <c r="A168" s="522">
        <v>1143124411</v>
      </c>
      <c r="B168" s="523" t="s">
        <v>1037</v>
      </c>
      <c r="C168" s="523" t="s">
        <v>535</v>
      </c>
      <c r="D168" s="523" t="s">
        <v>1004</v>
      </c>
      <c r="E168" s="523" t="s">
        <v>119</v>
      </c>
      <c r="F168" s="523" t="s">
        <v>229</v>
      </c>
      <c r="G168" s="523" t="s">
        <v>228</v>
      </c>
      <c r="H168" s="519"/>
      <c r="I168" s="519"/>
    </row>
    <row r="169" spans="1:9">
      <c r="A169" s="522">
        <v>1143124668</v>
      </c>
      <c r="B169" s="523" t="s">
        <v>1409</v>
      </c>
      <c r="C169" s="523" t="s">
        <v>535</v>
      </c>
      <c r="D169" s="523" t="s">
        <v>986</v>
      </c>
      <c r="E169" s="523" t="s">
        <v>120</v>
      </c>
      <c r="F169" s="523" t="s">
        <v>243</v>
      </c>
      <c r="G169" s="523" t="s">
        <v>242</v>
      </c>
      <c r="H169" s="519"/>
      <c r="I169" s="519"/>
    </row>
    <row r="170" spans="1:9">
      <c r="A170" s="522">
        <v>1143129949</v>
      </c>
      <c r="B170" s="523" t="s">
        <v>578</v>
      </c>
      <c r="C170" s="523" t="s">
        <v>535</v>
      </c>
      <c r="D170" s="523" t="s">
        <v>539</v>
      </c>
      <c r="E170" s="523" t="s">
        <v>107</v>
      </c>
      <c r="F170" s="523" t="s">
        <v>229</v>
      </c>
      <c r="G170" s="523" t="s">
        <v>228</v>
      </c>
      <c r="H170" s="519"/>
      <c r="I170" s="519"/>
    </row>
    <row r="171" spans="1:9">
      <c r="A171" s="522">
        <v>1143141464</v>
      </c>
      <c r="B171" s="523" t="s">
        <v>583</v>
      </c>
      <c r="C171" s="523" t="s">
        <v>535</v>
      </c>
      <c r="D171" s="523" t="s">
        <v>536</v>
      </c>
      <c r="E171" s="523" t="s">
        <v>110</v>
      </c>
      <c r="F171" s="523" t="s">
        <v>229</v>
      </c>
      <c r="G171" s="523" t="s">
        <v>228</v>
      </c>
      <c r="H171" s="519"/>
      <c r="I171" s="519"/>
    </row>
    <row r="172" spans="1:9">
      <c r="A172" s="522">
        <v>1143142330</v>
      </c>
      <c r="B172" s="523" t="s">
        <v>1634</v>
      </c>
      <c r="C172" s="523" t="s">
        <v>6</v>
      </c>
      <c r="D172" s="523"/>
      <c r="E172" s="523"/>
      <c r="F172" s="523" t="s">
        <v>245</v>
      </c>
      <c r="G172" s="523" t="s">
        <v>244</v>
      </c>
      <c r="H172" s="519"/>
      <c r="I172" s="519"/>
    </row>
    <row r="173" spans="1:9">
      <c r="A173" s="522">
        <v>1143146695</v>
      </c>
      <c r="B173" s="523" t="s">
        <v>676</v>
      </c>
      <c r="C173" s="523" t="s">
        <v>533</v>
      </c>
      <c r="D173" s="523" t="s">
        <v>534</v>
      </c>
      <c r="E173" s="523" t="s">
        <v>121</v>
      </c>
      <c r="F173" s="523" t="s">
        <v>225</v>
      </c>
      <c r="G173" s="523" t="s">
        <v>224</v>
      </c>
      <c r="H173" s="519"/>
      <c r="I173" s="519"/>
    </row>
    <row r="174" spans="1:9">
      <c r="A174" s="522">
        <v>1143147107</v>
      </c>
      <c r="B174" s="523" t="s">
        <v>1410</v>
      </c>
      <c r="C174" s="523" t="s">
        <v>535</v>
      </c>
      <c r="D174" s="523" t="s">
        <v>536</v>
      </c>
      <c r="E174" s="523" t="s">
        <v>110</v>
      </c>
      <c r="F174" s="523" t="s">
        <v>229</v>
      </c>
      <c r="G174" s="523" t="s">
        <v>228</v>
      </c>
      <c r="H174" s="519"/>
      <c r="I174" s="519"/>
    </row>
    <row r="175" spans="1:9">
      <c r="A175" s="522">
        <v>1143153741</v>
      </c>
      <c r="B175" s="523" t="s">
        <v>983</v>
      </c>
      <c r="C175" s="523" t="s">
        <v>535</v>
      </c>
      <c r="D175" s="523" t="s">
        <v>534</v>
      </c>
      <c r="E175" s="523" t="s">
        <v>121</v>
      </c>
      <c r="F175" s="523" t="s">
        <v>251</v>
      </c>
      <c r="G175" s="523" t="s">
        <v>250</v>
      </c>
      <c r="H175" s="519"/>
      <c r="I175" s="519"/>
    </row>
    <row r="176" spans="1:9">
      <c r="A176" s="522">
        <v>1143160936</v>
      </c>
      <c r="B176" s="523" t="s">
        <v>961</v>
      </c>
      <c r="C176" s="523" t="s">
        <v>535</v>
      </c>
      <c r="D176" s="523" t="s">
        <v>538</v>
      </c>
      <c r="E176" s="523" t="s">
        <v>117</v>
      </c>
      <c r="F176" s="523" t="s">
        <v>251</v>
      </c>
      <c r="G176" s="523" t="s">
        <v>250</v>
      </c>
      <c r="H176" s="519"/>
      <c r="I176" s="519"/>
    </row>
    <row r="177" spans="1:9">
      <c r="A177" s="522">
        <v>1143161322</v>
      </c>
      <c r="B177" s="523" t="s">
        <v>1411</v>
      </c>
      <c r="C177" s="523" t="s">
        <v>533</v>
      </c>
      <c r="D177" s="523" t="s">
        <v>537</v>
      </c>
      <c r="E177" s="523" t="s">
        <v>113</v>
      </c>
      <c r="F177" s="523" t="s">
        <v>251</v>
      </c>
      <c r="G177" s="523" t="s">
        <v>250</v>
      </c>
      <c r="H177" s="519"/>
      <c r="I177" s="519"/>
    </row>
    <row r="178" spans="1:9">
      <c r="A178" s="522">
        <v>1143167089</v>
      </c>
      <c r="B178" s="523" t="s">
        <v>740</v>
      </c>
      <c r="C178" s="523" t="s">
        <v>535</v>
      </c>
      <c r="D178" s="523" t="s">
        <v>539</v>
      </c>
      <c r="E178" s="523" t="s">
        <v>107</v>
      </c>
      <c r="F178" s="523" t="s">
        <v>251</v>
      </c>
      <c r="G178" s="523" t="s">
        <v>250</v>
      </c>
      <c r="H178" s="519"/>
      <c r="I178" s="519"/>
    </row>
    <row r="179" spans="1:9">
      <c r="A179" s="522">
        <v>1143175256</v>
      </c>
      <c r="B179" s="523" t="s">
        <v>1412</v>
      </c>
      <c r="C179" s="523" t="s">
        <v>535</v>
      </c>
      <c r="D179" s="523" t="s">
        <v>986</v>
      </c>
      <c r="E179" s="523" t="s">
        <v>120</v>
      </c>
      <c r="F179" s="523" t="s">
        <v>255</v>
      </c>
      <c r="G179" s="523" t="s">
        <v>254</v>
      </c>
      <c r="H179" s="519"/>
      <c r="I179" s="519"/>
    </row>
    <row r="180" spans="1:9">
      <c r="A180" s="522">
        <v>1143194794</v>
      </c>
      <c r="B180" s="523" t="s">
        <v>1635</v>
      </c>
      <c r="C180" s="523" t="s">
        <v>6</v>
      </c>
      <c r="D180" s="523"/>
      <c r="E180" s="523"/>
      <c r="F180" s="523" t="s">
        <v>251</v>
      </c>
      <c r="G180" s="523" t="s">
        <v>250</v>
      </c>
      <c r="H180" s="519"/>
      <c r="I180" s="519"/>
    </row>
    <row r="181" spans="1:9">
      <c r="A181" s="522">
        <v>1143208313</v>
      </c>
      <c r="B181" s="523" t="s">
        <v>1413</v>
      </c>
      <c r="C181" s="523" t="s">
        <v>535</v>
      </c>
      <c r="D181" s="523" t="s">
        <v>537</v>
      </c>
      <c r="E181" s="523" t="s">
        <v>113</v>
      </c>
      <c r="F181" s="523" t="s">
        <v>251</v>
      </c>
      <c r="G181" s="523" t="s">
        <v>250</v>
      </c>
      <c r="H181" s="519"/>
      <c r="I181" s="519"/>
    </row>
    <row r="182" spans="1:9">
      <c r="A182" s="522">
        <v>1143214162</v>
      </c>
      <c r="B182" s="523" t="s">
        <v>1063</v>
      </c>
      <c r="C182" s="523" t="s">
        <v>6</v>
      </c>
      <c r="D182" s="523"/>
      <c r="E182" s="523"/>
      <c r="F182" s="523" t="s">
        <v>251</v>
      </c>
      <c r="G182" s="523" t="s">
        <v>250</v>
      </c>
      <c r="H182" s="519"/>
      <c r="I182" s="519"/>
    </row>
    <row r="183" spans="1:9">
      <c r="A183" s="522">
        <v>1143229335</v>
      </c>
      <c r="B183" s="523" t="s">
        <v>1414</v>
      </c>
      <c r="C183" s="523" t="s">
        <v>535</v>
      </c>
      <c r="D183" s="523" t="s">
        <v>989</v>
      </c>
      <c r="E183" s="523" t="s">
        <v>258</v>
      </c>
      <c r="F183" s="523" t="s">
        <v>251</v>
      </c>
      <c r="G183" s="523" t="s">
        <v>250</v>
      </c>
      <c r="H183" s="519"/>
      <c r="I183" s="519"/>
    </row>
    <row r="184" spans="1:9">
      <c r="A184" s="522">
        <v>1143244383</v>
      </c>
      <c r="B184" s="523" t="s">
        <v>635</v>
      </c>
      <c r="C184" s="523" t="s">
        <v>535</v>
      </c>
      <c r="D184" s="523" t="s">
        <v>538</v>
      </c>
      <c r="E184" s="523" t="s">
        <v>117</v>
      </c>
      <c r="F184" s="523" t="s">
        <v>247</v>
      </c>
      <c r="G184" s="523" t="s">
        <v>246</v>
      </c>
      <c r="H184" s="519"/>
      <c r="I184" s="519"/>
    </row>
    <row r="185" spans="1:9">
      <c r="A185" s="522">
        <v>1143245380</v>
      </c>
      <c r="B185" s="523" t="s">
        <v>964</v>
      </c>
      <c r="C185" s="523" t="s">
        <v>533</v>
      </c>
      <c r="D185" s="523" t="s">
        <v>538</v>
      </c>
      <c r="E185" s="523" t="s">
        <v>117</v>
      </c>
      <c r="F185" s="523" t="s">
        <v>251</v>
      </c>
      <c r="G185" s="523" t="s">
        <v>250</v>
      </c>
      <c r="H185" s="519"/>
      <c r="I185" s="519"/>
    </row>
    <row r="186" spans="1:9">
      <c r="A186" s="522">
        <v>1143247014</v>
      </c>
      <c r="B186" s="523" t="s">
        <v>971</v>
      </c>
      <c r="C186" s="523" t="s">
        <v>535</v>
      </c>
      <c r="D186" s="523" t="s">
        <v>538</v>
      </c>
      <c r="E186" s="523" t="s">
        <v>117</v>
      </c>
      <c r="F186" s="523" t="s">
        <v>251</v>
      </c>
      <c r="G186" s="523" t="s">
        <v>250</v>
      </c>
      <c r="H186" s="519"/>
      <c r="I186" s="519"/>
    </row>
    <row r="187" spans="1:9">
      <c r="A187" s="522">
        <v>1143248525</v>
      </c>
      <c r="B187" s="523" t="s">
        <v>515</v>
      </c>
      <c r="C187" s="523" t="s">
        <v>533</v>
      </c>
      <c r="D187" s="523" t="s">
        <v>534</v>
      </c>
      <c r="E187" s="523" t="s">
        <v>121</v>
      </c>
      <c r="F187" s="523" t="s">
        <v>235</v>
      </c>
      <c r="G187" s="523" t="s">
        <v>234</v>
      </c>
      <c r="H187" s="519"/>
      <c r="I187" s="519"/>
    </row>
    <row r="188" spans="1:9">
      <c r="A188" s="522">
        <v>1143256015</v>
      </c>
      <c r="B188" s="523" t="s">
        <v>498</v>
      </c>
      <c r="C188" s="523" t="s">
        <v>535</v>
      </c>
      <c r="D188" s="523" t="s">
        <v>534</v>
      </c>
      <c r="E188" s="523" t="s">
        <v>121</v>
      </c>
      <c r="F188" s="523" t="s">
        <v>229</v>
      </c>
      <c r="G188" s="523" t="s">
        <v>228</v>
      </c>
      <c r="H188" s="519"/>
      <c r="I188" s="519"/>
    </row>
    <row r="189" spans="1:9">
      <c r="A189" s="522">
        <v>1143350271</v>
      </c>
      <c r="B189" s="523" t="s">
        <v>522</v>
      </c>
      <c r="C189" s="523" t="s">
        <v>533</v>
      </c>
      <c r="D189" s="523" t="s">
        <v>534</v>
      </c>
      <c r="E189" s="523" t="s">
        <v>121</v>
      </c>
      <c r="F189" s="523" t="s">
        <v>235</v>
      </c>
      <c r="G189" s="523" t="s">
        <v>234</v>
      </c>
      <c r="H189" s="519"/>
      <c r="I189" s="519"/>
    </row>
    <row r="190" spans="1:9">
      <c r="A190" s="522">
        <v>1143379197</v>
      </c>
      <c r="B190" s="523" t="s">
        <v>1636</v>
      </c>
      <c r="C190" s="523" t="s">
        <v>6</v>
      </c>
      <c r="D190" s="523"/>
      <c r="E190" s="523"/>
      <c r="F190" s="523" t="s">
        <v>251</v>
      </c>
      <c r="G190" s="523" t="s">
        <v>250</v>
      </c>
      <c r="H190" s="519"/>
      <c r="I190" s="519"/>
    </row>
    <row r="191" spans="1:9">
      <c r="A191" s="522">
        <v>1143385897</v>
      </c>
      <c r="B191" s="523" t="s">
        <v>1637</v>
      </c>
      <c r="C191" s="523" t="s">
        <v>6</v>
      </c>
      <c r="D191" s="523"/>
      <c r="E191" s="523"/>
      <c r="F191" s="523" t="s">
        <v>231</v>
      </c>
      <c r="G191" s="523" t="s">
        <v>230</v>
      </c>
      <c r="H191" s="519"/>
      <c r="I191" s="519"/>
    </row>
    <row r="192" spans="1:9">
      <c r="A192" s="522">
        <v>1143400019</v>
      </c>
      <c r="B192" s="523" t="s">
        <v>1415</v>
      </c>
      <c r="C192" s="523" t="s">
        <v>535</v>
      </c>
      <c r="D192" s="523" t="s">
        <v>537</v>
      </c>
      <c r="E192" s="523" t="s">
        <v>113</v>
      </c>
      <c r="F192" s="523" t="s">
        <v>251</v>
      </c>
      <c r="G192" s="523" t="s">
        <v>250</v>
      </c>
      <c r="H192" s="519"/>
      <c r="I192" s="519"/>
    </row>
    <row r="193" spans="1:9">
      <c r="A193" s="522">
        <v>1143422690</v>
      </c>
      <c r="B193" s="523" t="s">
        <v>1416</v>
      </c>
      <c r="C193" s="523" t="s">
        <v>533</v>
      </c>
      <c r="D193" s="523" t="s">
        <v>986</v>
      </c>
      <c r="E193" s="523" t="s">
        <v>120</v>
      </c>
      <c r="F193" s="523" t="s">
        <v>249</v>
      </c>
      <c r="G193" s="523" t="s">
        <v>248</v>
      </c>
      <c r="H193" s="519"/>
      <c r="I193" s="519"/>
    </row>
    <row r="194" spans="1:9">
      <c r="A194" s="522">
        <v>1143422773</v>
      </c>
      <c r="B194" s="523" t="s">
        <v>1014</v>
      </c>
      <c r="C194" s="523" t="s">
        <v>535</v>
      </c>
      <c r="D194" s="523" t="s">
        <v>986</v>
      </c>
      <c r="E194" s="523" t="s">
        <v>120</v>
      </c>
      <c r="F194" s="523" t="s">
        <v>251</v>
      </c>
      <c r="G194" s="523" t="s">
        <v>250</v>
      </c>
      <c r="H194" s="519"/>
      <c r="I194" s="519"/>
    </row>
    <row r="195" spans="1:9">
      <c r="A195" s="522">
        <v>1143423284</v>
      </c>
      <c r="B195" s="523" t="s">
        <v>1417</v>
      </c>
      <c r="C195" s="523" t="s">
        <v>535</v>
      </c>
      <c r="D195" s="523" t="s">
        <v>536</v>
      </c>
      <c r="E195" s="523" t="s">
        <v>110</v>
      </c>
      <c r="F195" s="523" t="s">
        <v>251</v>
      </c>
      <c r="G195" s="523" t="s">
        <v>250</v>
      </c>
      <c r="H195" s="519"/>
      <c r="I195" s="519"/>
    </row>
    <row r="196" spans="1:9">
      <c r="A196" s="522">
        <v>1143425925</v>
      </c>
      <c r="B196" s="523" t="s">
        <v>1418</v>
      </c>
      <c r="C196" s="523" t="s">
        <v>535</v>
      </c>
      <c r="D196" s="523" t="s">
        <v>536</v>
      </c>
      <c r="E196" s="523" t="s">
        <v>110</v>
      </c>
      <c r="F196" s="523" t="s">
        <v>245</v>
      </c>
      <c r="G196" s="523" t="s">
        <v>244</v>
      </c>
      <c r="H196" s="519"/>
      <c r="I196" s="519"/>
    </row>
    <row r="197" spans="1:9">
      <c r="A197" s="522">
        <v>1143426386</v>
      </c>
      <c r="B197" s="523" t="s">
        <v>1419</v>
      </c>
      <c r="C197" s="523" t="s">
        <v>533</v>
      </c>
      <c r="D197" s="523" t="s">
        <v>534</v>
      </c>
      <c r="E197" s="523" t="s">
        <v>121</v>
      </c>
      <c r="F197" s="523" t="s">
        <v>237</v>
      </c>
      <c r="G197" s="523" t="s">
        <v>236</v>
      </c>
      <c r="H197" s="519"/>
      <c r="I197" s="519"/>
    </row>
    <row r="198" spans="1:9">
      <c r="A198" s="522">
        <v>1143429414</v>
      </c>
      <c r="B198" s="523" t="s">
        <v>1064</v>
      </c>
      <c r="C198" s="523" t="s">
        <v>535</v>
      </c>
      <c r="D198" s="523" t="s">
        <v>986</v>
      </c>
      <c r="E198" s="523" t="s">
        <v>120</v>
      </c>
      <c r="F198" s="523" t="s">
        <v>251</v>
      </c>
      <c r="G198" s="523" t="s">
        <v>250</v>
      </c>
      <c r="H198" s="519"/>
      <c r="I198" s="519"/>
    </row>
    <row r="199" spans="1:9">
      <c r="A199" s="522">
        <v>1143437359</v>
      </c>
      <c r="B199" s="523" t="s">
        <v>1420</v>
      </c>
      <c r="C199" s="523" t="s">
        <v>533</v>
      </c>
      <c r="D199" s="523" t="s">
        <v>534</v>
      </c>
      <c r="E199" s="523" t="s">
        <v>121</v>
      </c>
      <c r="F199" s="523" t="s">
        <v>251</v>
      </c>
      <c r="G199" s="523" t="s">
        <v>250</v>
      </c>
      <c r="H199" s="519"/>
      <c r="I199" s="519"/>
    </row>
    <row r="200" spans="1:9">
      <c r="A200" s="522">
        <v>1143438068</v>
      </c>
      <c r="B200" s="523" t="s">
        <v>937</v>
      </c>
      <c r="C200" s="523" t="s">
        <v>535</v>
      </c>
      <c r="D200" s="523" t="s">
        <v>538</v>
      </c>
      <c r="E200" s="523" t="s">
        <v>117</v>
      </c>
      <c r="F200" s="523" t="s">
        <v>227</v>
      </c>
      <c r="G200" s="523" t="s">
        <v>226</v>
      </c>
      <c r="H200" s="519"/>
      <c r="I200" s="519"/>
    </row>
    <row r="201" spans="1:9">
      <c r="A201" s="522">
        <v>1143449834</v>
      </c>
      <c r="B201" s="523" t="s">
        <v>549</v>
      </c>
      <c r="C201" s="523" t="s">
        <v>535</v>
      </c>
      <c r="D201" s="523" t="s">
        <v>534</v>
      </c>
      <c r="E201" s="523" t="s">
        <v>121</v>
      </c>
      <c r="F201" s="523" t="s">
        <v>235</v>
      </c>
      <c r="G201" s="523" t="s">
        <v>234</v>
      </c>
      <c r="H201" s="519"/>
      <c r="I201" s="519"/>
    </row>
    <row r="202" spans="1:9">
      <c r="A202" s="522">
        <v>1143454792</v>
      </c>
      <c r="B202" s="523" t="s">
        <v>930</v>
      </c>
      <c r="C202" s="523" t="s">
        <v>533</v>
      </c>
      <c r="D202" s="523" t="s">
        <v>538</v>
      </c>
      <c r="E202" s="523" t="s">
        <v>117</v>
      </c>
      <c r="F202" s="523" t="s">
        <v>251</v>
      </c>
      <c r="G202" s="523" t="s">
        <v>250</v>
      </c>
      <c r="H202" s="519"/>
      <c r="I202" s="519"/>
    </row>
    <row r="203" spans="1:9">
      <c r="A203" s="522">
        <v>1143457530</v>
      </c>
      <c r="B203" s="523" t="s">
        <v>479</v>
      </c>
      <c r="C203" s="523" t="s">
        <v>535</v>
      </c>
      <c r="D203" s="523" t="s">
        <v>537</v>
      </c>
      <c r="E203" s="523" t="s">
        <v>113</v>
      </c>
      <c r="F203" s="523" t="s">
        <v>251</v>
      </c>
      <c r="G203" s="523" t="s">
        <v>250</v>
      </c>
      <c r="H203" s="519"/>
      <c r="I203" s="519"/>
    </row>
    <row r="204" spans="1:9">
      <c r="A204" s="522">
        <v>1143461904</v>
      </c>
      <c r="B204" s="523" t="s">
        <v>1029</v>
      </c>
      <c r="C204" s="523" t="s">
        <v>535</v>
      </c>
      <c r="D204" s="523" t="s">
        <v>989</v>
      </c>
      <c r="E204" s="523" t="s">
        <v>258</v>
      </c>
      <c r="F204" s="523" t="s">
        <v>229</v>
      </c>
      <c r="G204" s="523" t="s">
        <v>228</v>
      </c>
      <c r="H204" s="519"/>
      <c r="I204" s="519"/>
    </row>
    <row r="205" spans="1:9">
      <c r="A205" s="522">
        <v>1143474519</v>
      </c>
      <c r="B205" s="523" t="s">
        <v>621</v>
      </c>
      <c r="C205" s="523" t="s">
        <v>6</v>
      </c>
      <c r="D205" s="523"/>
      <c r="E205" s="523"/>
      <c r="F205" s="523" t="s">
        <v>227</v>
      </c>
      <c r="G205" s="523" t="s">
        <v>226</v>
      </c>
      <c r="H205" s="519"/>
      <c r="I205" s="519"/>
    </row>
    <row r="206" spans="1:9">
      <c r="A206" s="522">
        <v>1143489202</v>
      </c>
      <c r="B206" s="523" t="s">
        <v>839</v>
      </c>
      <c r="C206" s="523" t="s">
        <v>535</v>
      </c>
      <c r="D206" s="523" t="s">
        <v>536</v>
      </c>
      <c r="E206" s="523" t="s">
        <v>110</v>
      </c>
      <c r="F206" s="523" t="s">
        <v>229</v>
      </c>
      <c r="G206" s="523" t="s">
        <v>228</v>
      </c>
      <c r="H206" s="519"/>
      <c r="I206" s="519"/>
    </row>
    <row r="207" spans="1:9">
      <c r="A207" s="522">
        <v>1143502459</v>
      </c>
      <c r="B207" s="523" t="s">
        <v>1421</v>
      </c>
      <c r="C207" s="523" t="s">
        <v>535</v>
      </c>
      <c r="D207" s="523" t="s">
        <v>540</v>
      </c>
      <c r="E207" s="523" t="s">
        <v>95</v>
      </c>
      <c r="F207" s="523" t="s">
        <v>229</v>
      </c>
      <c r="G207" s="523" t="s">
        <v>228</v>
      </c>
      <c r="H207" s="519"/>
      <c r="I207" s="519"/>
    </row>
    <row r="208" spans="1:9">
      <c r="A208" s="522">
        <v>1143509637</v>
      </c>
      <c r="B208" s="523" t="s">
        <v>587</v>
      </c>
      <c r="C208" s="523" t="s">
        <v>533</v>
      </c>
      <c r="D208" s="523" t="s">
        <v>537</v>
      </c>
      <c r="E208" s="523" t="s">
        <v>113</v>
      </c>
      <c r="F208" s="523" t="s">
        <v>243</v>
      </c>
      <c r="G208" s="523" t="s">
        <v>242</v>
      </c>
      <c r="H208" s="519"/>
      <c r="I208" s="519"/>
    </row>
    <row r="209" spans="1:9">
      <c r="A209" s="522">
        <v>1143511781</v>
      </c>
      <c r="B209" s="523" t="s">
        <v>780</v>
      </c>
      <c r="C209" s="523" t="s">
        <v>535</v>
      </c>
      <c r="D209" s="523" t="s">
        <v>537</v>
      </c>
      <c r="E209" s="523" t="s">
        <v>113</v>
      </c>
      <c r="F209" s="523" t="s">
        <v>251</v>
      </c>
      <c r="G209" s="523" t="s">
        <v>250</v>
      </c>
      <c r="H209" s="519"/>
      <c r="I209" s="519"/>
    </row>
    <row r="210" spans="1:9">
      <c r="A210" s="522">
        <v>1143524834</v>
      </c>
      <c r="B210" s="523" t="s">
        <v>1638</v>
      </c>
      <c r="C210" s="523" t="s">
        <v>6</v>
      </c>
      <c r="D210" s="523"/>
      <c r="E210" s="523"/>
      <c r="F210" s="523" t="s">
        <v>251</v>
      </c>
      <c r="G210" s="523" t="s">
        <v>250</v>
      </c>
      <c r="H210" s="519"/>
      <c r="I210" s="519"/>
    </row>
    <row r="211" spans="1:9">
      <c r="A211" s="522">
        <v>1143530039</v>
      </c>
      <c r="B211" s="523" t="s">
        <v>1422</v>
      </c>
      <c r="C211" s="523" t="s">
        <v>535</v>
      </c>
      <c r="D211" s="523" t="s">
        <v>537</v>
      </c>
      <c r="E211" s="523" t="s">
        <v>113</v>
      </c>
      <c r="F211" s="523" t="s">
        <v>227</v>
      </c>
      <c r="G211" s="523" t="s">
        <v>226</v>
      </c>
      <c r="H211" s="519"/>
      <c r="I211" s="519"/>
    </row>
    <row r="212" spans="1:9">
      <c r="A212" s="522">
        <v>1143545649</v>
      </c>
      <c r="B212" s="523" t="s">
        <v>563</v>
      </c>
      <c r="C212" s="523" t="s">
        <v>535</v>
      </c>
      <c r="D212" s="523" t="s">
        <v>534</v>
      </c>
      <c r="E212" s="523" t="s">
        <v>121</v>
      </c>
      <c r="F212" s="523" t="s">
        <v>239</v>
      </c>
      <c r="G212" s="523" t="s">
        <v>238</v>
      </c>
      <c r="H212" s="519"/>
      <c r="I212" s="519"/>
    </row>
    <row r="213" spans="1:9">
      <c r="A213" s="522">
        <v>1143555309</v>
      </c>
      <c r="B213" s="523" t="s">
        <v>1423</v>
      </c>
      <c r="C213" s="523" t="s">
        <v>535</v>
      </c>
      <c r="D213" s="523" t="s">
        <v>534</v>
      </c>
      <c r="E213" s="523" t="s">
        <v>121</v>
      </c>
      <c r="F213" s="523" t="s">
        <v>235</v>
      </c>
      <c r="G213" s="523" t="s">
        <v>234</v>
      </c>
      <c r="H213" s="519"/>
      <c r="I213" s="519"/>
    </row>
    <row r="214" spans="1:9">
      <c r="A214" s="522">
        <v>1143558329</v>
      </c>
      <c r="B214" s="523" t="s">
        <v>1639</v>
      </c>
      <c r="C214" s="523" t="s">
        <v>6</v>
      </c>
      <c r="D214" s="523"/>
      <c r="E214" s="523"/>
      <c r="F214" s="523" t="s">
        <v>247</v>
      </c>
      <c r="G214" s="523" t="s">
        <v>246</v>
      </c>
      <c r="H214" s="519"/>
      <c r="I214" s="519"/>
    </row>
    <row r="215" spans="1:9">
      <c r="A215" s="522">
        <v>1143563865</v>
      </c>
      <c r="B215" s="523" t="s">
        <v>1424</v>
      </c>
      <c r="C215" s="523" t="s">
        <v>535</v>
      </c>
      <c r="D215" s="523" t="s">
        <v>537</v>
      </c>
      <c r="E215" s="523" t="s">
        <v>113</v>
      </c>
      <c r="F215" s="523" t="s">
        <v>241</v>
      </c>
      <c r="G215" s="523" t="s">
        <v>240</v>
      </c>
      <c r="H215" s="519"/>
      <c r="I215" s="519"/>
    </row>
    <row r="216" spans="1:9">
      <c r="A216" s="522">
        <v>1143564087</v>
      </c>
      <c r="B216" s="523" t="s">
        <v>1425</v>
      </c>
      <c r="C216" s="523" t="s">
        <v>535</v>
      </c>
      <c r="D216" s="523" t="s">
        <v>534</v>
      </c>
      <c r="E216" s="523" t="s">
        <v>121</v>
      </c>
      <c r="F216" s="523" t="s">
        <v>241</v>
      </c>
      <c r="G216" s="523" t="s">
        <v>240</v>
      </c>
      <c r="H216" s="519"/>
      <c r="I216" s="519"/>
    </row>
    <row r="217" spans="1:9">
      <c r="A217" s="522">
        <v>1143569227</v>
      </c>
      <c r="B217" s="523" t="s">
        <v>1080</v>
      </c>
      <c r="C217" s="523" t="s">
        <v>535</v>
      </c>
      <c r="D217" s="523" t="s">
        <v>994</v>
      </c>
      <c r="E217" s="523" t="s">
        <v>98</v>
      </c>
      <c r="F217" s="523" t="s">
        <v>237</v>
      </c>
      <c r="G217" s="523" t="s">
        <v>236</v>
      </c>
      <c r="H217" s="519"/>
      <c r="I217" s="519"/>
    </row>
    <row r="218" spans="1:9">
      <c r="A218" s="522">
        <v>1143570019</v>
      </c>
      <c r="B218" s="523" t="s">
        <v>1426</v>
      </c>
      <c r="C218" s="523" t="s">
        <v>535</v>
      </c>
      <c r="D218" s="523" t="s">
        <v>537</v>
      </c>
      <c r="E218" s="523" t="s">
        <v>113</v>
      </c>
      <c r="F218" s="523" t="s">
        <v>251</v>
      </c>
      <c r="G218" s="523" t="s">
        <v>250</v>
      </c>
      <c r="H218" s="519"/>
      <c r="I218" s="519"/>
    </row>
    <row r="219" spans="1:9">
      <c r="A219" s="522">
        <v>1143575877</v>
      </c>
      <c r="B219" s="523" t="s">
        <v>588</v>
      </c>
      <c r="C219" s="523" t="s">
        <v>533</v>
      </c>
      <c r="D219" s="523" t="s">
        <v>537</v>
      </c>
      <c r="E219" s="523" t="s">
        <v>113</v>
      </c>
      <c r="F219" s="523" t="s">
        <v>249</v>
      </c>
      <c r="G219" s="523" t="s">
        <v>248</v>
      </c>
      <c r="H219" s="519"/>
      <c r="I219" s="519"/>
    </row>
    <row r="220" spans="1:9">
      <c r="A220" s="522">
        <v>1143594662</v>
      </c>
      <c r="B220" s="523" t="s">
        <v>1640</v>
      </c>
      <c r="C220" s="523" t="s">
        <v>6</v>
      </c>
      <c r="D220" s="523"/>
      <c r="E220" s="523"/>
      <c r="F220" s="523" t="s">
        <v>237</v>
      </c>
      <c r="G220" s="523" t="s">
        <v>236</v>
      </c>
      <c r="H220" s="519"/>
      <c r="I220" s="519"/>
    </row>
    <row r="221" spans="1:9">
      <c r="A221" s="522">
        <v>1143601228</v>
      </c>
      <c r="B221" s="523" t="s">
        <v>1427</v>
      </c>
      <c r="C221" s="523" t="s">
        <v>535</v>
      </c>
      <c r="D221" s="523" t="s">
        <v>534</v>
      </c>
      <c r="E221" s="523" t="s">
        <v>121</v>
      </c>
      <c r="F221" s="523" t="s">
        <v>243</v>
      </c>
      <c r="G221" s="523" t="s">
        <v>242</v>
      </c>
      <c r="H221" s="519"/>
      <c r="I221" s="519"/>
    </row>
    <row r="222" spans="1:9">
      <c r="A222" s="522">
        <v>1143615863</v>
      </c>
      <c r="B222" s="523" t="s">
        <v>1428</v>
      </c>
      <c r="C222" s="523" t="s">
        <v>535</v>
      </c>
      <c r="D222" s="523" t="s">
        <v>986</v>
      </c>
      <c r="E222" s="523" t="s">
        <v>120</v>
      </c>
      <c r="F222" s="523" t="s">
        <v>233</v>
      </c>
      <c r="G222" s="523" t="s">
        <v>232</v>
      </c>
      <c r="H222" s="519"/>
      <c r="I222" s="519"/>
    </row>
    <row r="223" spans="1:9">
      <c r="A223" s="522">
        <v>1143618230</v>
      </c>
      <c r="B223" s="523" t="s">
        <v>854</v>
      </c>
      <c r="C223" s="523" t="s">
        <v>6</v>
      </c>
      <c r="D223" s="523"/>
      <c r="E223" s="523"/>
      <c r="F223" s="523" t="s">
        <v>229</v>
      </c>
      <c r="G223" s="523" t="s">
        <v>228</v>
      </c>
      <c r="H223" s="519"/>
      <c r="I223" s="519"/>
    </row>
    <row r="224" spans="1:9">
      <c r="A224" s="522">
        <v>1143634708</v>
      </c>
      <c r="B224" s="523" t="s">
        <v>1098</v>
      </c>
      <c r="C224" s="523" t="s">
        <v>535</v>
      </c>
      <c r="D224" s="523" t="s">
        <v>986</v>
      </c>
      <c r="E224" s="523" t="s">
        <v>120</v>
      </c>
      <c r="F224" s="523" t="s">
        <v>229</v>
      </c>
      <c r="G224" s="523" t="s">
        <v>228</v>
      </c>
      <c r="H224" s="519"/>
      <c r="I224" s="519"/>
    </row>
    <row r="225" spans="1:9">
      <c r="A225" s="522">
        <v>1143656602</v>
      </c>
      <c r="B225" s="523" t="s">
        <v>823</v>
      </c>
      <c r="C225" s="523" t="s">
        <v>535</v>
      </c>
      <c r="D225" s="523" t="s">
        <v>537</v>
      </c>
      <c r="E225" s="523" t="s">
        <v>113</v>
      </c>
      <c r="F225" s="523" t="s">
        <v>251</v>
      </c>
      <c r="G225" s="523" t="s">
        <v>250</v>
      </c>
      <c r="H225" s="519"/>
      <c r="I225" s="519"/>
    </row>
    <row r="226" spans="1:9">
      <c r="A226" s="522">
        <v>1143666395</v>
      </c>
      <c r="B226" s="523" t="s">
        <v>828</v>
      </c>
      <c r="C226" s="523" t="s">
        <v>535</v>
      </c>
      <c r="D226" s="523" t="s">
        <v>536</v>
      </c>
      <c r="E226" s="523" t="s">
        <v>110</v>
      </c>
      <c r="F226" s="523" t="s">
        <v>251</v>
      </c>
      <c r="G226" s="523" t="s">
        <v>250</v>
      </c>
      <c r="H226" s="519"/>
      <c r="I226" s="519"/>
    </row>
    <row r="227" spans="1:9">
      <c r="A227" s="522">
        <v>1143671791</v>
      </c>
      <c r="B227" s="523" t="s">
        <v>1429</v>
      </c>
      <c r="C227" s="523" t="s">
        <v>535</v>
      </c>
      <c r="D227" s="523" t="s">
        <v>534</v>
      </c>
      <c r="E227" s="523" t="s">
        <v>121</v>
      </c>
      <c r="F227" s="523" t="s">
        <v>243</v>
      </c>
      <c r="G227" s="523" t="s">
        <v>242</v>
      </c>
      <c r="H227" s="519"/>
      <c r="I227" s="519"/>
    </row>
    <row r="228" spans="1:9">
      <c r="A228" s="522">
        <v>1143690379</v>
      </c>
      <c r="B228" s="523" t="s">
        <v>1086</v>
      </c>
      <c r="C228" s="523" t="s">
        <v>535</v>
      </c>
      <c r="D228" s="523" t="s">
        <v>994</v>
      </c>
      <c r="E228" s="523" t="s">
        <v>98</v>
      </c>
      <c r="F228" s="523" t="s">
        <v>229</v>
      </c>
      <c r="G228" s="523" t="s">
        <v>228</v>
      </c>
      <c r="H228" s="519"/>
      <c r="I228" s="519"/>
    </row>
    <row r="229" spans="1:9">
      <c r="A229" s="522">
        <v>1143692847</v>
      </c>
      <c r="B229" s="523" t="s">
        <v>960</v>
      </c>
      <c r="C229" s="523" t="s">
        <v>535</v>
      </c>
      <c r="D229" s="523" t="s">
        <v>534</v>
      </c>
      <c r="E229" s="523" t="s">
        <v>121</v>
      </c>
      <c r="F229" s="523" t="s">
        <v>251</v>
      </c>
      <c r="G229" s="523" t="s">
        <v>250</v>
      </c>
      <c r="H229" s="519"/>
      <c r="I229" s="519"/>
    </row>
    <row r="230" spans="1:9">
      <c r="A230" s="522">
        <v>1143711530</v>
      </c>
      <c r="B230" s="523" t="s">
        <v>723</v>
      </c>
      <c r="C230" s="523" t="s">
        <v>535</v>
      </c>
      <c r="D230" s="523" t="s">
        <v>539</v>
      </c>
      <c r="E230" s="523" t="s">
        <v>107</v>
      </c>
      <c r="F230" s="523" t="s">
        <v>251</v>
      </c>
      <c r="G230" s="523" t="s">
        <v>250</v>
      </c>
      <c r="H230" s="519"/>
      <c r="I230" s="519"/>
    </row>
    <row r="231" spans="1:9">
      <c r="A231" s="522">
        <v>1143714278</v>
      </c>
      <c r="B231" s="523" t="s">
        <v>1430</v>
      </c>
      <c r="C231" s="523" t="s">
        <v>535</v>
      </c>
      <c r="D231" s="523" t="s">
        <v>986</v>
      </c>
      <c r="E231" s="523" t="s">
        <v>120</v>
      </c>
      <c r="F231" s="523" t="s">
        <v>251</v>
      </c>
      <c r="G231" s="523" t="s">
        <v>250</v>
      </c>
      <c r="H231" s="519"/>
      <c r="I231" s="519"/>
    </row>
    <row r="232" spans="1:9">
      <c r="A232" s="522">
        <v>1143714419</v>
      </c>
      <c r="B232" s="523" t="s">
        <v>728</v>
      </c>
      <c r="C232" s="523" t="s">
        <v>535</v>
      </c>
      <c r="D232" s="523" t="s">
        <v>539</v>
      </c>
      <c r="E232" s="523" t="s">
        <v>107</v>
      </c>
      <c r="F232" s="523" t="s">
        <v>251</v>
      </c>
      <c r="G232" s="523" t="s">
        <v>250</v>
      </c>
      <c r="H232" s="519"/>
      <c r="I232" s="519"/>
    </row>
    <row r="233" spans="1:9">
      <c r="A233" s="522">
        <v>1143745843</v>
      </c>
      <c r="B233" s="523" t="s">
        <v>1018</v>
      </c>
      <c r="C233" s="523" t="s">
        <v>535</v>
      </c>
      <c r="D233" s="523" t="s">
        <v>986</v>
      </c>
      <c r="E233" s="523" t="s">
        <v>120</v>
      </c>
      <c r="F233" s="523" t="s">
        <v>251</v>
      </c>
      <c r="G233" s="523" t="s">
        <v>250</v>
      </c>
      <c r="H233" s="519"/>
      <c r="I233" s="519"/>
    </row>
    <row r="234" spans="1:9">
      <c r="A234" s="522">
        <v>1143751593</v>
      </c>
      <c r="B234" s="523" t="s">
        <v>1431</v>
      </c>
      <c r="C234" s="523" t="s">
        <v>535</v>
      </c>
      <c r="D234" s="523" t="s">
        <v>537</v>
      </c>
      <c r="E234" s="523" t="s">
        <v>113</v>
      </c>
      <c r="F234" s="523" t="s">
        <v>257</v>
      </c>
      <c r="G234" s="523" t="s">
        <v>256</v>
      </c>
      <c r="H234" s="519"/>
      <c r="I234" s="519"/>
    </row>
    <row r="235" spans="1:9">
      <c r="A235" s="522">
        <v>1143762061</v>
      </c>
      <c r="B235" s="523" t="s">
        <v>1120</v>
      </c>
      <c r="C235" s="523" t="s">
        <v>6</v>
      </c>
      <c r="D235" s="523"/>
      <c r="E235" s="523"/>
      <c r="F235" s="523" t="s">
        <v>251</v>
      </c>
      <c r="G235" s="523" t="s">
        <v>250</v>
      </c>
      <c r="H235" s="519"/>
      <c r="I235" s="519"/>
    </row>
    <row r="236" spans="1:9">
      <c r="A236" s="522">
        <v>1143767649</v>
      </c>
      <c r="B236" s="523" t="s">
        <v>977</v>
      </c>
      <c r="C236" s="523" t="s">
        <v>535</v>
      </c>
      <c r="D236" s="523" t="s">
        <v>538</v>
      </c>
      <c r="E236" s="523" t="s">
        <v>117</v>
      </c>
      <c r="F236" s="523" t="s">
        <v>229</v>
      </c>
      <c r="G236" s="523" t="s">
        <v>228</v>
      </c>
      <c r="H236" s="519"/>
      <c r="I236" s="519"/>
    </row>
    <row r="237" spans="1:9">
      <c r="A237" s="522">
        <v>1143769512</v>
      </c>
      <c r="B237" s="523" t="s">
        <v>565</v>
      </c>
      <c r="C237" s="523" t="s">
        <v>533</v>
      </c>
      <c r="D237" s="523" t="s">
        <v>534</v>
      </c>
      <c r="E237" s="523" t="s">
        <v>121</v>
      </c>
      <c r="F237" s="523" t="s">
        <v>251</v>
      </c>
      <c r="G237" s="523" t="s">
        <v>250</v>
      </c>
      <c r="H237" s="519"/>
      <c r="I237" s="519"/>
    </row>
    <row r="238" spans="1:9">
      <c r="A238" s="522">
        <v>1143776657</v>
      </c>
      <c r="B238" s="523" t="s">
        <v>790</v>
      </c>
      <c r="C238" s="523" t="s">
        <v>535</v>
      </c>
      <c r="D238" s="523" t="s">
        <v>537</v>
      </c>
      <c r="E238" s="523" t="s">
        <v>113</v>
      </c>
      <c r="F238" s="523" t="s">
        <v>229</v>
      </c>
      <c r="G238" s="523" t="s">
        <v>228</v>
      </c>
      <c r="H238" s="519"/>
      <c r="I238" s="519"/>
    </row>
    <row r="239" spans="1:9">
      <c r="A239" s="522">
        <v>1143785823</v>
      </c>
      <c r="B239" s="523" t="s">
        <v>642</v>
      </c>
      <c r="C239" s="523" t="s">
        <v>535</v>
      </c>
      <c r="D239" s="523" t="s">
        <v>536</v>
      </c>
      <c r="E239" s="523" t="s">
        <v>110</v>
      </c>
      <c r="F239" s="523" t="s">
        <v>229</v>
      </c>
      <c r="G239" s="523" t="s">
        <v>228</v>
      </c>
      <c r="H239" s="519"/>
      <c r="I239" s="519"/>
    </row>
    <row r="240" spans="1:9">
      <c r="A240" s="522">
        <v>1143806249</v>
      </c>
      <c r="B240" s="523" t="s">
        <v>821</v>
      </c>
      <c r="C240" s="523" t="s">
        <v>535</v>
      </c>
      <c r="D240" s="523" t="s">
        <v>536</v>
      </c>
      <c r="E240" s="523" t="s">
        <v>110</v>
      </c>
      <c r="F240" s="523" t="s">
        <v>249</v>
      </c>
      <c r="G240" s="523" t="s">
        <v>248</v>
      </c>
      <c r="H240" s="519"/>
      <c r="I240" s="519"/>
    </row>
    <row r="241" spans="1:9">
      <c r="A241" s="522">
        <v>1143806801</v>
      </c>
      <c r="B241" s="523" t="s">
        <v>619</v>
      </c>
      <c r="C241" s="523" t="s">
        <v>535</v>
      </c>
      <c r="D241" s="523" t="s">
        <v>537</v>
      </c>
      <c r="E241" s="523" t="s">
        <v>113</v>
      </c>
      <c r="F241" s="523" t="s">
        <v>251</v>
      </c>
      <c r="G241" s="523" t="s">
        <v>250</v>
      </c>
      <c r="H241" s="519"/>
      <c r="I241" s="519"/>
    </row>
    <row r="242" spans="1:9">
      <c r="A242" s="522">
        <v>1143807536</v>
      </c>
      <c r="B242" s="523" t="s">
        <v>802</v>
      </c>
      <c r="C242" s="523" t="s">
        <v>535</v>
      </c>
      <c r="D242" s="523" t="s">
        <v>537</v>
      </c>
      <c r="E242" s="523" t="s">
        <v>113</v>
      </c>
      <c r="F242" s="523" t="s">
        <v>227</v>
      </c>
      <c r="G242" s="523" t="s">
        <v>226</v>
      </c>
      <c r="H242" s="519"/>
      <c r="I242" s="519"/>
    </row>
    <row r="243" spans="1:9">
      <c r="A243" s="522">
        <v>1143817634</v>
      </c>
      <c r="B243" s="523" t="s">
        <v>1432</v>
      </c>
      <c r="C243" s="523" t="s">
        <v>535</v>
      </c>
      <c r="D243" s="523" t="s">
        <v>534</v>
      </c>
      <c r="E243" s="523" t="s">
        <v>121</v>
      </c>
      <c r="F243" s="523" t="s">
        <v>251</v>
      </c>
      <c r="G243" s="523" t="s">
        <v>250</v>
      </c>
      <c r="H243" s="519"/>
      <c r="I243" s="519"/>
    </row>
    <row r="244" spans="1:9">
      <c r="A244" s="522">
        <v>1143818004</v>
      </c>
      <c r="B244" s="523" t="s">
        <v>784</v>
      </c>
      <c r="C244" s="523" t="s">
        <v>535</v>
      </c>
      <c r="D244" s="523" t="s">
        <v>536</v>
      </c>
      <c r="E244" s="523" t="s">
        <v>110</v>
      </c>
      <c r="F244" s="523" t="s">
        <v>251</v>
      </c>
      <c r="G244" s="523" t="s">
        <v>250</v>
      </c>
      <c r="H244" s="519"/>
      <c r="I244" s="519"/>
    </row>
    <row r="245" spans="1:9">
      <c r="A245" s="522">
        <v>1143833003</v>
      </c>
      <c r="B245" s="523" t="s">
        <v>726</v>
      </c>
      <c r="C245" s="523" t="s">
        <v>535</v>
      </c>
      <c r="D245" s="523" t="s">
        <v>536</v>
      </c>
      <c r="E245" s="523" t="s">
        <v>110</v>
      </c>
      <c r="F245" s="523" t="s">
        <v>251</v>
      </c>
      <c r="G245" s="523" t="s">
        <v>250</v>
      </c>
      <c r="H245" s="519"/>
      <c r="I245" s="519"/>
    </row>
    <row r="246" spans="1:9">
      <c r="A246" s="522">
        <v>1143833326</v>
      </c>
      <c r="B246" s="523" t="s">
        <v>1433</v>
      </c>
      <c r="C246" s="523" t="s">
        <v>535</v>
      </c>
      <c r="D246" s="523" t="s">
        <v>986</v>
      </c>
      <c r="E246" s="523" t="s">
        <v>120</v>
      </c>
      <c r="F246" s="523" t="s">
        <v>251</v>
      </c>
      <c r="G246" s="523" t="s">
        <v>250</v>
      </c>
      <c r="H246" s="519"/>
      <c r="I246" s="519"/>
    </row>
    <row r="247" spans="1:9">
      <c r="A247" s="522">
        <v>1143836352</v>
      </c>
      <c r="B247" s="523" t="s">
        <v>772</v>
      </c>
      <c r="C247" s="523" t="s">
        <v>535</v>
      </c>
      <c r="D247" s="523" t="s">
        <v>536</v>
      </c>
      <c r="E247" s="523" t="s">
        <v>110</v>
      </c>
      <c r="F247" s="523" t="s">
        <v>227</v>
      </c>
      <c r="G247" s="523" t="s">
        <v>226</v>
      </c>
      <c r="H247" s="519"/>
      <c r="I247" s="519"/>
    </row>
    <row r="248" spans="1:9">
      <c r="A248" s="522">
        <v>1143842715</v>
      </c>
      <c r="B248" s="523" t="s">
        <v>616</v>
      </c>
      <c r="C248" s="523" t="s">
        <v>535</v>
      </c>
      <c r="D248" s="523" t="s">
        <v>537</v>
      </c>
      <c r="E248" s="523" t="s">
        <v>113</v>
      </c>
      <c r="F248" s="523" t="s">
        <v>251</v>
      </c>
      <c r="G248" s="523" t="s">
        <v>250</v>
      </c>
      <c r="H248" s="519"/>
      <c r="I248" s="519"/>
    </row>
    <row r="249" spans="1:9">
      <c r="A249" s="522">
        <v>1143843242</v>
      </c>
      <c r="B249" s="523" t="s">
        <v>1434</v>
      </c>
      <c r="C249" s="523" t="s">
        <v>535</v>
      </c>
      <c r="D249" s="523" t="s">
        <v>536</v>
      </c>
      <c r="E249" s="523" t="s">
        <v>110</v>
      </c>
      <c r="F249" s="523" t="s">
        <v>251</v>
      </c>
      <c r="G249" s="523" t="s">
        <v>250</v>
      </c>
      <c r="H249" s="519"/>
      <c r="I249" s="519"/>
    </row>
    <row r="250" spans="1:9">
      <c r="A250" s="522">
        <v>1143844810</v>
      </c>
      <c r="B250" s="523" t="s">
        <v>597</v>
      </c>
      <c r="C250" s="523" t="s">
        <v>533</v>
      </c>
      <c r="D250" s="523" t="s">
        <v>537</v>
      </c>
      <c r="E250" s="523" t="s">
        <v>113</v>
      </c>
      <c r="F250" s="523" t="s">
        <v>251</v>
      </c>
      <c r="G250" s="523" t="s">
        <v>250</v>
      </c>
      <c r="H250" s="519"/>
      <c r="I250" s="519"/>
    </row>
    <row r="251" spans="1:9">
      <c r="A251" s="522">
        <v>1143853258</v>
      </c>
      <c r="B251" s="523" t="s">
        <v>1641</v>
      </c>
      <c r="C251" s="523" t="s">
        <v>6</v>
      </c>
      <c r="D251" s="523"/>
      <c r="E251" s="523"/>
      <c r="F251" s="523" t="s">
        <v>251</v>
      </c>
      <c r="G251" s="523" t="s">
        <v>250</v>
      </c>
      <c r="H251" s="519"/>
      <c r="I251" s="519"/>
    </row>
    <row r="252" spans="1:9">
      <c r="A252" s="522">
        <v>1143873595</v>
      </c>
      <c r="B252" s="523" t="s">
        <v>1435</v>
      </c>
      <c r="C252" s="523" t="s">
        <v>535</v>
      </c>
      <c r="D252" s="523" t="s">
        <v>534</v>
      </c>
      <c r="E252" s="523" t="s">
        <v>121</v>
      </c>
      <c r="F252" s="523" t="s">
        <v>239</v>
      </c>
      <c r="G252" s="523" t="s">
        <v>238</v>
      </c>
      <c r="H252" s="519"/>
      <c r="I252" s="519"/>
    </row>
    <row r="253" spans="1:9">
      <c r="A253" s="522">
        <v>1143892637</v>
      </c>
      <c r="B253" s="523" t="s">
        <v>760</v>
      </c>
      <c r="C253" s="523" t="s">
        <v>535</v>
      </c>
      <c r="D253" s="523" t="s">
        <v>536</v>
      </c>
      <c r="E253" s="523" t="s">
        <v>110</v>
      </c>
      <c r="F253" s="523" t="s">
        <v>251</v>
      </c>
      <c r="G253" s="523" t="s">
        <v>250</v>
      </c>
      <c r="H253" s="519"/>
      <c r="I253" s="519"/>
    </row>
    <row r="254" spans="1:9">
      <c r="A254" s="522">
        <v>1143895176</v>
      </c>
      <c r="B254" s="523" t="s">
        <v>1642</v>
      </c>
      <c r="C254" s="523" t="s">
        <v>6</v>
      </c>
      <c r="D254" s="523"/>
      <c r="E254" s="523"/>
      <c r="F254" s="523" t="s">
        <v>243</v>
      </c>
      <c r="G254" s="523" t="s">
        <v>242</v>
      </c>
      <c r="H254" s="519"/>
      <c r="I254" s="519"/>
    </row>
    <row r="255" spans="1:9">
      <c r="A255" s="522">
        <v>1143906536</v>
      </c>
      <c r="B255" s="523" t="s">
        <v>1096</v>
      </c>
      <c r="C255" s="523" t="s">
        <v>535</v>
      </c>
      <c r="D255" s="523" t="s">
        <v>989</v>
      </c>
      <c r="E255" s="523" t="s">
        <v>258</v>
      </c>
      <c r="F255" s="523" t="s">
        <v>251</v>
      </c>
      <c r="G255" s="523" t="s">
        <v>250</v>
      </c>
      <c r="H255" s="519"/>
      <c r="I255" s="519"/>
    </row>
    <row r="256" spans="1:9">
      <c r="A256" s="522">
        <v>1143913094</v>
      </c>
      <c r="B256" s="523" t="s">
        <v>502</v>
      </c>
      <c r="C256" s="523" t="s">
        <v>535</v>
      </c>
      <c r="D256" s="523" t="s">
        <v>534</v>
      </c>
      <c r="E256" s="523" t="s">
        <v>121</v>
      </c>
      <c r="F256" s="523" t="s">
        <v>233</v>
      </c>
      <c r="G256" s="523" t="s">
        <v>232</v>
      </c>
      <c r="H256" s="519"/>
      <c r="I256" s="519"/>
    </row>
    <row r="257" spans="1:9">
      <c r="A257" s="522">
        <v>1143927912</v>
      </c>
      <c r="B257" s="523" t="s">
        <v>765</v>
      </c>
      <c r="C257" s="523" t="s">
        <v>535</v>
      </c>
      <c r="D257" s="523" t="s">
        <v>577</v>
      </c>
      <c r="E257" s="523" t="s">
        <v>94</v>
      </c>
      <c r="F257" s="523" t="s">
        <v>229</v>
      </c>
      <c r="G257" s="523" t="s">
        <v>228</v>
      </c>
      <c r="H257" s="519"/>
      <c r="I257" s="519"/>
    </row>
    <row r="258" spans="1:9">
      <c r="A258" s="522">
        <v>1143951557</v>
      </c>
      <c r="B258" s="523" t="s">
        <v>1011</v>
      </c>
      <c r="C258" s="523" t="s">
        <v>535</v>
      </c>
      <c r="D258" s="523" t="s">
        <v>989</v>
      </c>
      <c r="E258" s="523" t="s">
        <v>258</v>
      </c>
      <c r="F258" s="523" t="s">
        <v>251</v>
      </c>
      <c r="G258" s="523" t="s">
        <v>250</v>
      </c>
      <c r="H258" s="519"/>
      <c r="I258" s="519"/>
    </row>
    <row r="259" spans="1:9">
      <c r="A259" s="522">
        <v>1143955236</v>
      </c>
      <c r="B259" s="523" t="s">
        <v>855</v>
      </c>
      <c r="C259" s="523" t="s">
        <v>6</v>
      </c>
      <c r="D259" s="523"/>
      <c r="E259" s="523"/>
      <c r="F259" s="523" t="s">
        <v>251</v>
      </c>
      <c r="G259" s="523" t="s">
        <v>250</v>
      </c>
      <c r="H259" s="519"/>
      <c r="I259" s="519"/>
    </row>
    <row r="260" spans="1:9">
      <c r="A260" s="522">
        <v>1143956895</v>
      </c>
      <c r="B260" s="523" t="s">
        <v>1026</v>
      </c>
      <c r="C260" s="523" t="s">
        <v>535</v>
      </c>
      <c r="D260" s="523" t="s">
        <v>986</v>
      </c>
      <c r="E260" s="523" t="s">
        <v>120</v>
      </c>
      <c r="F260" s="523" t="s">
        <v>257</v>
      </c>
      <c r="G260" s="523" t="s">
        <v>256</v>
      </c>
      <c r="H260" s="519"/>
      <c r="I260" s="519"/>
    </row>
    <row r="261" spans="1:9">
      <c r="A261" s="522">
        <v>1143960616</v>
      </c>
      <c r="B261" s="523" t="s">
        <v>499</v>
      </c>
      <c r="C261" s="523" t="s">
        <v>535</v>
      </c>
      <c r="D261" s="523" t="s">
        <v>534</v>
      </c>
      <c r="E261" s="523" t="s">
        <v>121</v>
      </c>
      <c r="F261" s="523" t="s">
        <v>229</v>
      </c>
      <c r="G261" s="523" t="s">
        <v>228</v>
      </c>
      <c r="H261" s="519"/>
      <c r="I261" s="519"/>
    </row>
    <row r="262" spans="1:9">
      <c r="A262" s="522">
        <v>1143961507</v>
      </c>
      <c r="B262" s="523" t="s">
        <v>612</v>
      </c>
      <c r="C262" s="523" t="s">
        <v>535</v>
      </c>
      <c r="D262" s="523" t="s">
        <v>537</v>
      </c>
      <c r="E262" s="523" t="s">
        <v>113</v>
      </c>
      <c r="F262" s="523" t="s">
        <v>251</v>
      </c>
      <c r="G262" s="523" t="s">
        <v>250</v>
      </c>
      <c r="H262" s="519"/>
      <c r="I262" s="519"/>
    </row>
    <row r="263" spans="1:9">
      <c r="A263" s="522">
        <v>1143968544</v>
      </c>
      <c r="B263" s="523" t="s">
        <v>1643</v>
      </c>
      <c r="C263" s="523" t="s">
        <v>6</v>
      </c>
      <c r="D263" s="523"/>
      <c r="E263" s="523"/>
      <c r="F263" s="523" t="s">
        <v>249</v>
      </c>
      <c r="G263" s="523" t="s">
        <v>248</v>
      </c>
      <c r="H263" s="519"/>
      <c r="I263" s="519"/>
    </row>
    <row r="264" spans="1:9">
      <c r="A264" s="522">
        <v>1144006005</v>
      </c>
      <c r="B264" s="523" t="s">
        <v>1644</v>
      </c>
      <c r="C264" s="523" t="s">
        <v>6</v>
      </c>
      <c r="D264" s="523"/>
      <c r="E264" s="523"/>
      <c r="F264" s="523" t="s">
        <v>239</v>
      </c>
      <c r="G264" s="523" t="s">
        <v>238</v>
      </c>
      <c r="H264" s="519"/>
      <c r="I264" s="519"/>
    </row>
    <row r="265" spans="1:9">
      <c r="A265" s="522">
        <v>1144029650</v>
      </c>
      <c r="B265" s="523" t="s">
        <v>1436</v>
      </c>
      <c r="C265" s="523" t="s">
        <v>533</v>
      </c>
      <c r="D265" s="523" t="s">
        <v>534</v>
      </c>
      <c r="E265" s="523" t="s">
        <v>121</v>
      </c>
      <c r="F265" s="523" t="s">
        <v>237</v>
      </c>
      <c r="G265" s="523" t="s">
        <v>236</v>
      </c>
      <c r="H265" s="519"/>
      <c r="I265" s="519"/>
    </row>
    <row r="266" spans="1:9">
      <c r="A266" s="522">
        <v>1144041523</v>
      </c>
      <c r="B266" s="523" t="s">
        <v>826</v>
      </c>
      <c r="C266" s="523" t="s">
        <v>535</v>
      </c>
      <c r="D266" s="523" t="s">
        <v>536</v>
      </c>
      <c r="E266" s="523" t="s">
        <v>110</v>
      </c>
      <c r="F266" s="523" t="s">
        <v>251</v>
      </c>
      <c r="G266" s="523" t="s">
        <v>250</v>
      </c>
      <c r="H266" s="519"/>
      <c r="I266" s="519"/>
    </row>
    <row r="267" spans="1:9">
      <c r="A267" s="522">
        <v>1144053759</v>
      </c>
      <c r="B267" s="523" t="s">
        <v>1437</v>
      </c>
      <c r="C267" s="523" t="s">
        <v>535</v>
      </c>
      <c r="D267" s="523" t="s">
        <v>534</v>
      </c>
      <c r="E267" s="523" t="s">
        <v>121</v>
      </c>
      <c r="F267" s="523" t="s">
        <v>225</v>
      </c>
      <c r="G267" s="523" t="s">
        <v>224</v>
      </c>
      <c r="H267" s="519"/>
      <c r="I267" s="519"/>
    </row>
    <row r="268" spans="1:9">
      <c r="A268" s="522">
        <v>1144067452</v>
      </c>
      <c r="B268" s="523" t="s">
        <v>768</v>
      </c>
      <c r="C268" s="523" t="s">
        <v>535</v>
      </c>
      <c r="D268" s="523" t="s">
        <v>537</v>
      </c>
      <c r="E268" s="523" t="s">
        <v>113</v>
      </c>
      <c r="F268" s="523" t="s">
        <v>251</v>
      </c>
      <c r="G268" s="523" t="s">
        <v>250</v>
      </c>
      <c r="H268" s="519"/>
      <c r="I268" s="519"/>
    </row>
    <row r="269" spans="1:9">
      <c r="A269" s="522">
        <v>1144109213</v>
      </c>
      <c r="B269" s="523" t="s">
        <v>1438</v>
      </c>
      <c r="C269" s="523" t="s">
        <v>535</v>
      </c>
      <c r="D269" s="523" t="s">
        <v>540</v>
      </c>
      <c r="E269" s="523" t="s">
        <v>95</v>
      </c>
      <c r="F269" s="523" t="s">
        <v>251</v>
      </c>
      <c r="G269" s="523" t="s">
        <v>250</v>
      </c>
      <c r="H269" s="519"/>
      <c r="I269" s="519"/>
    </row>
    <row r="270" spans="1:9">
      <c r="A270" s="522">
        <v>1144109445</v>
      </c>
      <c r="B270" s="523" t="s">
        <v>1071</v>
      </c>
      <c r="C270" s="523" t="s">
        <v>535</v>
      </c>
      <c r="D270" s="523" t="s">
        <v>986</v>
      </c>
      <c r="E270" s="523" t="s">
        <v>120</v>
      </c>
      <c r="F270" s="523" t="s">
        <v>229</v>
      </c>
      <c r="G270" s="523" t="s">
        <v>228</v>
      </c>
      <c r="H270" s="519"/>
      <c r="I270" s="519"/>
    </row>
    <row r="271" spans="1:9">
      <c r="A271" s="522">
        <v>1144109619</v>
      </c>
      <c r="B271" s="523" t="s">
        <v>1083</v>
      </c>
      <c r="C271" s="523" t="s">
        <v>535</v>
      </c>
      <c r="D271" s="523" t="s">
        <v>994</v>
      </c>
      <c r="E271" s="523" t="s">
        <v>98</v>
      </c>
      <c r="F271" s="523" t="s">
        <v>255</v>
      </c>
      <c r="G271" s="523" t="s">
        <v>254</v>
      </c>
      <c r="H271" s="519"/>
      <c r="I271" s="519"/>
    </row>
    <row r="272" spans="1:9">
      <c r="A272" s="522">
        <v>1144111565</v>
      </c>
      <c r="B272" s="523" t="s">
        <v>641</v>
      </c>
      <c r="C272" s="523" t="s">
        <v>535</v>
      </c>
      <c r="D272" s="523" t="s">
        <v>536</v>
      </c>
      <c r="E272" s="523" t="s">
        <v>110</v>
      </c>
      <c r="F272" s="523" t="s">
        <v>257</v>
      </c>
      <c r="G272" s="523" t="s">
        <v>256</v>
      </c>
      <c r="H272" s="519"/>
      <c r="I272" s="519"/>
    </row>
    <row r="273" spans="1:9">
      <c r="A273" s="522">
        <v>1144113751</v>
      </c>
      <c r="B273" s="523" t="s">
        <v>611</v>
      </c>
      <c r="C273" s="523" t="s">
        <v>535</v>
      </c>
      <c r="D273" s="523" t="s">
        <v>537</v>
      </c>
      <c r="E273" s="523" t="s">
        <v>113</v>
      </c>
      <c r="F273" s="523" t="s">
        <v>255</v>
      </c>
      <c r="G273" s="523" t="s">
        <v>254</v>
      </c>
      <c r="H273" s="519"/>
      <c r="I273" s="519"/>
    </row>
    <row r="274" spans="1:9">
      <c r="A274" s="522">
        <v>1144118446</v>
      </c>
      <c r="B274" s="523" t="s">
        <v>1645</v>
      </c>
      <c r="C274" s="523" t="s">
        <v>6</v>
      </c>
      <c r="D274" s="523"/>
      <c r="E274" s="523"/>
      <c r="F274" s="523" t="s">
        <v>237</v>
      </c>
      <c r="G274" s="523" t="s">
        <v>236</v>
      </c>
      <c r="H274" s="519"/>
      <c r="I274" s="519"/>
    </row>
    <row r="275" spans="1:9">
      <c r="A275" s="522">
        <v>1144120616</v>
      </c>
      <c r="B275" s="523" t="s">
        <v>845</v>
      </c>
      <c r="C275" s="523" t="s">
        <v>6</v>
      </c>
      <c r="D275" s="523"/>
      <c r="E275" s="523"/>
      <c r="F275" s="523" t="s">
        <v>235</v>
      </c>
      <c r="G275" s="523" t="s">
        <v>234</v>
      </c>
      <c r="H275" s="519"/>
      <c r="I275" s="519"/>
    </row>
    <row r="276" spans="1:9">
      <c r="A276" s="522">
        <v>1144124626</v>
      </c>
      <c r="B276" s="523" t="s">
        <v>1439</v>
      </c>
      <c r="C276" s="523" t="s">
        <v>535</v>
      </c>
      <c r="D276" s="523" t="s">
        <v>536</v>
      </c>
      <c r="E276" s="523" t="s">
        <v>110</v>
      </c>
      <c r="F276" s="523" t="s">
        <v>251</v>
      </c>
      <c r="G276" s="523" t="s">
        <v>250</v>
      </c>
      <c r="H276" s="519"/>
      <c r="I276" s="519"/>
    </row>
    <row r="277" spans="1:9">
      <c r="A277" s="522">
        <v>1144126654</v>
      </c>
      <c r="B277" s="523" t="s">
        <v>1440</v>
      </c>
      <c r="C277" s="523" t="s">
        <v>535</v>
      </c>
      <c r="D277" s="523" t="s">
        <v>536</v>
      </c>
      <c r="E277" s="523" t="s">
        <v>110</v>
      </c>
      <c r="F277" s="523" t="s">
        <v>251</v>
      </c>
      <c r="G277" s="523" t="s">
        <v>250</v>
      </c>
      <c r="H277" s="519"/>
      <c r="I277" s="519"/>
    </row>
    <row r="278" spans="1:9">
      <c r="A278" s="522">
        <v>1144129492</v>
      </c>
      <c r="B278" s="523" t="s">
        <v>632</v>
      </c>
      <c r="C278" s="523" t="s">
        <v>535</v>
      </c>
      <c r="D278" s="523" t="s">
        <v>538</v>
      </c>
      <c r="E278" s="523" t="s">
        <v>117</v>
      </c>
      <c r="F278" s="523" t="s">
        <v>251</v>
      </c>
      <c r="G278" s="523" t="s">
        <v>250</v>
      </c>
      <c r="H278" s="519"/>
      <c r="I278" s="519"/>
    </row>
    <row r="279" spans="1:9">
      <c r="A279" s="522">
        <v>1144132389</v>
      </c>
      <c r="B279" s="523" t="s">
        <v>787</v>
      </c>
      <c r="C279" s="523" t="s">
        <v>535</v>
      </c>
      <c r="D279" s="523" t="s">
        <v>537</v>
      </c>
      <c r="E279" s="523" t="s">
        <v>113</v>
      </c>
      <c r="F279" s="523" t="s">
        <v>251</v>
      </c>
      <c r="G279" s="523" t="s">
        <v>250</v>
      </c>
      <c r="H279" s="519"/>
      <c r="I279" s="519"/>
    </row>
    <row r="280" spans="1:9">
      <c r="A280" s="522">
        <v>1144133866</v>
      </c>
      <c r="B280" s="523" t="s">
        <v>1020</v>
      </c>
      <c r="C280" s="523" t="s">
        <v>535</v>
      </c>
      <c r="D280" s="523" t="s">
        <v>986</v>
      </c>
      <c r="E280" s="523" t="s">
        <v>120</v>
      </c>
      <c r="F280" s="523" t="s">
        <v>251</v>
      </c>
      <c r="G280" s="523" t="s">
        <v>250</v>
      </c>
      <c r="H280" s="519"/>
      <c r="I280" s="519"/>
    </row>
    <row r="281" spans="1:9">
      <c r="A281" s="522">
        <v>1144134997</v>
      </c>
      <c r="B281" s="523" t="s">
        <v>837</v>
      </c>
      <c r="C281" s="523" t="s">
        <v>535</v>
      </c>
      <c r="D281" s="523" t="s">
        <v>536</v>
      </c>
      <c r="E281" s="523" t="s">
        <v>110</v>
      </c>
      <c r="F281" s="523" t="s">
        <v>257</v>
      </c>
      <c r="G281" s="523" t="s">
        <v>256</v>
      </c>
      <c r="H281" s="519"/>
      <c r="I281" s="519"/>
    </row>
    <row r="282" spans="1:9">
      <c r="A282" s="522">
        <v>1144140135</v>
      </c>
      <c r="B282" s="523" t="s">
        <v>1081</v>
      </c>
      <c r="C282" s="523" t="s">
        <v>535</v>
      </c>
      <c r="D282" s="523" t="s">
        <v>986</v>
      </c>
      <c r="E282" s="523" t="s">
        <v>120</v>
      </c>
      <c r="F282" s="523" t="s">
        <v>229</v>
      </c>
      <c r="G282" s="523" t="s">
        <v>228</v>
      </c>
      <c r="H282" s="519"/>
      <c r="I282" s="519"/>
    </row>
    <row r="283" spans="1:9">
      <c r="A283" s="522">
        <v>1144146371</v>
      </c>
      <c r="B283" s="523" t="s">
        <v>955</v>
      </c>
      <c r="C283" s="523" t="s">
        <v>535</v>
      </c>
      <c r="D283" s="523" t="s">
        <v>539</v>
      </c>
      <c r="E283" s="523" t="s">
        <v>107</v>
      </c>
      <c r="F283" s="523" t="s">
        <v>251</v>
      </c>
      <c r="G283" s="523" t="s">
        <v>250</v>
      </c>
      <c r="H283" s="519"/>
      <c r="I283" s="519"/>
    </row>
    <row r="284" spans="1:9">
      <c r="A284" s="522">
        <v>1144174456</v>
      </c>
      <c r="B284" s="523" t="s">
        <v>1441</v>
      </c>
      <c r="C284" s="523" t="s">
        <v>535</v>
      </c>
      <c r="D284" s="523" t="s">
        <v>534</v>
      </c>
      <c r="E284" s="523" t="s">
        <v>121</v>
      </c>
      <c r="F284" s="523" t="s">
        <v>257</v>
      </c>
      <c r="G284" s="523" t="s">
        <v>256</v>
      </c>
      <c r="H284" s="519"/>
      <c r="I284" s="519"/>
    </row>
    <row r="285" spans="1:9">
      <c r="A285" s="522">
        <v>1144183366</v>
      </c>
      <c r="B285" s="523" t="s">
        <v>786</v>
      </c>
      <c r="C285" s="523" t="s">
        <v>535</v>
      </c>
      <c r="D285" s="523" t="s">
        <v>536</v>
      </c>
      <c r="E285" s="523" t="s">
        <v>110</v>
      </c>
      <c r="F285" s="523" t="s">
        <v>229</v>
      </c>
      <c r="G285" s="523" t="s">
        <v>228</v>
      </c>
      <c r="H285" s="519"/>
      <c r="I285" s="519"/>
    </row>
    <row r="286" spans="1:9">
      <c r="A286" s="522">
        <v>1144185692</v>
      </c>
      <c r="B286" s="523" t="s">
        <v>1646</v>
      </c>
      <c r="C286" s="523" t="s">
        <v>6</v>
      </c>
      <c r="D286" s="523"/>
      <c r="E286" s="523"/>
      <c r="F286" s="523" t="s">
        <v>239</v>
      </c>
      <c r="G286" s="523" t="s">
        <v>238</v>
      </c>
      <c r="H286" s="519"/>
      <c r="I286" s="519"/>
    </row>
    <row r="287" spans="1:9">
      <c r="A287" s="522">
        <v>1144197390</v>
      </c>
      <c r="B287" s="523" t="s">
        <v>803</v>
      </c>
      <c r="C287" s="523" t="s">
        <v>535</v>
      </c>
      <c r="D287" s="523" t="s">
        <v>537</v>
      </c>
      <c r="E287" s="523" t="s">
        <v>113</v>
      </c>
      <c r="F287" s="523" t="s">
        <v>249</v>
      </c>
      <c r="G287" s="523" t="s">
        <v>248</v>
      </c>
      <c r="H287" s="519"/>
      <c r="I287" s="519"/>
    </row>
    <row r="288" spans="1:9">
      <c r="A288" s="522">
        <v>1144202976</v>
      </c>
      <c r="B288" s="523" t="s">
        <v>783</v>
      </c>
      <c r="C288" s="523" t="s">
        <v>535</v>
      </c>
      <c r="D288" s="523" t="s">
        <v>536</v>
      </c>
      <c r="E288" s="523" t="s">
        <v>110</v>
      </c>
      <c r="F288" s="523" t="s">
        <v>239</v>
      </c>
      <c r="G288" s="523" t="s">
        <v>238</v>
      </c>
      <c r="H288" s="519"/>
      <c r="I288" s="519"/>
    </row>
    <row r="289" spans="1:9">
      <c r="A289" s="522">
        <v>1144204063</v>
      </c>
      <c r="B289" s="523" t="s">
        <v>805</v>
      </c>
      <c r="C289" s="523" t="s">
        <v>535</v>
      </c>
      <c r="D289" s="523" t="s">
        <v>537</v>
      </c>
      <c r="E289" s="523" t="s">
        <v>113</v>
      </c>
      <c r="F289" s="523" t="s">
        <v>257</v>
      </c>
      <c r="G289" s="523" t="s">
        <v>256</v>
      </c>
      <c r="H289" s="519"/>
      <c r="I289" s="519"/>
    </row>
    <row r="290" spans="1:9">
      <c r="A290" s="522">
        <v>1144210532</v>
      </c>
      <c r="B290" s="523" t="s">
        <v>639</v>
      </c>
      <c r="C290" s="523" t="s">
        <v>535</v>
      </c>
      <c r="D290" s="523" t="s">
        <v>536</v>
      </c>
      <c r="E290" s="523" t="s">
        <v>110</v>
      </c>
      <c r="F290" s="523" t="s">
        <v>237</v>
      </c>
      <c r="G290" s="523" t="s">
        <v>236</v>
      </c>
      <c r="H290" s="519"/>
      <c r="I290" s="519"/>
    </row>
    <row r="291" spans="1:9">
      <c r="A291" s="522">
        <v>1144215705</v>
      </c>
      <c r="B291" s="523" t="s">
        <v>1647</v>
      </c>
      <c r="C291" s="523" t="s">
        <v>6</v>
      </c>
      <c r="D291" s="523"/>
      <c r="E291" s="523"/>
      <c r="F291" s="523" t="s">
        <v>243</v>
      </c>
      <c r="G291" s="523" t="s">
        <v>242</v>
      </c>
      <c r="H291" s="519"/>
      <c r="I291" s="519"/>
    </row>
    <row r="292" spans="1:9">
      <c r="A292" s="522">
        <v>1144219301</v>
      </c>
      <c r="B292" s="523" t="s">
        <v>1442</v>
      </c>
      <c r="C292" s="523" t="s">
        <v>533</v>
      </c>
      <c r="D292" s="523" t="s">
        <v>534</v>
      </c>
      <c r="E292" s="523" t="s">
        <v>121</v>
      </c>
      <c r="F292" s="523" t="s">
        <v>227</v>
      </c>
      <c r="G292" s="523" t="s">
        <v>226</v>
      </c>
      <c r="H292" s="519"/>
      <c r="I292" s="519"/>
    </row>
    <row r="293" spans="1:9">
      <c r="A293" s="522">
        <v>1144241974</v>
      </c>
      <c r="B293" s="523" t="s">
        <v>1443</v>
      </c>
      <c r="C293" s="523" t="s">
        <v>535</v>
      </c>
      <c r="D293" s="523" t="s">
        <v>534</v>
      </c>
      <c r="E293" s="523" t="s">
        <v>121</v>
      </c>
      <c r="F293" s="523" t="s">
        <v>229</v>
      </c>
      <c r="G293" s="523" t="s">
        <v>228</v>
      </c>
      <c r="H293" s="519"/>
      <c r="I293" s="519"/>
    </row>
    <row r="294" spans="1:9">
      <c r="A294" s="522">
        <v>1144243095</v>
      </c>
      <c r="B294" s="523" t="s">
        <v>1648</v>
      </c>
      <c r="C294" s="523" t="s">
        <v>6</v>
      </c>
      <c r="D294" s="523"/>
      <c r="E294" s="523"/>
      <c r="F294" s="523" t="s">
        <v>251</v>
      </c>
      <c r="G294" s="523" t="s">
        <v>250</v>
      </c>
      <c r="H294" s="519"/>
      <c r="I294" s="519"/>
    </row>
    <row r="295" spans="1:9">
      <c r="A295" s="522">
        <v>1144254597</v>
      </c>
      <c r="B295" s="523" t="s">
        <v>514</v>
      </c>
      <c r="C295" s="523" t="s">
        <v>533</v>
      </c>
      <c r="D295" s="523" t="s">
        <v>534</v>
      </c>
      <c r="E295" s="523" t="s">
        <v>121</v>
      </c>
      <c r="F295" s="523" t="s">
        <v>235</v>
      </c>
      <c r="G295" s="523" t="s">
        <v>234</v>
      </c>
      <c r="H295" s="519"/>
      <c r="I295" s="519"/>
    </row>
    <row r="296" spans="1:9">
      <c r="A296" s="522">
        <v>1144261501</v>
      </c>
      <c r="B296" s="523" t="s">
        <v>1076</v>
      </c>
      <c r="C296" s="523" t="s">
        <v>535</v>
      </c>
      <c r="D296" s="523" t="s">
        <v>986</v>
      </c>
      <c r="E296" s="523" t="s">
        <v>120</v>
      </c>
      <c r="F296" s="523" t="s">
        <v>229</v>
      </c>
      <c r="G296" s="523" t="s">
        <v>228</v>
      </c>
      <c r="H296" s="519"/>
      <c r="I296" s="519"/>
    </row>
    <row r="297" spans="1:9">
      <c r="A297" s="522">
        <v>1144265478</v>
      </c>
      <c r="B297" s="523" t="s">
        <v>1649</v>
      </c>
      <c r="C297" s="523" t="s">
        <v>6</v>
      </c>
      <c r="D297" s="523"/>
      <c r="E297" s="523"/>
      <c r="F297" s="523" t="s">
        <v>241</v>
      </c>
      <c r="G297" s="523" t="s">
        <v>240</v>
      </c>
      <c r="H297" s="519"/>
      <c r="I297" s="519"/>
    </row>
    <row r="298" spans="1:9">
      <c r="A298" s="522">
        <v>1144318608</v>
      </c>
      <c r="B298" s="523" t="s">
        <v>513</v>
      </c>
      <c r="C298" s="523" t="s">
        <v>533</v>
      </c>
      <c r="D298" s="523" t="s">
        <v>534</v>
      </c>
      <c r="E298" s="523" t="s">
        <v>121</v>
      </c>
      <c r="F298" s="523" t="s">
        <v>233</v>
      </c>
      <c r="G298" s="523" t="s">
        <v>232</v>
      </c>
      <c r="H298" s="519"/>
      <c r="I298" s="519"/>
    </row>
    <row r="299" spans="1:9">
      <c r="A299" s="522">
        <v>1144323582</v>
      </c>
      <c r="B299" s="523" t="s">
        <v>1022</v>
      </c>
      <c r="C299" s="523" t="s">
        <v>535</v>
      </c>
      <c r="D299" s="523" t="s">
        <v>986</v>
      </c>
      <c r="E299" s="523" t="s">
        <v>120</v>
      </c>
      <c r="F299" s="523" t="s">
        <v>255</v>
      </c>
      <c r="G299" s="523" t="s">
        <v>254</v>
      </c>
      <c r="H299" s="519"/>
      <c r="I299" s="519"/>
    </row>
    <row r="300" spans="1:9">
      <c r="A300" s="522">
        <v>1144338499</v>
      </c>
      <c r="B300" s="523" t="s">
        <v>764</v>
      </c>
      <c r="C300" s="523" t="s">
        <v>535</v>
      </c>
      <c r="D300" s="523" t="s">
        <v>537</v>
      </c>
      <c r="E300" s="523" t="s">
        <v>113</v>
      </c>
      <c r="F300" s="523" t="s">
        <v>251</v>
      </c>
      <c r="G300" s="523" t="s">
        <v>250</v>
      </c>
      <c r="H300" s="519"/>
      <c r="I300" s="519"/>
    </row>
    <row r="301" spans="1:9">
      <c r="A301" s="522">
        <v>1144339562</v>
      </c>
      <c r="B301" s="523" t="s">
        <v>631</v>
      </c>
      <c r="C301" s="523" t="s">
        <v>535</v>
      </c>
      <c r="D301" s="523" t="s">
        <v>539</v>
      </c>
      <c r="E301" s="523" t="s">
        <v>107</v>
      </c>
      <c r="F301" s="523" t="s">
        <v>243</v>
      </c>
      <c r="G301" s="523" t="s">
        <v>242</v>
      </c>
      <c r="H301" s="519"/>
      <c r="I301" s="519"/>
    </row>
    <row r="302" spans="1:9">
      <c r="A302" s="522">
        <v>1144361350</v>
      </c>
      <c r="B302" s="523" t="s">
        <v>1650</v>
      </c>
      <c r="C302" s="523" t="s">
        <v>6</v>
      </c>
      <c r="D302" s="523"/>
      <c r="E302" s="523"/>
      <c r="F302" s="523" t="s">
        <v>227</v>
      </c>
      <c r="G302" s="523" t="s">
        <v>226</v>
      </c>
      <c r="H302" s="519"/>
      <c r="I302" s="519"/>
    </row>
    <row r="303" spans="1:9">
      <c r="A303" s="522">
        <v>1144362150</v>
      </c>
      <c r="B303" s="523" t="s">
        <v>1651</v>
      </c>
      <c r="C303" s="523" t="s">
        <v>6</v>
      </c>
      <c r="D303" s="523"/>
      <c r="E303" s="523"/>
      <c r="F303" s="523" t="s">
        <v>235</v>
      </c>
      <c r="G303" s="523" t="s">
        <v>234</v>
      </c>
      <c r="H303" s="519"/>
      <c r="I303" s="519"/>
    </row>
    <row r="304" spans="1:9">
      <c r="A304" s="522">
        <v>1144431591</v>
      </c>
      <c r="B304" s="523" t="s">
        <v>501</v>
      </c>
      <c r="C304" s="523" t="s">
        <v>535</v>
      </c>
      <c r="D304" s="523" t="s">
        <v>534</v>
      </c>
      <c r="E304" s="523" t="s">
        <v>121</v>
      </c>
      <c r="F304" s="523" t="s">
        <v>249</v>
      </c>
      <c r="G304" s="523" t="s">
        <v>248</v>
      </c>
      <c r="H304" s="519"/>
      <c r="I304" s="519"/>
    </row>
    <row r="305" spans="1:9">
      <c r="A305" s="522">
        <v>1144449106</v>
      </c>
      <c r="B305" s="523" t="s">
        <v>541</v>
      </c>
      <c r="C305" s="523" t="s">
        <v>533</v>
      </c>
      <c r="D305" s="523" t="s">
        <v>534</v>
      </c>
      <c r="E305" s="523" t="s">
        <v>121</v>
      </c>
      <c r="F305" s="523" t="s">
        <v>237</v>
      </c>
      <c r="G305" s="523" t="s">
        <v>236</v>
      </c>
      <c r="H305" s="519"/>
      <c r="I305" s="519"/>
    </row>
    <row r="306" spans="1:9">
      <c r="A306" s="522">
        <v>1144458669</v>
      </c>
      <c r="B306" s="523" t="s">
        <v>595</v>
      </c>
      <c r="C306" s="523" t="s">
        <v>533</v>
      </c>
      <c r="D306" s="523" t="s">
        <v>539</v>
      </c>
      <c r="E306" s="523" t="s">
        <v>107</v>
      </c>
      <c r="F306" s="523" t="s">
        <v>251</v>
      </c>
      <c r="G306" s="523" t="s">
        <v>250</v>
      </c>
      <c r="H306" s="519"/>
      <c r="I306" s="519"/>
    </row>
    <row r="307" spans="1:9">
      <c r="A307" s="522">
        <v>1144465003</v>
      </c>
      <c r="B307" s="523" t="s">
        <v>490</v>
      </c>
      <c r="C307" s="523" t="s">
        <v>535</v>
      </c>
      <c r="D307" s="523" t="s">
        <v>534</v>
      </c>
      <c r="E307" s="523" t="s">
        <v>121</v>
      </c>
      <c r="F307" s="523" t="s">
        <v>227</v>
      </c>
      <c r="G307" s="523" t="s">
        <v>226</v>
      </c>
      <c r="H307" s="519"/>
      <c r="I307" s="519"/>
    </row>
    <row r="308" spans="1:9">
      <c r="A308" s="522">
        <v>1144467827</v>
      </c>
      <c r="B308" s="523" t="s">
        <v>1006</v>
      </c>
      <c r="C308" s="523" t="s">
        <v>535</v>
      </c>
      <c r="D308" s="523" t="s">
        <v>986</v>
      </c>
      <c r="E308" s="523" t="s">
        <v>120</v>
      </c>
      <c r="F308" s="523" t="s">
        <v>251</v>
      </c>
      <c r="G308" s="523" t="s">
        <v>250</v>
      </c>
      <c r="H308" s="519"/>
      <c r="I308" s="519"/>
    </row>
    <row r="309" spans="1:9">
      <c r="A309" s="522">
        <v>1144471407</v>
      </c>
      <c r="B309" s="523" t="s">
        <v>1089</v>
      </c>
      <c r="C309" s="523" t="s">
        <v>535</v>
      </c>
      <c r="D309" s="523" t="s">
        <v>986</v>
      </c>
      <c r="E309" s="523" t="s">
        <v>120</v>
      </c>
      <c r="F309" s="523" t="s">
        <v>247</v>
      </c>
      <c r="G309" s="523" t="s">
        <v>246</v>
      </c>
      <c r="H309" s="519"/>
      <c r="I309" s="519"/>
    </row>
    <row r="310" spans="1:9">
      <c r="A310" s="522">
        <v>1144491256</v>
      </c>
      <c r="B310" s="523" t="s">
        <v>1652</v>
      </c>
      <c r="C310" s="523" t="s">
        <v>6</v>
      </c>
      <c r="D310" s="523"/>
      <c r="E310" s="523"/>
      <c r="F310" s="523" t="s">
        <v>235</v>
      </c>
      <c r="G310" s="523" t="s">
        <v>234</v>
      </c>
      <c r="H310" s="519"/>
      <c r="I310" s="519"/>
    </row>
    <row r="311" spans="1:9">
      <c r="A311" s="522">
        <v>1144495893</v>
      </c>
      <c r="B311" s="523" t="s">
        <v>1653</v>
      </c>
      <c r="C311" s="523" t="s">
        <v>6</v>
      </c>
      <c r="D311" s="523"/>
      <c r="E311" s="523"/>
      <c r="F311" s="523" t="s">
        <v>235</v>
      </c>
      <c r="G311" s="523" t="s">
        <v>234</v>
      </c>
      <c r="H311" s="519"/>
      <c r="I311" s="519"/>
    </row>
    <row r="312" spans="1:9">
      <c r="A312" s="522">
        <v>1144503910</v>
      </c>
      <c r="B312" s="523" t="s">
        <v>1654</v>
      </c>
      <c r="C312" s="523" t="s">
        <v>6</v>
      </c>
      <c r="D312" s="523"/>
      <c r="E312" s="523"/>
      <c r="F312" s="523" t="s">
        <v>251</v>
      </c>
      <c r="G312" s="523" t="s">
        <v>250</v>
      </c>
      <c r="H312" s="519"/>
      <c r="I312" s="519"/>
    </row>
    <row r="313" spans="1:9">
      <c r="A313" s="522">
        <v>1144515633</v>
      </c>
      <c r="B313" s="523" t="s">
        <v>809</v>
      </c>
      <c r="C313" s="523" t="s">
        <v>535</v>
      </c>
      <c r="D313" s="523" t="s">
        <v>539</v>
      </c>
      <c r="E313" s="523" t="s">
        <v>107</v>
      </c>
      <c r="F313" s="523" t="s">
        <v>251</v>
      </c>
      <c r="G313" s="523" t="s">
        <v>250</v>
      </c>
      <c r="H313" s="519"/>
      <c r="I313" s="519"/>
    </row>
    <row r="314" spans="1:9">
      <c r="A314" s="522">
        <v>1144573830</v>
      </c>
      <c r="B314" s="523" t="s">
        <v>1444</v>
      </c>
      <c r="C314" s="523" t="s">
        <v>533</v>
      </c>
      <c r="D314" s="523" t="s">
        <v>534</v>
      </c>
      <c r="E314" s="523" t="s">
        <v>121</v>
      </c>
      <c r="F314" s="523" t="s">
        <v>255</v>
      </c>
      <c r="G314" s="523" t="s">
        <v>254</v>
      </c>
      <c r="H314" s="519"/>
      <c r="I314" s="519"/>
    </row>
    <row r="315" spans="1:9">
      <c r="A315" s="522">
        <v>1144588820</v>
      </c>
      <c r="B315" s="523" t="s">
        <v>478</v>
      </c>
      <c r="C315" s="523" t="s">
        <v>535</v>
      </c>
      <c r="D315" s="523" t="s">
        <v>536</v>
      </c>
      <c r="E315" s="523" t="s">
        <v>110</v>
      </c>
      <c r="F315" s="523" t="s">
        <v>251</v>
      </c>
      <c r="G315" s="523" t="s">
        <v>250</v>
      </c>
      <c r="H315" s="519"/>
      <c r="I315" s="519"/>
    </row>
    <row r="316" spans="1:9">
      <c r="A316" s="522">
        <v>1144612836</v>
      </c>
      <c r="B316" s="523" t="s">
        <v>957</v>
      </c>
      <c r="C316" s="523" t="s">
        <v>535</v>
      </c>
      <c r="D316" s="523" t="s">
        <v>536</v>
      </c>
      <c r="E316" s="523" t="s">
        <v>110</v>
      </c>
      <c r="F316" s="523" t="s">
        <v>251</v>
      </c>
      <c r="G316" s="523" t="s">
        <v>250</v>
      </c>
      <c r="H316" s="519"/>
      <c r="I316" s="519"/>
    </row>
    <row r="317" spans="1:9">
      <c r="A317" s="522">
        <v>1144613529</v>
      </c>
      <c r="B317" s="523" t="s">
        <v>1445</v>
      </c>
      <c r="C317" s="523" t="s">
        <v>533</v>
      </c>
      <c r="D317" s="523" t="s">
        <v>538</v>
      </c>
      <c r="E317" s="523" t="s">
        <v>117</v>
      </c>
      <c r="F317" s="523" t="s">
        <v>251</v>
      </c>
      <c r="G317" s="523" t="s">
        <v>250</v>
      </c>
      <c r="H317" s="519"/>
      <c r="I317" s="519"/>
    </row>
    <row r="318" spans="1:9">
      <c r="A318" s="522">
        <v>1144621548</v>
      </c>
      <c r="B318" s="523" t="s">
        <v>503</v>
      </c>
      <c r="C318" s="523" t="s">
        <v>535</v>
      </c>
      <c r="D318" s="523" t="s">
        <v>534</v>
      </c>
      <c r="E318" s="523" t="s">
        <v>121</v>
      </c>
      <c r="F318" s="523" t="s">
        <v>241</v>
      </c>
      <c r="G318" s="523" t="s">
        <v>240</v>
      </c>
      <c r="H318" s="519"/>
      <c r="I318" s="519"/>
    </row>
    <row r="319" spans="1:9">
      <c r="A319" s="522">
        <v>1144638708</v>
      </c>
      <c r="B319" s="523" t="s">
        <v>1655</v>
      </c>
      <c r="C319" s="523" t="s">
        <v>6</v>
      </c>
      <c r="D319" s="523"/>
      <c r="E319" s="523"/>
      <c r="F319" s="523" t="s">
        <v>229</v>
      </c>
      <c r="G319" s="523" t="s">
        <v>228</v>
      </c>
      <c r="H319" s="519"/>
      <c r="I319" s="519"/>
    </row>
    <row r="320" spans="1:9">
      <c r="A320" s="522">
        <v>1144653111</v>
      </c>
      <c r="B320" s="523" t="s">
        <v>834</v>
      </c>
      <c r="C320" s="523" t="s">
        <v>535</v>
      </c>
      <c r="D320" s="523" t="s">
        <v>536</v>
      </c>
      <c r="E320" s="523" t="s">
        <v>110</v>
      </c>
      <c r="F320" s="523" t="s">
        <v>251</v>
      </c>
      <c r="G320" s="523" t="s">
        <v>250</v>
      </c>
      <c r="H320" s="519"/>
      <c r="I320" s="519"/>
    </row>
    <row r="321" spans="1:9">
      <c r="A321" s="522">
        <v>1144654085</v>
      </c>
      <c r="B321" s="523" t="s">
        <v>722</v>
      </c>
      <c r="C321" s="523" t="s">
        <v>535</v>
      </c>
      <c r="D321" s="523" t="s">
        <v>536</v>
      </c>
      <c r="E321" s="523" t="s">
        <v>110</v>
      </c>
      <c r="F321" s="523" t="s">
        <v>245</v>
      </c>
      <c r="G321" s="523" t="s">
        <v>244</v>
      </c>
      <c r="H321" s="519"/>
      <c r="I321" s="519"/>
    </row>
    <row r="322" spans="1:9">
      <c r="A322" s="522">
        <v>1144688828</v>
      </c>
      <c r="B322" s="523" t="s">
        <v>779</v>
      </c>
      <c r="C322" s="523" t="s">
        <v>535</v>
      </c>
      <c r="D322" s="523" t="s">
        <v>539</v>
      </c>
      <c r="E322" s="523" t="s">
        <v>107</v>
      </c>
      <c r="F322" s="523" t="s">
        <v>251</v>
      </c>
      <c r="G322" s="523" t="s">
        <v>250</v>
      </c>
      <c r="H322" s="519"/>
      <c r="I322" s="519"/>
    </row>
    <row r="323" spans="1:9">
      <c r="A323" s="522">
        <v>1144693844</v>
      </c>
      <c r="B323" s="523" t="s">
        <v>1656</v>
      </c>
      <c r="C323" s="523" t="s">
        <v>6</v>
      </c>
      <c r="D323" s="523"/>
      <c r="E323" s="523"/>
      <c r="F323" s="523" t="s">
        <v>251</v>
      </c>
      <c r="G323" s="523" t="s">
        <v>250</v>
      </c>
      <c r="H323" s="519"/>
      <c r="I323" s="519"/>
    </row>
    <row r="324" spans="1:9">
      <c r="A324" s="522">
        <v>1144710549</v>
      </c>
      <c r="B324" s="523" t="s">
        <v>1446</v>
      </c>
      <c r="C324" s="523" t="s">
        <v>533</v>
      </c>
      <c r="D324" s="523" t="s">
        <v>534</v>
      </c>
      <c r="E324" s="523" t="s">
        <v>121</v>
      </c>
      <c r="F324" s="523" t="s">
        <v>251</v>
      </c>
      <c r="G324" s="523" t="s">
        <v>250</v>
      </c>
      <c r="H324" s="519"/>
      <c r="I324" s="519"/>
    </row>
    <row r="325" spans="1:9">
      <c r="A325" s="522">
        <v>1144719615</v>
      </c>
      <c r="B325" s="523" t="s">
        <v>1657</v>
      </c>
      <c r="C325" s="523" t="s">
        <v>6</v>
      </c>
      <c r="D325" s="523"/>
      <c r="E325" s="523"/>
      <c r="F325" s="523" t="s">
        <v>229</v>
      </c>
      <c r="G325" s="523" t="s">
        <v>228</v>
      </c>
      <c r="H325" s="519"/>
      <c r="I325" s="519"/>
    </row>
    <row r="326" spans="1:9">
      <c r="A326" s="522">
        <v>1144755106</v>
      </c>
      <c r="B326" s="523" t="s">
        <v>967</v>
      </c>
      <c r="C326" s="523" t="s">
        <v>6</v>
      </c>
      <c r="D326" s="523"/>
      <c r="E326" s="523"/>
      <c r="F326" s="523" t="s">
        <v>251</v>
      </c>
      <c r="G326" s="523" t="s">
        <v>250</v>
      </c>
      <c r="H326" s="519"/>
      <c r="I326" s="519"/>
    </row>
    <row r="327" spans="1:9">
      <c r="A327" s="522">
        <v>1144773513</v>
      </c>
      <c r="B327" s="523" t="s">
        <v>1010</v>
      </c>
      <c r="C327" s="523" t="s">
        <v>535</v>
      </c>
      <c r="D327" s="523" t="s">
        <v>986</v>
      </c>
      <c r="E327" s="523" t="s">
        <v>120</v>
      </c>
      <c r="F327" s="523" t="s">
        <v>251</v>
      </c>
      <c r="G327" s="523" t="s">
        <v>250</v>
      </c>
      <c r="H327" s="519"/>
      <c r="I327" s="519"/>
    </row>
    <row r="328" spans="1:9">
      <c r="A328" s="522">
        <v>1144811172</v>
      </c>
      <c r="B328" s="523" t="s">
        <v>523</v>
      </c>
      <c r="C328" s="523" t="s">
        <v>533</v>
      </c>
      <c r="D328" s="523" t="s">
        <v>534</v>
      </c>
      <c r="E328" s="523" t="s">
        <v>121</v>
      </c>
      <c r="F328" s="523" t="s">
        <v>227</v>
      </c>
      <c r="G328" s="523" t="s">
        <v>226</v>
      </c>
      <c r="H328" s="519"/>
      <c r="I328" s="519"/>
    </row>
    <row r="329" spans="1:9">
      <c r="A329" s="522">
        <v>1144857183</v>
      </c>
      <c r="B329" s="523" t="s">
        <v>972</v>
      </c>
      <c r="C329" s="523" t="s">
        <v>535</v>
      </c>
      <c r="D329" s="523" t="s">
        <v>538</v>
      </c>
      <c r="E329" s="523" t="s">
        <v>117</v>
      </c>
      <c r="F329" s="523" t="s">
        <v>251</v>
      </c>
      <c r="G329" s="523" t="s">
        <v>250</v>
      </c>
      <c r="H329" s="519"/>
      <c r="I329" s="519"/>
    </row>
    <row r="330" spans="1:9">
      <c r="A330" s="522">
        <v>1144865020</v>
      </c>
      <c r="B330" s="523" t="s">
        <v>733</v>
      </c>
      <c r="C330" s="523" t="s">
        <v>535</v>
      </c>
      <c r="D330" s="523" t="s">
        <v>539</v>
      </c>
      <c r="E330" s="523" t="s">
        <v>107</v>
      </c>
      <c r="F330" s="523" t="s">
        <v>251</v>
      </c>
      <c r="G330" s="523" t="s">
        <v>250</v>
      </c>
      <c r="H330" s="519"/>
      <c r="I330" s="519"/>
    </row>
    <row r="331" spans="1:9">
      <c r="A331" s="522">
        <v>1144890390</v>
      </c>
      <c r="B331" s="523" t="s">
        <v>993</v>
      </c>
      <c r="C331" s="523" t="s">
        <v>533</v>
      </c>
      <c r="D331" s="523" t="s">
        <v>986</v>
      </c>
      <c r="E331" s="523" t="s">
        <v>120</v>
      </c>
      <c r="F331" s="523" t="s">
        <v>237</v>
      </c>
      <c r="G331" s="523" t="s">
        <v>236</v>
      </c>
      <c r="H331" s="519"/>
      <c r="I331" s="519"/>
    </row>
    <row r="332" spans="1:9">
      <c r="A332" s="522">
        <v>1144937076</v>
      </c>
      <c r="B332" s="523" t="s">
        <v>750</v>
      </c>
      <c r="C332" s="523" t="s">
        <v>535</v>
      </c>
      <c r="D332" s="523" t="s">
        <v>539</v>
      </c>
      <c r="E332" s="523" t="s">
        <v>107</v>
      </c>
      <c r="F332" s="523" t="s">
        <v>251</v>
      </c>
      <c r="G332" s="523" t="s">
        <v>250</v>
      </c>
      <c r="H332" s="519"/>
      <c r="I332" s="519"/>
    </row>
    <row r="333" spans="1:9">
      <c r="A333" s="522">
        <v>1144987071</v>
      </c>
      <c r="B333" s="523" t="s">
        <v>1124</v>
      </c>
      <c r="C333" s="523" t="s">
        <v>6</v>
      </c>
      <c r="D333" s="523"/>
      <c r="E333" s="523"/>
      <c r="F333" s="523" t="s">
        <v>251</v>
      </c>
      <c r="G333" s="523" t="s">
        <v>250</v>
      </c>
      <c r="H333" s="519"/>
      <c r="I333" s="519"/>
    </row>
    <row r="334" spans="1:9">
      <c r="A334" s="522">
        <v>1145024296</v>
      </c>
      <c r="B334" s="523" t="s">
        <v>1447</v>
      </c>
      <c r="C334" s="523" t="s">
        <v>535</v>
      </c>
      <c r="D334" s="523" t="s">
        <v>537</v>
      </c>
      <c r="E334" s="523" t="s">
        <v>113</v>
      </c>
      <c r="F334" s="523" t="s">
        <v>229</v>
      </c>
      <c r="G334" s="523" t="s">
        <v>228</v>
      </c>
      <c r="H334" s="519"/>
      <c r="I334" s="519"/>
    </row>
    <row r="335" spans="1:9">
      <c r="A335" s="522">
        <v>1145026770</v>
      </c>
      <c r="B335" s="523" t="s">
        <v>995</v>
      </c>
      <c r="C335" s="523" t="s">
        <v>533</v>
      </c>
      <c r="D335" s="523" t="s">
        <v>986</v>
      </c>
      <c r="E335" s="523" t="s">
        <v>120</v>
      </c>
      <c r="F335" s="523" t="s">
        <v>243</v>
      </c>
      <c r="G335" s="523" t="s">
        <v>242</v>
      </c>
      <c r="H335" s="519"/>
      <c r="I335" s="519"/>
    </row>
    <row r="336" spans="1:9">
      <c r="A336" s="522">
        <v>1145030541</v>
      </c>
      <c r="B336" s="523" t="s">
        <v>732</v>
      </c>
      <c r="C336" s="523" t="s">
        <v>535</v>
      </c>
      <c r="D336" s="523" t="s">
        <v>536</v>
      </c>
      <c r="E336" s="523" t="s">
        <v>110</v>
      </c>
      <c r="F336" s="523" t="s">
        <v>251</v>
      </c>
      <c r="G336" s="523" t="s">
        <v>250</v>
      </c>
      <c r="H336" s="519"/>
      <c r="I336" s="519"/>
    </row>
    <row r="337" spans="1:9">
      <c r="A337" s="522">
        <v>1145034600</v>
      </c>
      <c r="B337" s="523" t="s">
        <v>1448</v>
      </c>
      <c r="C337" s="523" t="s">
        <v>533</v>
      </c>
      <c r="D337" s="523" t="s">
        <v>538</v>
      </c>
      <c r="E337" s="523" t="s">
        <v>117</v>
      </c>
      <c r="F337" s="523" t="s">
        <v>251</v>
      </c>
      <c r="G337" s="523" t="s">
        <v>250</v>
      </c>
      <c r="H337" s="519"/>
      <c r="I337" s="519"/>
    </row>
    <row r="338" spans="1:9">
      <c r="A338" s="522">
        <v>1145047412</v>
      </c>
      <c r="B338" s="523" t="s">
        <v>1078</v>
      </c>
      <c r="C338" s="523" t="s">
        <v>535</v>
      </c>
      <c r="D338" s="523" t="s">
        <v>986</v>
      </c>
      <c r="E338" s="523" t="s">
        <v>120</v>
      </c>
      <c r="F338" s="523" t="s">
        <v>237</v>
      </c>
      <c r="G338" s="523" t="s">
        <v>236</v>
      </c>
      <c r="H338" s="519"/>
      <c r="I338" s="519"/>
    </row>
    <row r="339" spans="1:9">
      <c r="A339" s="522">
        <v>1145052545</v>
      </c>
      <c r="B339" s="523" t="s">
        <v>1658</v>
      </c>
      <c r="C339" s="523" t="s">
        <v>6</v>
      </c>
      <c r="D339" s="523"/>
      <c r="E339" s="523"/>
      <c r="F339" s="523" t="s">
        <v>243</v>
      </c>
      <c r="G339" s="523" t="s">
        <v>242</v>
      </c>
      <c r="H339" s="519"/>
      <c r="I339" s="519"/>
    </row>
    <row r="340" spans="1:9">
      <c r="A340" s="522">
        <v>1145078482</v>
      </c>
      <c r="B340" s="523" t="s">
        <v>1095</v>
      </c>
      <c r="C340" s="523" t="s">
        <v>535</v>
      </c>
      <c r="D340" s="523" t="s">
        <v>989</v>
      </c>
      <c r="E340" s="523" t="s">
        <v>258</v>
      </c>
      <c r="F340" s="523" t="s">
        <v>251</v>
      </c>
      <c r="G340" s="523" t="s">
        <v>250</v>
      </c>
      <c r="H340" s="519"/>
      <c r="I340" s="519"/>
    </row>
    <row r="341" spans="1:9">
      <c r="A341" s="522">
        <v>1145117900</v>
      </c>
      <c r="B341" s="523" t="s">
        <v>1097</v>
      </c>
      <c r="C341" s="523" t="s">
        <v>535</v>
      </c>
      <c r="D341" s="523" t="s">
        <v>989</v>
      </c>
      <c r="E341" s="523" t="s">
        <v>258</v>
      </c>
      <c r="F341" s="523" t="s">
        <v>251</v>
      </c>
      <c r="G341" s="523" t="s">
        <v>250</v>
      </c>
      <c r="H341" s="519"/>
      <c r="I341" s="519"/>
    </row>
    <row r="342" spans="1:9">
      <c r="A342" s="522">
        <v>1145228095</v>
      </c>
      <c r="B342" s="523" t="s">
        <v>1449</v>
      </c>
      <c r="C342" s="523" t="s">
        <v>533</v>
      </c>
      <c r="D342" s="523" t="s">
        <v>539</v>
      </c>
      <c r="E342" s="523" t="s">
        <v>107</v>
      </c>
      <c r="F342" s="523" t="s">
        <v>251</v>
      </c>
      <c r="G342" s="523" t="s">
        <v>250</v>
      </c>
      <c r="H342" s="519"/>
      <c r="I342" s="519"/>
    </row>
    <row r="343" spans="1:9">
      <c r="A343" s="522">
        <v>1145230570</v>
      </c>
      <c r="B343" s="523" t="s">
        <v>747</v>
      </c>
      <c r="C343" s="523" t="s">
        <v>535</v>
      </c>
      <c r="D343" s="523" t="s">
        <v>537</v>
      </c>
      <c r="E343" s="523" t="s">
        <v>113</v>
      </c>
      <c r="F343" s="523" t="s">
        <v>251</v>
      </c>
      <c r="G343" s="523" t="s">
        <v>250</v>
      </c>
      <c r="H343" s="519"/>
      <c r="I343" s="519"/>
    </row>
    <row r="344" spans="1:9">
      <c r="A344" s="522">
        <v>1145240090</v>
      </c>
      <c r="B344" s="523" t="s">
        <v>1048</v>
      </c>
      <c r="C344" s="523" t="s">
        <v>535</v>
      </c>
      <c r="D344" s="523" t="s">
        <v>1004</v>
      </c>
      <c r="E344" s="523" t="s">
        <v>119</v>
      </c>
      <c r="F344" s="523" t="s">
        <v>227</v>
      </c>
      <c r="G344" s="523" t="s">
        <v>226</v>
      </c>
      <c r="H344" s="519"/>
      <c r="I344" s="519"/>
    </row>
    <row r="345" spans="1:9">
      <c r="A345" s="522">
        <v>1145278199</v>
      </c>
      <c r="B345" s="523" t="s">
        <v>1079</v>
      </c>
      <c r="C345" s="523" t="s">
        <v>535</v>
      </c>
      <c r="D345" s="523" t="s">
        <v>986</v>
      </c>
      <c r="E345" s="523" t="s">
        <v>120</v>
      </c>
      <c r="F345" s="523" t="s">
        <v>257</v>
      </c>
      <c r="G345" s="523" t="s">
        <v>256</v>
      </c>
      <c r="H345" s="519"/>
      <c r="I345" s="519"/>
    </row>
    <row r="346" spans="1:9">
      <c r="A346" s="522">
        <v>1145278314</v>
      </c>
      <c r="B346" s="523" t="s">
        <v>1659</v>
      </c>
      <c r="C346" s="523" t="s">
        <v>6</v>
      </c>
      <c r="D346" s="523"/>
      <c r="E346" s="523"/>
      <c r="F346" s="523" t="s">
        <v>237</v>
      </c>
      <c r="G346" s="523" t="s">
        <v>236</v>
      </c>
      <c r="H346" s="519"/>
      <c r="I346" s="519"/>
    </row>
    <row r="347" spans="1:9">
      <c r="A347" s="522">
        <v>1145377744</v>
      </c>
      <c r="B347" s="523" t="s">
        <v>1660</v>
      </c>
      <c r="C347" s="523" t="s">
        <v>6</v>
      </c>
      <c r="D347" s="523"/>
      <c r="E347" s="523"/>
      <c r="F347" s="523" t="s">
        <v>251</v>
      </c>
      <c r="G347" s="523" t="s">
        <v>250</v>
      </c>
      <c r="H347" s="519"/>
      <c r="I347" s="519"/>
    </row>
    <row r="348" spans="1:9">
      <c r="A348" s="522">
        <v>1145394202</v>
      </c>
      <c r="B348" s="523" t="s">
        <v>551</v>
      </c>
      <c r="C348" s="523" t="s">
        <v>535</v>
      </c>
      <c r="D348" s="523" t="s">
        <v>534</v>
      </c>
      <c r="E348" s="523" t="s">
        <v>121</v>
      </c>
      <c r="F348" s="523" t="s">
        <v>225</v>
      </c>
      <c r="G348" s="523" t="s">
        <v>224</v>
      </c>
      <c r="H348" s="519"/>
      <c r="I348" s="519"/>
    </row>
    <row r="349" spans="1:9">
      <c r="A349" s="522">
        <v>1145440229</v>
      </c>
      <c r="B349" s="523" t="s">
        <v>1450</v>
      </c>
      <c r="C349" s="523" t="s">
        <v>535</v>
      </c>
      <c r="D349" s="523" t="s">
        <v>539</v>
      </c>
      <c r="E349" s="523" t="s">
        <v>107</v>
      </c>
      <c r="F349" s="523" t="s">
        <v>247</v>
      </c>
      <c r="G349" s="523" t="s">
        <v>246</v>
      </c>
      <c r="H349" s="519"/>
      <c r="I349" s="519"/>
    </row>
    <row r="350" spans="1:9">
      <c r="A350" s="522">
        <v>1145454097</v>
      </c>
      <c r="B350" s="523" t="s">
        <v>1451</v>
      </c>
      <c r="C350" s="523" t="s">
        <v>535</v>
      </c>
      <c r="D350" s="523" t="s">
        <v>537</v>
      </c>
      <c r="E350" s="523" t="s">
        <v>113</v>
      </c>
      <c r="F350" s="523" t="s">
        <v>251</v>
      </c>
      <c r="G350" s="523" t="s">
        <v>250</v>
      </c>
      <c r="H350" s="519"/>
      <c r="I350" s="519"/>
    </row>
    <row r="351" spans="1:9">
      <c r="A351" s="522">
        <v>1145464658</v>
      </c>
      <c r="B351" s="523" t="s">
        <v>1661</v>
      </c>
      <c r="C351" s="523" t="s">
        <v>6</v>
      </c>
      <c r="D351" s="523"/>
      <c r="E351" s="523"/>
      <c r="F351" s="523" t="s">
        <v>255</v>
      </c>
      <c r="G351" s="523" t="s">
        <v>254</v>
      </c>
      <c r="H351" s="519"/>
      <c r="I351" s="519"/>
    </row>
    <row r="352" spans="1:9">
      <c r="A352" s="522">
        <v>1145471125</v>
      </c>
      <c r="B352" s="523" t="s">
        <v>1452</v>
      </c>
      <c r="C352" s="523" t="s">
        <v>535</v>
      </c>
      <c r="D352" s="523" t="s">
        <v>534</v>
      </c>
      <c r="E352" s="523" t="s">
        <v>121</v>
      </c>
      <c r="F352" s="523" t="s">
        <v>237</v>
      </c>
      <c r="G352" s="523" t="s">
        <v>236</v>
      </c>
      <c r="H352" s="519"/>
      <c r="I352" s="519"/>
    </row>
    <row r="353" spans="1:9">
      <c r="A353" s="522">
        <v>1145545787</v>
      </c>
      <c r="B353" s="523" t="s">
        <v>1453</v>
      </c>
      <c r="C353" s="523" t="s">
        <v>535</v>
      </c>
      <c r="D353" s="523" t="s">
        <v>536</v>
      </c>
      <c r="E353" s="523" t="s">
        <v>110</v>
      </c>
      <c r="F353" s="523" t="s">
        <v>251</v>
      </c>
      <c r="G353" s="523" t="s">
        <v>250</v>
      </c>
      <c r="H353" s="519"/>
      <c r="I353" s="519"/>
    </row>
    <row r="354" spans="1:9">
      <c r="A354" s="522">
        <v>1145593118</v>
      </c>
      <c r="B354" s="523" t="s">
        <v>1454</v>
      </c>
      <c r="C354" s="523" t="s">
        <v>533</v>
      </c>
      <c r="D354" s="523" t="s">
        <v>534</v>
      </c>
      <c r="E354" s="523" t="s">
        <v>121</v>
      </c>
      <c r="F354" s="523" t="s">
        <v>247</v>
      </c>
      <c r="G354" s="523" t="s">
        <v>246</v>
      </c>
      <c r="H354" s="519"/>
      <c r="I354" s="519"/>
    </row>
    <row r="355" spans="1:9">
      <c r="A355" s="522">
        <v>1145690070</v>
      </c>
      <c r="B355" s="523" t="s">
        <v>1019</v>
      </c>
      <c r="C355" s="523" t="s">
        <v>535</v>
      </c>
      <c r="D355" s="523" t="s">
        <v>986</v>
      </c>
      <c r="E355" s="523" t="s">
        <v>120</v>
      </c>
      <c r="F355" s="523" t="s">
        <v>251</v>
      </c>
      <c r="G355" s="523" t="s">
        <v>250</v>
      </c>
      <c r="H355" s="519"/>
      <c r="I355" s="519"/>
    </row>
    <row r="356" spans="1:9">
      <c r="A356" s="522">
        <v>1145719515</v>
      </c>
      <c r="B356" s="523" t="s">
        <v>1455</v>
      </c>
      <c r="C356" s="523" t="s">
        <v>535</v>
      </c>
      <c r="D356" s="523" t="s">
        <v>994</v>
      </c>
      <c r="E356" s="523" t="s">
        <v>98</v>
      </c>
      <c r="F356" s="523" t="s">
        <v>251</v>
      </c>
      <c r="G356" s="523" t="s">
        <v>250</v>
      </c>
      <c r="H356" s="519"/>
      <c r="I356" s="519"/>
    </row>
    <row r="357" spans="1:9">
      <c r="A357" s="522">
        <v>1145894730</v>
      </c>
      <c r="B357" s="523" t="s">
        <v>1456</v>
      </c>
      <c r="C357" s="523" t="s">
        <v>535</v>
      </c>
      <c r="D357" s="523" t="s">
        <v>537</v>
      </c>
      <c r="E357" s="523" t="s">
        <v>113</v>
      </c>
      <c r="F357" s="523" t="s">
        <v>251</v>
      </c>
      <c r="G357" s="523" t="s">
        <v>250</v>
      </c>
      <c r="H357" s="519"/>
      <c r="I357" s="519"/>
    </row>
    <row r="358" spans="1:9">
      <c r="A358" s="522">
        <v>1145919206</v>
      </c>
      <c r="B358" s="523" t="s">
        <v>1662</v>
      </c>
      <c r="C358" s="523" t="s">
        <v>6</v>
      </c>
      <c r="D358" s="523"/>
      <c r="E358" s="523"/>
      <c r="F358" s="523" t="s">
        <v>229</v>
      </c>
      <c r="G358" s="523" t="s">
        <v>228</v>
      </c>
      <c r="H358" s="519"/>
      <c r="I358" s="519"/>
    </row>
    <row r="359" spans="1:9">
      <c r="A359" s="522">
        <v>1146010955</v>
      </c>
      <c r="B359" s="523" t="s">
        <v>1457</v>
      </c>
      <c r="C359" s="523" t="s">
        <v>535</v>
      </c>
      <c r="D359" s="523" t="s">
        <v>536</v>
      </c>
      <c r="E359" s="523" t="s">
        <v>110</v>
      </c>
      <c r="F359" s="523" t="s">
        <v>229</v>
      </c>
      <c r="G359" s="523" t="s">
        <v>228</v>
      </c>
      <c r="H359" s="519"/>
      <c r="I359" s="519"/>
    </row>
    <row r="360" spans="1:9">
      <c r="A360" s="522">
        <v>1146039723</v>
      </c>
      <c r="B360" s="523" t="s">
        <v>1008</v>
      </c>
      <c r="C360" s="523" t="s">
        <v>535</v>
      </c>
      <c r="D360" s="523" t="s">
        <v>989</v>
      </c>
      <c r="E360" s="523" t="s">
        <v>258</v>
      </c>
      <c r="F360" s="523" t="s">
        <v>251</v>
      </c>
      <c r="G360" s="523" t="s">
        <v>250</v>
      </c>
      <c r="H360" s="519"/>
      <c r="I360" s="519"/>
    </row>
    <row r="361" spans="1:9">
      <c r="A361" s="522">
        <v>1146067617</v>
      </c>
      <c r="B361" s="523" t="s">
        <v>620</v>
      </c>
      <c r="C361" s="523" t="s">
        <v>535</v>
      </c>
      <c r="D361" s="523" t="s">
        <v>539</v>
      </c>
      <c r="E361" s="523" t="s">
        <v>107</v>
      </c>
      <c r="F361" s="523" t="s">
        <v>251</v>
      </c>
      <c r="G361" s="523" t="s">
        <v>250</v>
      </c>
      <c r="H361" s="519"/>
      <c r="I361" s="519"/>
    </row>
    <row r="362" spans="1:9">
      <c r="A362" s="522">
        <v>1146135414</v>
      </c>
      <c r="B362" s="523" t="s">
        <v>1100</v>
      </c>
      <c r="C362" s="523" t="s">
        <v>535</v>
      </c>
      <c r="D362" s="523" t="s">
        <v>986</v>
      </c>
      <c r="E362" s="523" t="s">
        <v>120</v>
      </c>
      <c r="F362" s="523" t="s">
        <v>257</v>
      </c>
      <c r="G362" s="523" t="s">
        <v>256</v>
      </c>
      <c r="H362" s="519"/>
      <c r="I362" s="519"/>
    </row>
    <row r="363" spans="1:9">
      <c r="A363" s="522">
        <v>1146225553</v>
      </c>
      <c r="B363" s="523" t="s">
        <v>775</v>
      </c>
      <c r="C363" s="523" t="s">
        <v>535</v>
      </c>
      <c r="D363" s="523" t="s">
        <v>537</v>
      </c>
      <c r="E363" s="523" t="s">
        <v>113</v>
      </c>
      <c r="F363" s="523" t="s">
        <v>251</v>
      </c>
      <c r="G363" s="523" t="s">
        <v>250</v>
      </c>
      <c r="H363" s="519"/>
      <c r="I363" s="519"/>
    </row>
    <row r="364" spans="1:9">
      <c r="A364" s="522">
        <v>1146231288</v>
      </c>
      <c r="B364" s="523" t="s">
        <v>705</v>
      </c>
      <c r="C364" s="523" t="s">
        <v>533</v>
      </c>
      <c r="D364" s="523" t="s">
        <v>536</v>
      </c>
      <c r="E364" s="523" t="s">
        <v>110</v>
      </c>
      <c r="F364" s="523" t="s">
        <v>251</v>
      </c>
      <c r="G364" s="523" t="s">
        <v>250</v>
      </c>
      <c r="H364" s="519"/>
      <c r="I364" s="519"/>
    </row>
    <row r="365" spans="1:9">
      <c r="A365" s="522">
        <v>1146248589</v>
      </c>
      <c r="B365" s="523" t="s">
        <v>678</v>
      </c>
      <c r="C365" s="523" t="s">
        <v>533</v>
      </c>
      <c r="D365" s="523" t="s">
        <v>536</v>
      </c>
      <c r="E365" s="523" t="s">
        <v>110</v>
      </c>
      <c r="F365" s="523" t="s">
        <v>251</v>
      </c>
      <c r="G365" s="523" t="s">
        <v>250</v>
      </c>
      <c r="H365" s="519"/>
      <c r="I365" s="519"/>
    </row>
    <row r="366" spans="1:9">
      <c r="A366" s="522">
        <v>1146255097</v>
      </c>
      <c r="B366" s="523" t="s">
        <v>806</v>
      </c>
      <c r="C366" s="523" t="s">
        <v>533</v>
      </c>
      <c r="D366" s="523" t="s">
        <v>539</v>
      </c>
      <c r="E366" s="523" t="s">
        <v>107</v>
      </c>
      <c r="F366" s="523" t="s">
        <v>251</v>
      </c>
      <c r="G366" s="523" t="s">
        <v>250</v>
      </c>
      <c r="H366" s="519"/>
      <c r="I366" s="519"/>
    </row>
    <row r="367" spans="1:9">
      <c r="A367" s="522">
        <v>1146269577</v>
      </c>
      <c r="B367" s="523" t="s">
        <v>1663</v>
      </c>
      <c r="C367" s="523" t="s">
        <v>6</v>
      </c>
      <c r="D367" s="523"/>
      <c r="E367" s="523"/>
      <c r="F367" s="523" t="s">
        <v>241</v>
      </c>
      <c r="G367" s="523" t="s">
        <v>240</v>
      </c>
      <c r="H367" s="519"/>
      <c r="I367" s="519"/>
    </row>
    <row r="368" spans="1:9">
      <c r="A368" s="522">
        <v>1146372926</v>
      </c>
      <c r="B368" s="523" t="s">
        <v>1458</v>
      </c>
      <c r="C368" s="523" t="s">
        <v>535</v>
      </c>
      <c r="D368" s="523" t="s">
        <v>537</v>
      </c>
      <c r="E368" s="523" t="s">
        <v>113</v>
      </c>
      <c r="F368" s="523" t="s">
        <v>251</v>
      </c>
      <c r="G368" s="523" t="s">
        <v>250</v>
      </c>
      <c r="H368" s="519"/>
      <c r="I368" s="519"/>
    </row>
    <row r="369" spans="1:9">
      <c r="A369" s="522">
        <v>1146385985</v>
      </c>
      <c r="B369" s="523" t="s">
        <v>1041</v>
      </c>
      <c r="C369" s="523" t="s">
        <v>535</v>
      </c>
      <c r="D369" s="523" t="s">
        <v>994</v>
      </c>
      <c r="E369" s="523" t="s">
        <v>98</v>
      </c>
      <c r="F369" s="523" t="s">
        <v>251</v>
      </c>
      <c r="G369" s="523" t="s">
        <v>250</v>
      </c>
      <c r="H369" s="519"/>
      <c r="I369" s="519"/>
    </row>
    <row r="370" spans="1:9">
      <c r="A370" s="522">
        <v>1146388476</v>
      </c>
      <c r="B370" s="523" t="s">
        <v>1459</v>
      </c>
      <c r="C370" s="523" t="s">
        <v>535</v>
      </c>
      <c r="D370" s="523" t="s">
        <v>540</v>
      </c>
      <c r="E370" s="523" t="s">
        <v>95</v>
      </c>
      <c r="F370" s="523" t="s">
        <v>229</v>
      </c>
      <c r="G370" s="523" t="s">
        <v>228</v>
      </c>
      <c r="H370" s="519"/>
      <c r="I370" s="519"/>
    </row>
    <row r="371" spans="1:9">
      <c r="A371" s="522">
        <v>1146425799</v>
      </c>
      <c r="B371" s="523" t="s">
        <v>1075</v>
      </c>
      <c r="C371" s="523" t="s">
        <v>535</v>
      </c>
      <c r="D371" s="523" t="s">
        <v>986</v>
      </c>
      <c r="E371" s="523" t="s">
        <v>120</v>
      </c>
      <c r="F371" s="523" t="s">
        <v>251</v>
      </c>
      <c r="G371" s="523" t="s">
        <v>250</v>
      </c>
      <c r="H371" s="519"/>
      <c r="I371" s="519"/>
    </row>
    <row r="372" spans="1:9">
      <c r="A372" s="522">
        <v>1146442745</v>
      </c>
      <c r="B372" s="523" t="s">
        <v>519</v>
      </c>
      <c r="C372" s="523" t="s">
        <v>533</v>
      </c>
      <c r="D372" s="523" t="s">
        <v>534</v>
      </c>
      <c r="E372" s="523" t="s">
        <v>121</v>
      </c>
      <c r="F372" s="523" t="s">
        <v>235</v>
      </c>
      <c r="G372" s="523" t="s">
        <v>234</v>
      </c>
      <c r="H372" s="519"/>
      <c r="I372" s="519"/>
    </row>
    <row r="373" spans="1:9">
      <c r="A373" s="522">
        <v>1146580601</v>
      </c>
      <c r="B373" s="523" t="s">
        <v>1045</v>
      </c>
      <c r="C373" s="523" t="s">
        <v>535</v>
      </c>
      <c r="D373" s="523" t="s">
        <v>986</v>
      </c>
      <c r="E373" s="523" t="s">
        <v>120</v>
      </c>
      <c r="F373" s="523" t="s">
        <v>247</v>
      </c>
      <c r="G373" s="523" t="s">
        <v>246</v>
      </c>
      <c r="H373" s="519"/>
      <c r="I373" s="519"/>
    </row>
    <row r="374" spans="1:9">
      <c r="A374" s="522">
        <v>1146587580</v>
      </c>
      <c r="B374" s="523" t="s">
        <v>1460</v>
      </c>
      <c r="C374" s="523" t="s">
        <v>535</v>
      </c>
      <c r="D374" s="523" t="s">
        <v>536</v>
      </c>
      <c r="E374" s="523" t="s">
        <v>110</v>
      </c>
      <c r="F374" s="523" t="s">
        <v>251</v>
      </c>
      <c r="G374" s="523" t="s">
        <v>250</v>
      </c>
      <c r="H374" s="519"/>
      <c r="I374" s="519"/>
    </row>
    <row r="375" spans="1:9">
      <c r="A375" s="522">
        <v>1146614673</v>
      </c>
      <c r="B375" s="523" t="s">
        <v>931</v>
      </c>
      <c r="C375" s="523" t="s">
        <v>6</v>
      </c>
      <c r="D375" s="523"/>
      <c r="E375" s="523"/>
      <c r="F375" s="523" t="s">
        <v>229</v>
      </c>
      <c r="G375" s="523" t="s">
        <v>228</v>
      </c>
      <c r="H375" s="519"/>
      <c r="I375" s="519"/>
    </row>
    <row r="376" spans="1:9">
      <c r="A376" s="522">
        <v>1146634176</v>
      </c>
      <c r="B376" s="523" t="s">
        <v>1461</v>
      </c>
      <c r="C376" s="523" t="s">
        <v>535</v>
      </c>
      <c r="D376" s="523" t="s">
        <v>536</v>
      </c>
      <c r="E376" s="523" t="s">
        <v>110</v>
      </c>
      <c r="F376" s="523" t="s">
        <v>225</v>
      </c>
      <c r="G376" s="523" t="s">
        <v>224</v>
      </c>
      <c r="H376" s="519"/>
      <c r="I376" s="519"/>
    </row>
    <row r="377" spans="1:9">
      <c r="A377" s="522">
        <v>1146668919</v>
      </c>
      <c r="B377" s="523" t="s">
        <v>1462</v>
      </c>
      <c r="C377" s="523" t="s">
        <v>535</v>
      </c>
      <c r="D377" s="523" t="s">
        <v>534</v>
      </c>
      <c r="E377" s="523" t="s">
        <v>121</v>
      </c>
      <c r="F377" s="523" t="s">
        <v>251</v>
      </c>
      <c r="G377" s="523" t="s">
        <v>250</v>
      </c>
      <c r="H377" s="519"/>
      <c r="I377" s="519"/>
    </row>
    <row r="378" spans="1:9">
      <c r="A378" s="522">
        <v>1146672325</v>
      </c>
      <c r="B378" s="523" t="s">
        <v>817</v>
      </c>
      <c r="C378" s="523" t="s">
        <v>535</v>
      </c>
      <c r="D378" s="523" t="s">
        <v>537</v>
      </c>
      <c r="E378" s="523" t="s">
        <v>113</v>
      </c>
      <c r="F378" s="523" t="s">
        <v>251</v>
      </c>
      <c r="G378" s="523" t="s">
        <v>250</v>
      </c>
      <c r="H378" s="519"/>
      <c r="I378" s="519"/>
    </row>
    <row r="379" spans="1:9">
      <c r="A379" s="522">
        <v>1146726618</v>
      </c>
      <c r="B379" s="523" t="s">
        <v>1090</v>
      </c>
      <c r="C379" s="523" t="s">
        <v>535</v>
      </c>
      <c r="D379" s="523" t="s">
        <v>994</v>
      </c>
      <c r="E379" s="523" t="s">
        <v>98</v>
      </c>
      <c r="F379" s="523" t="s">
        <v>251</v>
      </c>
      <c r="G379" s="523" t="s">
        <v>250</v>
      </c>
      <c r="H379" s="519"/>
      <c r="I379" s="519"/>
    </row>
    <row r="380" spans="1:9">
      <c r="A380" s="522">
        <v>1146759767</v>
      </c>
      <c r="B380" s="523" t="s">
        <v>1664</v>
      </c>
      <c r="C380" s="523" t="s">
        <v>6</v>
      </c>
      <c r="D380" s="523"/>
      <c r="E380" s="523"/>
      <c r="F380" s="523" t="s">
        <v>251</v>
      </c>
      <c r="G380" s="523" t="s">
        <v>250</v>
      </c>
      <c r="H380" s="519"/>
      <c r="I380" s="519"/>
    </row>
    <row r="381" spans="1:9">
      <c r="A381" s="522">
        <v>1146795688</v>
      </c>
      <c r="B381" s="523" t="s">
        <v>819</v>
      </c>
      <c r="C381" s="523" t="s">
        <v>535</v>
      </c>
      <c r="D381" s="523" t="s">
        <v>536</v>
      </c>
      <c r="E381" s="523" t="s">
        <v>110</v>
      </c>
      <c r="F381" s="523" t="s">
        <v>251</v>
      </c>
      <c r="G381" s="523" t="s">
        <v>250</v>
      </c>
      <c r="H381" s="519"/>
      <c r="I381" s="519"/>
    </row>
    <row r="382" spans="1:9">
      <c r="A382" s="522">
        <v>1146804514</v>
      </c>
      <c r="B382" s="523" t="s">
        <v>1665</v>
      </c>
      <c r="C382" s="523" t="s">
        <v>6</v>
      </c>
      <c r="D382" s="523"/>
      <c r="E382" s="523"/>
      <c r="F382" s="523" t="s">
        <v>251</v>
      </c>
      <c r="G382" s="523" t="s">
        <v>250</v>
      </c>
      <c r="H382" s="519"/>
      <c r="I382" s="519"/>
    </row>
    <row r="383" spans="1:9">
      <c r="A383" s="522">
        <v>1146815445</v>
      </c>
      <c r="B383" s="523" t="s">
        <v>1666</v>
      </c>
      <c r="C383" s="523" t="s">
        <v>6</v>
      </c>
      <c r="D383" s="523"/>
      <c r="E383" s="523"/>
      <c r="F383" s="523" t="s">
        <v>251</v>
      </c>
      <c r="G383" s="523" t="s">
        <v>250</v>
      </c>
      <c r="H383" s="519"/>
      <c r="I383" s="519"/>
    </row>
    <row r="384" spans="1:9">
      <c r="A384" s="522">
        <v>1146816799</v>
      </c>
      <c r="B384" s="523" t="s">
        <v>1027</v>
      </c>
      <c r="C384" s="523" t="s">
        <v>535</v>
      </c>
      <c r="D384" s="523" t="s">
        <v>534</v>
      </c>
      <c r="E384" s="523" t="s">
        <v>121</v>
      </c>
      <c r="F384" s="523" t="s">
        <v>247</v>
      </c>
      <c r="G384" s="523" t="s">
        <v>246</v>
      </c>
      <c r="H384" s="519"/>
      <c r="I384" s="519"/>
    </row>
    <row r="385" spans="1:9">
      <c r="A385" s="522">
        <v>1146820874</v>
      </c>
      <c r="B385" s="523" t="s">
        <v>666</v>
      </c>
      <c r="C385" s="523" t="s">
        <v>533</v>
      </c>
      <c r="D385" s="523" t="s">
        <v>537</v>
      </c>
      <c r="E385" s="523" t="s">
        <v>113</v>
      </c>
      <c r="F385" s="523" t="s">
        <v>229</v>
      </c>
      <c r="G385" s="523" t="s">
        <v>228</v>
      </c>
      <c r="H385" s="519"/>
      <c r="I385" s="519"/>
    </row>
    <row r="386" spans="1:9">
      <c r="A386" s="522">
        <v>1146942405</v>
      </c>
      <c r="B386" s="523" t="s">
        <v>574</v>
      </c>
      <c r="C386" s="523" t="s">
        <v>533</v>
      </c>
      <c r="D386" s="523" t="s">
        <v>534</v>
      </c>
      <c r="E386" s="523" t="s">
        <v>121</v>
      </c>
      <c r="F386" s="523" t="s">
        <v>251</v>
      </c>
      <c r="G386" s="523" t="s">
        <v>250</v>
      </c>
      <c r="H386" s="519"/>
      <c r="I386" s="519"/>
    </row>
    <row r="387" spans="1:9">
      <c r="A387" s="522">
        <v>1146961868</v>
      </c>
      <c r="B387" s="523" t="s">
        <v>1035</v>
      </c>
      <c r="C387" s="523" t="s">
        <v>535</v>
      </c>
      <c r="D387" s="523" t="s">
        <v>986</v>
      </c>
      <c r="E387" s="523" t="s">
        <v>120</v>
      </c>
      <c r="F387" s="523" t="s">
        <v>229</v>
      </c>
      <c r="G387" s="523" t="s">
        <v>228</v>
      </c>
      <c r="H387" s="519"/>
      <c r="I387" s="519"/>
    </row>
    <row r="388" spans="1:9">
      <c r="A388" s="522">
        <v>1147022561</v>
      </c>
      <c r="B388" s="523" t="s">
        <v>1667</v>
      </c>
      <c r="C388" s="523" t="s">
        <v>6</v>
      </c>
      <c r="D388" s="523"/>
      <c r="E388" s="523"/>
      <c r="F388" s="523" t="s">
        <v>251</v>
      </c>
      <c r="G388" s="523" t="s">
        <v>250</v>
      </c>
      <c r="H388" s="519"/>
      <c r="I388" s="519"/>
    </row>
    <row r="389" spans="1:9">
      <c r="A389" s="522">
        <v>1147049291</v>
      </c>
      <c r="B389" s="523" t="s">
        <v>745</v>
      </c>
      <c r="C389" s="523" t="s">
        <v>535</v>
      </c>
      <c r="D389" s="523" t="s">
        <v>537</v>
      </c>
      <c r="E389" s="523" t="s">
        <v>113</v>
      </c>
      <c r="F389" s="523" t="s">
        <v>251</v>
      </c>
      <c r="G389" s="523" t="s">
        <v>250</v>
      </c>
      <c r="H389" s="519"/>
      <c r="I389" s="519"/>
    </row>
    <row r="390" spans="1:9">
      <c r="A390" s="522">
        <v>1147063987</v>
      </c>
      <c r="B390" s="523" t="s">
        <v>1463</v>
      </c>
      <c r="C390" s="523" t="s">
        <v>535</v>
      </c>
      <c r="D390" s="523" t="s">
        <v>537</v>
      </c>
      <c r="E390" s="523" t="s">
        <v>113</v>
      </c>
      <c r="F390" s="523" t="s">
        <v>251</v>
      </c>
      <c r="G390" s="523" t="s">
        <v>250</v>
      </c>
      <c r="H390" s="519"/>
      <c r="I390" s="519"/>
    </row>
    <row r="391" spans="1:9">
      <c r="A391" s="522">
        <v>1147077052</v>
      </c>
      <c r="B391" s="523" t="s">
        <v>1668</v>
      </c>
      <c r="C391" s="523" t="s">
        <v>6</v>
      </c>
      <c r="D391" s="523"/>
      <c r="E391" s="523"/>
      <c r="F391" s="523" t="s">
        <v>251</v>
      </c>
      <c r="G391" s="523" t="s">
        <v>250</v>
      </c>
      <c r="H391" s="519"/>
      <c r="I391" s="519"/>
    </row>
    <row r="392" spans="1:9">
      <c r="A392" s="522">
        <v>1147155916</v>
      </c>
      <c r="B392" s="523" t="s">
        <v>979</v>
      </c>
      <c r="C392" s="523" t="s">
        <v>535</v>
      </c>
      <c r="D392" s="523" t="s">
        <v>577</v>
      </c>
      <c r="E392" s="523" t="s">
        <v>94</v>
      </c>
      <c r="F392" s="523" t="s">
        <v>251</v>
      </c>
      <c r="G392" s="523" t="s">
        <v>250</v>
      </c>
      <c r="H392" s="519"/>
      <c r="I392" s="519"/>
    </row>
    <row r="393" spans="1:9">
      <c r="A393" s="522">
        <v>1147238225</v>
      </c>
      <c r="B393" s="523" t="s">
        <v>950</v>
      </c>
      <c r="C393" s="523" t="s">
        <v>533</v>
      </c>
      <c r="D393" s="523" t="s">
        <v>538</v>
      </c>
      <c r="E393" s="523" t="s">
        <v>117</v>
      </c>
      <c r="F393" s="523" t="s">
        <v>233</v>
      </c>
      <c r="G393" s="523" t="s">
        <v>232</v>
      </c>
      <c r="H393" s="519"/>
      <c r="I393" s="519"/>
    </row>
    <row r="394" spans="1:9">
      <c r="A394" s="522">
        <v>1147278783</v>
      </c>
      <c r="B394" s="523" t="s">
        <v>1669</v>
      </c>
      <c r="C394" s="523" t="s">
        <v>6</v>
      </c>
      <c r="D394" s="523"/>
      <c r="E394" s="523"/>
      <c r="F394" s="523" t="s">
        <v>251</v>
      </c>
      <c r="G394" s="523" t="s">
        <v>250</v>
      </c>
      <c r="H394" s="519"/>
      <c r="I394" s="519"/>
    </row>
    <row r="395" spans="1:9">
      <c r="A395" s="522">
        <v>1147293287</v>
      </c>
      <c r="B395" s="523" t="s">
        <v>1464</v>
      </c>
      <c r="C395" s="523" t="s">
        <v>535</v>
      </c>
      <c r="D395" s="523" t="s">
        <v>536</v>
      </c>
      <c r="E395" s="523" t="s">
        <v>110</v>
      </c>
      <c r="F395" s="523" t="s">
        <v>251</v>
      </c>
      <c r="G395" s="523" t="s">
        <v>250</v>
      </c>
      <c r="H395" s="519"/>
      <c r="I395" s="519"/>
    </row>
    <row r="396" spans="1:9">
      <c r="A396" s="522">
        <v>1147322458</v>
      </c>
      <c r="B396" s="523" t="s">
        <v>1465</v>
      </c>
      <c r="C396" s="523" t="s">
        <v>535</v>
      </c>
      <c r="D396" s="523" t="s">
        <v>537</v>
      </c>
      <c r="E396" s="523" t="s">
        <v>113</v>
      </c>
      <c r="F396" s="523" t="s">
        <v>251</v>
      </c>
      <c r="G396" s="523" t="s">
        <v>250</v>
      </c>
      <c r="H396" s="519"/>
      <c r="I396" s="519"/>
    </row>
    <row r="397" spans="1:9">
      <c r="A397" s="522">
        <v>1147330097</v>
      </c>
      <c r="B397" s="523" t="s">
        <v>1039</v>
      </c>
      <c r="C397" s="523" t="s">
        <v>535</v>
      </c>
      <c r="D397" s="523" t="s">
        <v>986</v>
      </c>
      <c r="E397" s="523" t="s">
        <v>120</v>
      </c>
      <c r="F397" s="523" t="s">
        <v>251</v>
      </c>
      <c r="G397" s="523" t="s">
        <v>250</v>
      </c>
      <c r="H397" s="519"/>
      <c r="I397" s="519"/>
    </row>
    <row r="398" spans="1:9">
      <c r="A398" s="522">
        <v>1147435029</v>
      </c>
      <c r="B398" s="523" t="s">
        <v>604</v>
      </c>
      <c r="C398" s="523" t="s">
        <v>535</v>
      </c>
      <c r="D398" s="523" t="s">
        <v>536</v>
      </c>
      <c r="E398" s="523" t="s">
        <v>110</v>
      </c>
      <c r="F398" s="523" t="s">
        <v>251</v>
      </c>
      <c r="G398" s="523" t="s">
        <v>250</v>
      </c>
      <c r="H398" s="519"/>
      <c r="I398" s="519"/>
    </row>
    <row r="399" spans="1:9">
      <c r="A399" s="522">
        <v>1147451869</v>
      </c>
      <c r="B399" s="523" t="s">
        <v>559</v>
      </c>
      <c r="C399" s="523" t="s">
        <v>535</v>
      </c>
      <c r="D399" s="523" t="s">
        <v>534</v>
      </c>
      <c r="E399" s="523" t="s">
        <v>121</v>
      </c>
      <c r="F399" s="523" t="s">
        <v>233</v>
      </c>
      <c r="G399" s="523" t="s">
        <v>232</v>
      </c>
      <c r="H399" s="519"/>
      <c r="I399" s="519"/>
    </row>
    <row r="400" spans="1:9">
      <c r="A400" s="522">
        <v>1147494430</v>
      </c>
      <c r="B400" s="523" t="s">
        <v>998</v>
      </c>
      <c r="C400" s="523" t="s">
        <v>533</v>
      </c>
      <c r="D400" s="523" t="s">
        <v>994</v>
      </c>
      <c r="E400" s="523" t="s">
        <v>98</v>
      </c>
      <c r="F400" s="523" t="s">
        <v>251</v>
      </c>
      <c r="G400" s="523" t="s">
        <v>250</v>
      </c>
      <c r="H400" s="519"/>
      <c r="I400" s="519"/>
    </row>
    <row r="401" spans="1:9">
      <c r="A401" s="522">
        <v>1147507546</v>
      </c>
      <c r="B401" s="523" t="s">
        <v>1466</v>
      </c>
      <c r="C401" s="523" t="s">
        <v>535</v>
      </c>
      <c r="D401" s="523" t="s">
        <v>536</v>
      </c>
      <c r="E401" s="523" t="s">
        <v>110</v>
      </c>
      <c r="F401" s="523" t="s">
        <v>251</v>
      </c>
      <c r="G401" s="523" t="s">
        <v>250</v>
      </c>
      <c r="H401" s="519"/>
      <c r="I401" s="519"/>
    </row>
    <row r="402" spans="1:9">
      <c r="A402" s="522">
        <v>1147529003</v>
      </c>
      <c r="B402" s="523" t="s">
        <v>1467</v>
      </c>
      <c r="C402" s="523" t="s">
        <v>535</v>
      </c>
      <c r="D402" s="523" t="s">
        <v>537</v>
      </c>
      <c r="E402" s="523" t="s">
        <v>113</v>
      </c>
      <c r="F402" s="523" t="s">
        <v>229</v>
      </c>
      <c r="G402" s="523" t="s">
        <v>228</v>
      </c>
      <c r="H402" s="519"/>
      <c r="I402" s="519"/>
    </row>
    <row r="403" spans="1:9">
      <c r="A403" s="522">
        <v>1147576400</v>
      </c>
      <c r="B403" s="523" t="s">
        <v>1468</v>
      </c>
      <c r="C403" s="523" t="s">
        <v>535</v>
      </c>
      <c r="D403" s="523" t="s">
        <v>536</v>
      </c>
      <c r="E403" s="523" t="s">
        <v>110</v>
      </c>
      <c r="F403" s="523" t="s">
        <v>251</v>
      </c>
      <c r="G403" s="523" t="s">
        <v>250</v>
      </c>
      <c r="H403" s="519"/>
      <c r="I403" s="519"/>
    </row>
    <row r="404" spans="1:9">
      <c r="A404" s="522">
        <v>1147657671</v>
      </c>
      <c r="B404" s="523" t="s">
        <v>1469</v>
      </c>
      <c r="C404" s="523" t="s">
        <v>535</v>
      </c>
      <c r="D404" s="523" t="s">
        <v>534</v>
      </c>
      <c r="E404" s="523" t="s">
        <v>121</v>
      </c>
      <c r="F404" s="523" t="s">
        <v>231</v>
      </c>
      <c r="G404" s="523" t="s">
        <v>230</v>
      </c>
      <c r="H404" s="519"/>
      <c r="I404" s="519"/>
    </row>
    <row r="405" spans="1:9">
      <c r="A405" s="522">
        <v>1147708912</v>
      </c>
      <c r="B405" s="523" t="s">
        <v>1470</v>
      </c>
      <c r="C405" s="523" t="s">
        <v>535</v>
      </c>
      <c r="D405" s="523" t="s">
        <v>534</v>
      </c>
      <c r="E405" s="523" t="s">
        <v>121</v>
      </c>
      <c r="F405" s="523" t="s">
        <v>239</v>
      </c>
      <c r="G405" s="523" t="s">
        <v>238</v>
      </c>
      <c r="H405" s="519"/>
      <c r="I405" s="519"/>
    </row>
    <row r="406" spans="1:9">
      <c r="A406" s="522">
        <v>1147723812</v>
      </c>
      <c r="B406" s="523" t="s">
        <v>1471</v>
      </c>
      <c r="C406" s="523" t="s">
        <v>535</v>
      </c>
      <c r="D406" s="523" t="s">
        <v>537</v>
      </c>
      <c r="E406" s="523" t="s">
        <v>113</v>
      </c>
      <c r="F406" s="523" t="s">
        <v>251</v>
      </c>
      <c r="G406" s="523" t="s">
        <v>250</v>
      </c>
      <c r="H406" s="519"/>
      <c r="I406" s="519"/>
    </row>
    <row r="407" spans="1:9">
      <c r="A407" s="522">
        <v>1147724760</v>
      </c>
      <c r="B407" s="523" t="s">
        <v>1472</v>
      </c>
      <c r="C407" s="523" t="s">
        <v>533</v>
      </c>
      <c r="D407" s="523" t="s">
        <v>989</v>
      </c>
      <c r="E407" s="523" t="s">
        <v>258</v>
      </c>
      <c r="F407" s="523" t="s">
        <v>251</v>
      </c>
      <c r="G407" s="523" t="s">
        <v>250</v>
      </c>
      <c r="H407" s="519"/>
      <c r="I407" s="519"/>
    </row>
    <row r="408" spans="1:9">
      <c r="A408" s="522">
        <v>1147738398</v>
      </c>
      <c r="B408" s="523" t="s">
        <v>1473</v>
      </c>
      <c r="C408" s="523" t="s">
        <v>533</v>
      </c>
      <c r="D408" s="523" t="s">
        <v>534</v>
      </c>
      <c r="E408" s="523" t="s">
        <v>121</v>
      </c>
      <c r="F408" s="523" t="s">
        <v>227</v>
      </c>
      <c r="G408" s="523" t="s">
        <v>226</v>
      </c>
      <c r="H408" s="519"/>
      <c r="I408" s="519"/>
    </row>
    <row r="409" spans="1:9">
      <c r="A409" s="522">
        <v>1147790001</v>
      </c>
      <c r="B409" s="523" t="s">
        <v>1042</v>
      </c>
      <c r="C409" s="523" t="s">
        <v>535</v>
      </c>
      <c r="D409" s="523" t="s">
        <v>986</v>
      </c>
      <c r="E409" s="523" t="s">
        <v>120</v>
      </c>
      <c r="F409" s="523" t="s">
        <v>229</v>
      </c>
      <c r="G409" s="523" t="s">
        <v>228</v>
      </c>
      <c r="H409" s="519"/>
      <c r="I409" s="519"/>
    </row>
    <row r="410" spans="1:9">
      <c r="A410" s="522">
        <v>1147798749</v>
      </c>
      <c r="B410" s="523" t="s">
        <v>1113</v>
      </c>
      <c r="C410" s="523" t="s">
        <v>535</v>
      </c>
      <c r="D410" s="523" t="s">
        <v>994</v>
      </c>
      <c r="E410" s="523" t="s">
        <v>98</v>
      </c>
      <c r="F410" s="523" t="s">
        <v>251</v>
      </c>
      <c r="G410" s="523" t="s">
        <v>250</v>
      </c>
      <c r="H410" s="519"/>
      <c r="I410" s="519"/>
    </row>
    <row r="411" spans="1:9">
      <c r="A411" s="522">
        <v>1147859061</v>
      </c>
      <c r="B411" s="523" t="s">
        <v>791</v>
      </c>
      <c r="C411" s="523" t="s">
        <v>535</v>
      </c>
      <c r="D411" s="523" t="s">
        <v>536</v>
      </c>
      <c r="E411" s="523" t="s">
        <v>110</v>
      </c>
      <c r="F411" s="523" t="s">
        <v>251</v>
      </c>
      <c r="G411" s="523" t="s">
        <v>250</v>
      </c>
      <c r="H411" s="519"/>
      <c r="I411" s="519"/>
    </row>
    <row r="412" spans="1:9">
      <c r="A412" s="522">
        <v>1147890363</v>
      </c>
      <c r="B412" s="523" t="s">
        <v>1670</v>
      </c>
      <c r="C412" s="523" t="s">
        <v>6</v>
      </c>
      <c r="D412" s="523"/>
      <c r="E412" s="523"/>
      <c r="F412" s="523" t="s">
        <v>249</v>
      </c>
      <c r="G412" s="523" t="s">
        <v>248</v>
      </c>
      <c r="H412" s="519"/>
      <c r="I412" s="519"/>
    </row>
    <row r="413" spans="1:9">
      <c r="A413" s="522">
        <v>1147949524</v>
      </c>
      <c r="B413" s="523" t="s">
        <v>716</v>
      </c>
      <c r="C413" s="523" t="s">
        <v>533</v>
      </c>
      <c r="D413" s="523" t="s">
        <v>539</v>
      </c>
      <c r="E413" s="523" t="s">
        <v>107</v>
      </c>
      <c r="F413" s="523" t="s">
        <v>251</v>
      </c>
      <c r="G413" s="523" t="s">
        <v>250</v>
      </c>
      <c r="H413" s="519"/>
      <c r="I413" s="519"/>
    </row>
    <row r="414" spans="1:9">
      <c r="A414" s="522">
        <v>1147964010</v>
      </c>
      <c r="B414" s="523" t="s">
        <v>1474</v>
      </c>
      <c r="C414" s="523" t="s">
        <v>535</v>
      </c>
      <c r="D414" s="523" t="s">
        <v>986</v>
      </c>
      <c r="E414" s="523" t="s">
        <v>120</v>
      </c>
      <c r="F414" s="523" t="s">
        <v>225</v>
      </c>
      <c r="G414" s="523" t="s">
        <v>224</v>
      </c>
      <c r="H414" s="519"/>
      <c r="I414" s="519"/>
    </row>
    <row r="415" spans="1:9">
      <c r="A415" s="522">
        <v>1147979968</v>
      </c>
      <c r="B415" s="523" t="s">
        <v>1475</v>
      </c>
      <c r="C415" s="523" t="s">
        <v>535</v>
      </c>
      <c r="D415" s="523" t="s">
        <v>538</v>
      </c>
      <c r="E415" s="523" t="s">
        <v>117</v>
      </c>
      <c r="F415" s="523" t="s">
        <v>251</v>
      </c>
      <c r="G415" s="523" t="s">
        <v>250</v>
      </c>
      <c r="H415" s="519"/>
      <c r="I415" s="519"/>
    </row>
    <row r="416" spans="1:9">
      <c r="A416" s="522">
        <v>1148027718</v>
      </c>
      <c r="B416" s="523" t="s">
        <v>941</v>
      </c>
      <c r="C416" s="523" t="s">
        <v>535</v>
      </c>
      <c r="D416" s="523" t="s">
        <v>538</v>
      </c>
      <c r="E416" s="523" t="s">
        <v>117</v>
      </c>
      <c r="F416" s="523" t="s">
        <v>251</v>
      </c>
      <c r="G416" s="523" t="s">
        <v>250</v>
      </c>
      <c r="H416" s="519"/>
      <c r="I416" s="519"/>
    </row>
    <row r="417" spans="1:9">
      <c r="A417" s="522">
        <v>1148057830</v>
      </c>
      <c r="B417" s="523" t="s">
        <v>679</v>
      </c>
      <c r="C417" s="523" t="s">
        <v>533</v>
      </c>
      <c r="D417" s="523" t="s">
        <v>536</v>
      </c>
      <c r="E417" s="523" t="s">
        <v>110</v>
      </c>
      <c r="F417" s="523" t="s">
        <v>237</v>
      </c>
      <c r="G417" s="523" t="s">
        <v>236</v>
      </c>
      <c r="H417" s="519"/>
      <c r="I417" s="519"/>
    </row>
    <row r="418" spans="1:9">
      <c r="A418" s="522">
        <v>1148080519</v>
      </c>
      <c r="B418" s="523" t="s">
        <v>804</v>
      </c>
      <c r="C418" s="523" t="s">
        <v>535</v>
      </c>
      <c r="D418" s="523" t="s">
        <v>537</v>
      </c>
      <c r="E418" s="523" t="s">
        <v>113</v>
      </c>
      <c r="F418" s="523" t="s">
        <v>237</v>
      </c>
      <c r="G418" s="523" t="s">
        <v>236</v>
      </c>
      <c r="H418" s="519"/>
      <c r="I418" s="519"/>
    </row>
    <row r="419" spans="1:9">
      <c r="A419" s="522">
        <v>1148091847</v>
      </c>
      <c r="B419" s="523" t="s">
        <v>566</v>
      </c>
      <c r="C419" s="523" t="s">
        <v>535</v>
      </c>
      <c r="D419" s="523" t="s">
        <v>534</v>
      </c>
      <c r="E419" s="523" t="s">
        <v>121</v>
      </c>
      <c r="F419" s="523" t="s">
        <v>239</v>
      </c>
      <c r="G419" s="523" t="s">
        <v>238</v>
      </c>
      <c r="H419" s="519"/>
      <c r="I419" s="519"/>
    </row>
    <row r="420" spans="1:9">
      <c r="A420" s="522">
        <v>1148105175</v>
      </c>
      <c r="B420" s="523" t="s">
        <v>1476</v>
      </c>
      <c r="C420" s="523" t="s">
        <v>535</v>
      </c>
      <c r="D420" s="523" t="s">
        <v>537</v>
      </c>
      <c r="E420" s="523" t="s">
        <v>113</v>
      </c>
      <c r="F420" s="523" t="s">
        <v>251</v>
      </c>
      <c r="G420" s="523" t="s">
        <v>250</v>
      </c>
      <c r="H420" s="519"/>
      <c r="I420" s="519"/>
    </row>
    <row r="421" spans="1:9">
      <c r="A421" s="522">
        <v>1148105498</v>
      </c>
      <c r="B421" s="523" t="s">
        <v>582</v>
      </c>
      <c r="C421" s="523" t="s">
        <v>535</v>
      </c>
      <c r="D421" s="523" t="s">
        <v>536</v>
      </c>
      <c r="E421" s="523" t="s">
        <v>110</v>
      </c>
      <c r="F421" s="523" t="s">
        <v>245</v>
      </c>
      <c r="G421" s="523" t="s">
        <v>244</v>
      </c>
      <c r="H421" s="519"/>
      <c r="I421" s="519"/>
    </row>
    <row r="422" spans="1:9">
      <c r="A422" s="522">
        <v>1148108161</v>
      </c>
      <c r="B422" s="523" t="s">
        <v>1671</v>
      </c>
      <c r="C422" s="523" t="s">
        <v>6</v>
      </c>
      <c r="D422" s="523"/>
      <c r="E422" s="523"/>
      <c r="F422" s="523" t="s">
        <v>237</v>
      </c>
      <c r="G422" s="523" t="s">
        <v>236</v>
      </c>
      <c r="H422" s="519"/>
      <c r="I422" s="519"/>
    </row>
    <row r="423" spans="1:9">
      <c r="A423" s="522">
        <v>1148115604</v>
      </c>
      <c r="B423" s="523" t="s">
        <v>721</v>
      </c>
      <c r="C423" s="523" t="s">
        <v>535</v>
      </c>
      <c r="D423" s="523" t="s">
        <v>540</v>
      </c>
      <c r="E423" s="523" t="s">
        <v>95</v>
      </c>
      <c r="F423" s="523" t="s">
        <v>251</v>
      </c>
      <c r="G423" s="523" t="s">
        <v>250</v>
      </c>
      <c r="H423" s="519"/>
      <c r="I423" s="519"/>
    </row>
    <row r="424" spans="1:9">
      <c r="A424" s="522">
        <v>1148125751</v>
      </c>
      <c r="B424" s="523" t="s">
        <v>1477</v>
      </c>
      <c r="C424" s="523" t="s">
        <v>535</v>
      </c>
      <c r="D424" s="523" t="s">
        <v>537</v>
      </c>
      <c r="E424" s="523" t="s">
        <v>113</v>
      </c>
      <c r="F424" s="523" t="s">
        <v>251</v>
      </c>
      <c r="G424" s="523" t="s">
        <v>250</v>
      </c>
      <c r="H424" s="519"/>
      <c r="I424" s="519"/>
    </row>
    <row r="425" spans="1:9">
      <c r="A425" s="522">
        <v>1148130454</v>
      </c>
      <c r="B425" s="523" t="s">
        <v>978</v>
      </c>
      <c r="C425" s="523" t="s">
        <v>535</v>
      </c>
      <c r="D425" s="523" t="s">
        <v>538</v>
      </c>
      <c r="E425" s="523" t="s">
        <v>117</v>
      </c>
      <c r="F425" s="523" t="s">
        <v>251</v>
      </c>
      <c r="G425" s="523" t="s">
        <v>250</v>
      </c>
      <c r="H425" s="519"/>
      <c r="I425" s="519"/>
    </row>
    <row r="426" spans="1:9">
      <c r="A426" s="522">
        <v>1148151690</v>
      </c>
      <c r="B426" s="523" t="s">
        <v>603</v>
      </c>
      <c r="C426" s="523" t="s">
        <v>535</v>
      </c>
      <c r="D426" s="523" t="s">
        <v>539</v>
      </c>
      <c r="E426" s="523" t="s">
        <v>107</v>
      </c>
      <c r="F426" s="523" t="s">
        <v>251</v>
      </c>
      <c r="G426" s="523" t="s">
        <v>250</v>
      </c>
      <c r="H426" s="519"/>
      <c r="I426" s="519"/>
    </row>
    <row r="427" spans="1:9">
      <c r="A427" s="522">
        <v>1148159008</v>
      </c>
      <c r="B427" s="523" t="s">
        <v>720</v>
      </c>
      <c r="C427" s="523" t="s">
        <v>535</v>
      </c>
      <c r="D427" s="523" t="s">
        <v>537</v>
      </c>
      <c r="E427" s="523" t="s">
        <v>113</v>
      </c>
      <c r="F427" s="523" t="s">
        <v>251</v>
      </c>
      <c r="G427" s="523" t="s">
        <v>250</v>
      </c>
      <c r="H427" s="519"/>
      <c r="I427" s="519"/>
    </row>
    <row r="428" spans="1:9">
      <c r="A428" s="522">
        <v>1148163950</v>
      </c>
      <c r="B428" s="523" t="s">
        <v>1672</v>
      </c>
      <c r="C428" s="523" t="s">
        <v>6</v>
      </c>
      <c r="D428" s="523"/>
      <c r="E428" s="523"/>
      <c r="F428" s="523" t="s">
        <v>239</v>
      </c>
      <c r="G428" s="523" t="s">
        <v>238</v>
      </c>
      <c r="H428" s="519"/>
      <c r="I428" s="519"/>
    </row>
    <row r="429" spans="1:9">
      <c r="A429" s="522">
        <v>1148184683</v>
      </c>
      <c r="B429" s="523" t="s">
        <v>766</v>
      </c>
      <c r="C429" s="523" t="s">
        <v>535</v>
      </c>
      <c r="D429" s="523" t="s">
        <v>539</v>
      </c>
      <c r="E429" s="523" t="s">
        <v>107</v>
      </c>
      <c r="F429" s="523" t="s">
        <v>251</v>
      </c>
      <c r="G429" s="523" t="s">
        <v>250</v>
      </c>
      <c r="H429" s="519"/>
      <c r="I429" s="519"/>
    </row>
    <row r="430" spans="1:9">
      <c r="A430" s="522">
        <v>1148197669</v>
      </c>
      <c r="B430" s="523" t="s">
        <v>917</v>
      </c>
      <c r="C430" s="523" t="s">
        <v>6</v>
      </c>
      <c r="D430" s="523"/>
      <c r="E430" s="523"/>
      <c r="F430" s="523" t="s">
        <v>251</v>
      </c>
      <c r="G430" s="523" t="s">
        <v>250</v>
      </c>
      <c r="H430" s="519"/>
      <c r="I430" s="519"/>
    </row>
    <row r="431" spans="1:9">
      <c r="A431" s="522">
        <v>1148236046</v>
      </c>
      <c r="B431" s="523" t="s">
        <v>1478</v>
      </c>
      <c r="C431" s="523" t="s">
        <v>535</v>
      </c>
      <c r="D431" s="523" t="s">
        <v>537</v>
      </c>
      <c r="E431" s="523" t="s">
        <v>113</v>
      </c>
      <c r="F431" s="523" t="s">
        <v>245</v>
      </c>
      <c r="G431" s="523" t="s">
        <v>244</v>
      </c>
      <c r="H431" s="519"/>
      <c r="I431" s="519"/>
    </row>
    <row r="432" spans="1:9">
      <c r="A432" s="522">
        <v>1148257588</v>
      </c>
      <c r="B432" s="523" t="s">
        <v>1673</v>
      </c>
      <c r="C432" s="523" t="s">
        <v>6</v>
      </c>
      <c r="D432" s="523"/>
      <c r="E432" s="523"/>
      <c r="F432" s="523" t="s">
        <v>257</v>
      </c>
      <c r="G432" s="523" t="s">
        <v>256</v>
      </c>
      <c r="H432" s="519"/>
      <c r="I432" s="519"/>
    </row>
    <row r="433" spans="1:9">
      <c r="A433" s="522">
        <v>1148271704</v>
      </c>
      <c r="B433" s="523" t="s">
        <v>1119</v>
      </c>
      <c r="C433" s="523" t="s">
        <v>6</v>
      </c>
      <c r="D433" s="523"/>
      <c r="E433" s="523"/>
      <c r="F433" s="523" t="s">
        <v>257</v>
      </c>
      <c r="G433" s="523" t="s">
        <v>256</v>
      </c>
      <c r="H433" s="519"/>
      <c r="I433" s="519"/>
    </row>
    <row r="434" spans="1:9">
      <c r="A434" s="522">
        <v>1148289870</v>
      </c>
      <c r="B434" s="523" t="s">
        <v>1674</v>
      </c>
      <c r="C434" s="523" t="s">
        <v>6</v>
      </c>
      <c r="D434" s="523"/>
      <c r="E434" s="523"/>
      <c r="F434" s="523" t="s">
        <v>249</v>
      </c>
      <c r="G434" s="523" t="s">
        <v>248</v>
      </c>
      <c r="H434" s="519"/>
      <c r="I434" s="519"/>
    </row>
    <row r="435" spans="1:9">
      <c r="A435" s="522">
        <v>1148305429</v>
      </c>
      <c r="B435" s="523" t="s">
        <v>1675</v>
      </c>
      <c r="C435" s="523" t="s">
        <v>6</v>
      </c>
      <c r="D435" s="523"/>
      <c r="E435" s="523"/>
      <c r="F435" s="523" t="s">
        <v>251</v>
      </c>
      <c r="G435" s="523" t="s">
        <v>250</v>
      </c>
      <c r="H435" s="519"/>
      <c r="I435" s="519"/>
    </row>
    <row r="436" spans="1:9">
      <c r="A436" s="522">
        <v>1148327324</v>
      </c>
      <c r="B436" s="523" t="s">
        <v>1676</v>
      </c>
      <c r="C436" s="523" t="s">
        <v>6</v>
      </c>
      <c r="D436" s="523"/>
      <c r="E436" s="523"/>
      <c r="F436" s="523" t="s">
        <v>233</v>
      </c>
      <c r="G436" s="523" t="s">
        <v>232</v>
      </c>
      <c r="H436" s="519"/>
      <c r="I436" s="519"/>
    </row>
    <row r="437" spans="1:9">
      <c r="A437" s="522">
        <v>1148328249</v>
      </c>
      <c r="B437" s="523" t="s">
        <v>789</v>
      </c>
      <c r="C437" s="523" t="s">
        <v>535</v>
      </c>
      <c r="D437" s="523" t="s">
        <v>536</v>
      </c>
      <c r="E437" s="523" t="s">
        <v>110</v>
      </c>
      <c r="F437" s="523" t="s">
        <v>247</v>
      </c>
      <c r="G437" s="523" t="s">
        <v>246</v>
      </c>
      <c r="H437" s="519"/>
      <c r="I437" s="519"/>
    </row>
    <row r="438" spans="1:9">
      <c r="A438" s="522">
        <v>1148340939</v>
      </c>
      <c r="B438" s="523" t="s">
        <v>831</v>
      </c>
      <c r="C438" s="523" t="s">
        <v>535</v>
      </c>
      <c r="D438" s="523" t="s">
        <v>536</v>
      </c>
      <c r="E438" s="523" t="s">
        <v>110</v>
      </c>
      <c r="F438" s="523" t="s">
        <v>251</v>
      </c>
      <c r="G438" s="523" t="s">
        <v>250</v>
      </c>
      <c r="H438" s="519"/>
      <c r="I438" s="519"/>
    </row>
    <row r="439" spans="1:9">
      <c r="A439" s="522">
        <v>1148345482</v>
      </c>
      <c r="B439" s="523" t="s">
        <v>938</v>
      </c>
      <c r="C439" s="523" t="s">
        <v>535</v>
      </c>
      <c r="D439" s="523" t="s">
        <v>538</v>
      </c>
      <c r="E439" s="523" t="s">
        <v>117</v>
      </c>
      <c r="F439" s="523" t="s">
        <v>255</v>
      </c>
      <c r="G439" s="523" t="s">
        <v>254</v>
      </c>
      <c r="H439" s="519"/>
      <c r="I439" s="519"/>
    </row>
    <row r="440" spans="1:9">
      <c r="A440" s="522">
        <v>1148357925</v>
      </c>
      <c r="B440" s="523" t="s">
        <v>552</v>
      </c>
      <c r="C440" s="523" t="s">
        <v>535</v>
      </c>
      <c r="D440" s="523" t="s">
        <v>534</v>
      </c>
      <c r="E440" s="523" t="s">
        <v>121</v>
      </c>
      <c r="F440" s="523" t="s">
        <v>247</v>
      </c>
      <c r="G440" s="523" t="s">
        <v>246</v>
      </c>
      <c r="H440" s="519"/>
      <c r="I440" s="519"/>
    </row>
    <row r="441" spans="1:9">
      <c r="A441" s="522">
        <v>1148367247</v>
      </c>
      <c r="B441" s="523" t="s">
        <v>1677</v>
      </c>
      <c r="C441" s="523" t="s">
        <v>6</v>
      </c>
      <c r="D441" s="523"/>
      <c r="E441" s="523"/>
      <c r="F441" s="523" t="s">
        <v>251</v>
      </c>
      <c r="G441" s="523" t="s">
        <v>250</v>
      </c>
      <c r="H441" s="519"/>
      <c r="I441" s="519"/>
    </row>
    <row r="442" spans="1:9">
      <c r="A442" s="522">
        <v>1148399869</v>
      </c>
      <c r="B442" s="523" t="s">
        <v>1094</v>
      </c>
      <c r="C442" s="523" t="s">
        <v>533</v>
      </c>
      <c r="D442" s="523" t="s">
        <v>986</v>
      </c>
      <c r="E442" s="523" t="s">
        <v>120</v>
      </c>
      <c r="F442" s="523" t="s">
        <v>239</v>
      </c>
      <c r="G442" s="523" t="s">
        <v>238</v>
      </c>
      <c r="H442" s="519"/>
      <c r="I442" s="519"/>
    </row>
    <row r="443" spans="1:9">
      <c r="A443" s="522">
        <v>1148404792</v>
      </c>
      <c r="B443" s="523" t="s">
        <v>1678</v>
      </c>
      <c r="C443" s="523" t="s">
        <v>6</v>
      </c>
      <c r="D443" s="523"/>
      <c r="E443" s="523"/>
      <c r="F443" s="523" t="s">
        <v>251</v>
      </c>
      <c r="G443" s="523" t="s">
        <v>250</v>
      </c>
      <c r="H443" s="519"/>
      <c r="I443" s="519"/>
    </row>
    <row r="444" spans="1:9">
      <c r="A444" s="522">
        <v>1148413298</v>
      </c>
      <c r="B444" s="523" t="s">
        <v>524</v>
      </c>
      <c r="C444" s="523" t="s">
        <v>533</v>
      </c>
      <c r="D444" s="523" t="s">
        <v>534</v>
      </c>
      <c r="E444" s="523" t="s">
        <v>121</v>
      </c>
      <c r="F444" s="523" t="s">
        <v>233</v>
      </c>
      <c r="G444" s="523" t="s">
        <v>232</v>
      </c>
      <c r="H444" s="519"/>
      <c r="I444" s="519"/>
    </row>
    <row r="445" spans="1:9">
      <c r="A445" s="522">
        <v>1148425961</v>
      </c>
      <c r="B445" s="523" t="s">
        <v>1479</v>
      </c>
      <c r="C445" s="523" t="s">
        <v>535</v>
      </c>
      <c r="D445" s="523" t="s">
        <v>536</v>
      </c>
      <c r="E445" s="523" t="s">
        <v>110</v>
      </c>
      <c r="F445" s="523" t="s">
        <v>243</v>
      </c>
      <c r="G445" s="523" t="s">
        <v>242</v>
      </c>
      <c r="H445" s="519"/>
      <c r="I445" s="519"/>
    </row>
    <row r="446" spans="1:9">
      <c r="A446" s="522">
        <v>1148441174</v>
      </c>
      <c r="B446" s="523" t="s">
        <v>711</v>
      </c>
      <c r="C446" s="523" t="s">
        <v>533</v>
      </c>
      <c r="D446" s="523" t="s">
        <v>536</v>
      </c>
      <c r="E446" s="523" t="s">
        <v>110</v>
      </c>
      <c r="F446" s="523" t="s">
        <v>251</v>
      </c>
      <c r="G446" s="523" t="s">
        <v>250</v>
      </c>
      <c r="H446" s="519"/>
      <c r="I446" s="519"/>
    </row>
    <row r="447" spans="1:9">
      <c r="A447" s="522">
        <v>1148442925</v>
      </c>
      <c r="B447" s="523" t="s">
        <v>602</v>
      </c>
      <c r="C447" s="523" t="s">
        <v>535</v>
      </c>
      <c r="D447" s="523" t="s">
        <v>537</v>
      </c>
      <c r="E447" s="523" t="s">
        <v>113</v>
      </c>
      <c r="F447" s="523" t="s">
        <v>237</v>
      </c>
      <c r="G447" s="523" t="s">
        <v>236</v>
      </c>
      <c r="H447" s="519"/>
      <c r="I447" s="519"/>
    </row>
    <row r="448" spans="1:9">
      <c r="A448" s="522">
        <v>1148485908</v>
      </c>
      <c r="B448" s="523" t="s">
        <v>718</v>
      </c>
      <c r="C448" s="523" t="s">
        <v>535</v>
      </c>
      <c r="D448" s="523" t="s">
        <v>540</v>
      </c>
      <c r="E448" s="523" t="s">
        <v>95</v>
      </c>
      <c r="F448" s="523" t="s">
        <v>251</v>
      </c>
      <c r="G448" s="523" t="s">
        <v>250</v>
      </c>
      <c r="H448" s="519"/>
      <c r="I448" s="519"/>
    </row>
    <row r="449" spans="1:9">
      <c r="A449" s="522">
        <v>1148526404</v>
      </c>
      <c r="B449" s="523" t="s">
        <v>891</v>
      </c>
      <c r="C449" s="523" t="s">
        <v>6</v>
      </c>
      <c r="D449" s="523"/>
      <c r="E449" s="523"/>
      <c r="F449" s="523" t="s">
        <v>251</v>
      </c>
      <c r="G449" s="523" t="s">
        <v>250</v>
      </c>
      <c r="H449" s="519"/>
      <c r="I449" s="519"/>
    </row>
    <row r="450" spans="1:9">
      <c r="A450" s="522">
        <v>1148527089</v>
      </c>
      <c r="B450" s="523" t="s">
        <v>767</v>
      </c>
      <c r="C450" s="523" t="s">
        <v>535</v>
      </c>
      <c r="D450" s="523" t="s">
        <v>539</v>
      </c>
      <c r="E450" s="523" t="s">
        <v>107</v>
      </c>
      <c r="F450" s="523" t="s">
        <v>229</v>
      </c>
      <c r="G450" s="523" t="s">
        <v>228</v>
      </c>
      <c r="H450" s="519"/>
      <c r="I450" s="519"/>
    </row>
    <row r="451" spans="1:9">
      <c r="A451" s="522">
        <v>1148554950</v>
      </c>
      <c r="B451" s="523" t="s">
        <v>1480</v>
      </c>
      <c r="C451" s="523" t="s">
        <v>535</v>
      </c>
      <c r="D451" s="523" t="s">
        <v>534</v>
      </c>
      <c r="E451" s="523" t="s">
        <v>121</v>
      </c>
      <c r="F451" s="523" t="s">
        <v>237</v>
      </c>
      <c r="G451" s="523" t="s">
        <v>236</v>
      </c>
      <c r="H451" s="519"/>
      <c r="I451" s="519"/>
    </row>
    <row r="452" spans="1:9">
      <c r="A452" s="522">
        <v>1148569438</v>
      </c>
      <c r="B452" s="523" t="s">
        <v>1092</v>
      </c>
      <c r="C452" s="523" t="s">
        <v>535</v>
      </c>
      <c r="D452" s="523" t="s">
        <v>994</v>
      </c>
      <c r="E452" s="523" t="s">
        <v>98</v>
      </c>
      <c r="F452" s="523" t="s">
        <v>251</v>
      </c>
      <c r="G452" s="523" t="s">
        <v>250</v>
      </c>
      <c r="H452" s="519"/>
      <c r="I452" s="519"/>
    </row>
    <row r="453" spans="1:9">
      <c r="A453" s="522">
        <v>1148609473</v>
      </c>
      <c r="B453" s="523" t="s">
        <v>868</v>
      </c>
      <c r="C453" s="523" t="s">
        <v>6</v>
      </c>
      <c r="D453" s="523"/>
      <c r="E453" s="523"/>
      <c r="F453" s="523" t="s">
        <v>251</v>
      </c>
      <c r="G453" s="523" t="s">
        <v>250</v>
      </c>
      <c r="H453" s="519"/>
      <c r="I453" s="519"/>
    </row>
    <row r="454" spans="1:9">
      <c r="A454" s="522">
        <v>1148622583</v>
      </c>
      <c r="B454" s="523" t="s">
        <v>668</v>
      </c>
      <c r="C454" s="523" t="s">
        <v>533</v>
      </c>
      <c r="D454" s="523" t="s">
        <v>537</v>
      </c>
      <c r="E454" s="523" t="s">
        <v>113</v>
      </c>
      <c r="F454" s="523" t="s">
        <v>229</v>
      </c>
      <c r="G454" s="523" t="s">
        <v>228</v>
      </c>
      <c r="H454" s="519"/>
      <c r="I454" s="519"/>
    </row>
    <row r="455" spans="1:9">
      <c r="A455" s="522">
        <v>1148622682</v>
      </c>
      <c r="B455" s="523" t="s">
        <v>843</v>
      </c>
      <c r="C455" s="523" t="s">
        <v>535</v>
      </c>
      <c r="D455" s="523" t="s">
        <v>537</v>
      </c>
      <c r="E455" s="523" t="s">
        <v>113</v>
      </c>
      <c r="F455" s="523" t="s">
        <v>251</v>
      </c>
      <c r="G455" s="523" t="s">
        <v>250</v>
      </c>
      <c r="H455" s="519"/>
      <c r="I455" s="519"/>
    </row>
    <row r="456" spans="1:9">
      <c r="A456" s="522">
        <v>1148623821</v>
      </c>
      <c r="B456" s="523" t="s">
        <v>1481</v>
      </c>
      <c r="C456" s="523" t="s">
        <v>535</v>
      </c>
      <c r="D456" s="523" t="s">
        <v>986</v>
      </c>
      <c r="E456" s="523" t="s">
        <v>120</v>
      </c>
      <c r="F456" s="523" t="s">
        <v>229</v>
      </c>
      <c r="G456" s="523" t="s">
        <v>228</v>
      </c>
      <c r="H456" s="519"/>
      <c r="I456" s="519"/>
    </row>
    <row r="457" spans="1:9">
      <c r="A457" s="522">
        <v>1148644926</v>
      </c>
      <c r="B457" s="523" t="s">
        <v>506</v>
      </c>
      <c r="C457" s="523" t="s">
        <v>535</v>
      </c>
      <c r="D457" s="523" t="s">
        <v>534</v>
      </c>
      <c r="E457" s="523" t="s">
        <v>121</v>
      </c>
      <c r="F457" s="523" t="s">
        <v>251</v>
      </c>
      <c r="G457" s="523" t="s">
        <v>250</v>
      </c>
      <c r="H457" s="519"/>
      <c r="I457" s="519"/>
    </row>
    <row r="458" spans="1:9">
      <c r="A458" s="522">
        <v>1148680748</v>
      </c>
      <c r="B458" s="523" t="s">
        <v>1679</v>
      </c>
      <c r="C458" s="523" t="s">
        <v>6</v>
      </c>
      <c r="D458" s="523"/>
      <c r="E458" s="523"/>
      <c r="F458" s="523" t="s">
        <v>251</v>
      </c>
      <c r="G458" s="523" t="s">
        <v>250</v>
      </c>
      <c r="H458" s="519"/>
      <c r="I458" s="519"/>
    </row>
    <row r="459" spans="1:9">
      <c r="A459" s="522">
        <v>1148768360</v>
      </c>
      <c r="B459" s="523" t="s">
        <v>903</v>
      </c>
      <c r="C459" s="523" t="s">
        <v>6</v>
      </c>
      <c r="D459" s="523"/>
      <c r="E459" s="523"/>
      <c r="F459" s="523" t="s">
        <v>251</v>
      </c>
      <c r="G459" s="523" t="s">
        <v>250</v>
      </c>
      <c r="H459" s="519"/>
      <c r="I459" s="519"/>
    </row>
    <row r="460" spans="1:9">
      <c r="A460" s="522">
        <v>1148781728</v>
      </c>
      <c r="B460" s="523" t="s">
        <v>1109</v>
      </c>
      <c r="C460" s="523" t="s">
        <v>6</v>
      </c>
      <c r="D460" s="523"/>
      <c r="E460" s="523"/>
      <c r="F460" s="523" t="s">
        <v>227</v>
      </c>
      <c r="G460" s="523" t="s">
        <v>226</v>
      </c>
      <c r="H460" s="519"/>
      <c r="I460" s="519"/>
    </row>
    <row r="461" spans="1:9">
      <c r="A461" s="522">
        <v>1148825327</v>
      </c>
      <c r="B461" s="523" t="s">
        <v>737</v>
      </c>
      <c r="C461" s="523" t="s">
        <v>535</v>
      </c>
      <c r="D461" s="523" t="s">
        <v>539</v>
      </c>
      <c r="E461" s="523" t="s">
        <v>107</v>
      </c>
      <c r="F461" s="523" t="s">
        <v>251</v>
      </c>
      <c r="G461" s="523" t="s">
        <v>250</v>
      </c>
      <c r="H461" s="519"/>
      <c r="I461" s="519"/>
    </row>
    <row r="462" spans="1:9">
      <c r="A462" s="522">
        <v>1148839096</v>
      </c>
      <c r="B462" s="523" t="s">
        <v>793</v>
      </c>
      <c r="C462" s="523" t="s">
        <v>535</v>
      </c>
      <c r="D462" s="523" t="s">
        <v>537</v>
      </c>
      <c r="E462" s="523" t="s">
        <v>113</v>
      </c>
      <c r="F462" s="523" t="s">
        <v>241</v>
      </c>
      <c r="G462" s="523" t="s">
        <v>240</v>
      </c>
      <c r="H462" s="519"/>
      <c r="I462" s="519"/>
    </row>
    <row r="463" spans="1:9">
      <c r="A463" s="522">
        <v>1148923262</v>
      </c>
      <c r="B463" s="523" t="s">
        <v>1680</v>
      </c>
      <c r="C463" s="523" t="s">
        <v>6</v>
      </c>
      <c r="D463" s="523"/>
      <c r="E463" s="523"/>
      <c r="F463" s="523" t="s">
        <v>249</v>
      </c>
      <c r="G463" s="523" t="s">
        <v>248</v>
      </c>
      <c r="H463" s="519"/>
      <c r="I463" s="519"/>
    </row>
    <row r="464" spans="1:9">
      <c r="A464" s="522">
        <v>1148923601</v>
      </c>
      <c r="B464" s="523" t="s">
        <v>576</v>
      </c>
      <c r="C464" s="523" t="s">
        <v>535</v>
      </c>
      <c r="D464" s="523" t="s">
        <v>577</v>
      </c>
      <c r="E464" s="523" t="s">
        <v>94</v>
      </c>
      <c r="F464" s="523" t="s">
        <v>251</v>
      </c>
      <c r="G464" s="523" t="s">
        <v>250</v>
      </c>
      <c r="H464" s="519"/>
      <c r="I464" s="519"/>
    </row>
    <row r="465" spans="1:9">
      <c r="A465" s="522">
        <v>1148975650</v>
      </c>
      <c r="B465" s="523" t="s">
        <v>680</v>
      </c>
      <c r="C465" s="523" t="s">
        <v>533</v>
      </c>
      <c r="D465" s="523" t="s">
        <v>537</v>
      </c>
      <c r="E465" s="523" t="s">
        <v>113</v>
      </c>
      <c r="F465" s="523" t="s">
        <v>257</v>
      </c>
      <c r="G465" s="523" t="s">
        <v>256</v>
      </c>
      <c r="H465" s="519"/>
      <c r="I465" s="519"/>
    </row>
    <row r="466" spans="1:9">
      <c r="A466" s="522">
        <v>1148995880</v>
      </c>
      <c r="B466" s="523" t="s">
        <v>1681</v>
      </c>
      <c r="C466" s="523" t="s">
        <v>6</v>
      </c>
      <c r="D466" s="523"/>
      <c r="E466" s="523"/>
      <c r="F466" s="523" t="s">
        <v>249</v>
      </c>
      <c r="G466" s="523" t="s">
        <v>248</v>
      </c>
      <c r="H466" s="519"/>
      <c r="I466" s="519"/>
    </row>
    <row r="467" spans="1:9">
      <c r="A467" s="522">
        <v>1149002108</v>
      </c>
      <c r="B467" s="523" t="s">
        <v>975</v>
      </c>
      <c r="C467" s="523" t="s">
        <v>535</v>
      </c>
      <c r="D467" s="523" t="s">
        <v>538</v>
      </c>
      <c r="E467" s="523" t="s">
        <v>117</v>
      </c>
      <c r="F467" s="523" t="s">
        <v>251</v>
      </c>
      <c r="G467" s="523" t="s">
        <v>250</v>
      </c>
      <c r="H467" s="519"/>
      <c r="I467" s="519"/>
    </row>
    <row r="468" spans="1:9">
      <c r="A468" s="522">
        <v>1149031438</v>
      </c>
      <c r="B468" s="523" t="s">
        <v>1682</v>
      </c>
      <c r="C468" s="523" t="s">
        <v>6</v>
      </c>
      <c r="D468" s="523"/>
      <c r="E468" s="523"/>
      <c r="F468" s="523" t="s">
        <v>225</v>
      </c>
      <c r="G468" s="523" t="s">
        <v>224</v>
      </c>
      <c r="H468" s="519"/>
      <c r="I468" s="519"/>
    </row>
    <row r="469" spans="1:9">
      <c r="A469" s="522">
        <v>1149034044</v>
      </c>
      <c r="B469" s="523" t="s">
        <v>1482</v>
      </c>
      <c r="C469" s="523" t="s">
        <v>535</v>
      </c>
      <c r="D469" s="523" t="s">
        <v>537</v>
      </c>
      <c r="E469" s="523" t="s">
        <v>113</v>
      </c>
      <c r="F469" s="523" t="s">
        <v>257</v>
      </c>
      <c r="G469" s="523" t="s">
        <v>256</v>
      </c>
      <c r="H469" s="519"/>
      <c r="I469" s="519"/>
    </row>
    <row r="470" spans="1:9">
      <c r="A470" s="522">
        <v>1149093834</v>
      </c>
      <c r="B470" s="523" t="s">
        <v>557</v>
      </c>
      <c r="C470" s="523" t="s">
        <v>535</v>
      </c>
      <c r="D470" s="523" t="s">
        <v>534</v>
      </c>
      <c r="E470" s="523" t="s">
        <v>121</v>
      </c>
      <c r="F470" s="523" t="s">
        <v>231</v>
      </c>
      <c r="G470" s="523" t="s">
        <v>230</v>
      </c>
      <c r="H470" s="519"/>
      <c r="I470" s="519"/>
    </row>
    <row r="471" spans="1:9">
      <c r="A471" s="522">
        <v>1149144702</v>
      </c>
      <c r="B471" s="523" t="s">
        <v>1069</v>
      </c>
      <c r="C471" s="523" t="s">
        <v>535</v>
      </c>
      <c r="D471" s="523" t="s">
        <v>989</v>
      </c>
      <c r="E471" s="523" t="s">
        <v>258</v>
      </c>
      <c r="F471" s="523" t="s">
        <v>227</v>
      </c>
      <c r="G471" s="523" t="s">
        <v>226</v>
      </c>
      <c r="H471" s="519"/>
      <c r="I471" s="519"/>
    </row>
    <row r="472" spans="1:9">
      <c r="A472" s="522">
        <v>1149166770</v>
      </c>
      <c r="B472" s="523" t="s">
        <v>943</v>
      </c>
      <c r="C472" s="523" t="s">
        <v>535</v>
      </c>
      <c r="D472" s="523" t="s">
        <v>538</v>
      </c>
      <c r="E472" s="523" t="s">
        <v>117</v>
      </c>
      <c r="F472" s="523" t="s">
        <v>229</v>
      </c>
      <c r="G472" s="523" t="s">
        <v>228</v>
      </c>
      <c r="H472" s="519"/>
      <c r="I472" s="519"/>
    </row>
    <row r="473" spans="1:9">
      <c r="A473" s="522">
        <v>1149178387</v>
      </c>
      <c r="B473" s="523" t="s">
        <v>561</v>
      </c>
      <c r="C473" s="523" t="s">
        <v>535</v>
      </c>
      <c r="D473" s="523" t="s">
        <v>534</v>
      </c>
      <c r="E473" s="523" t="s">
        <v>121</v>
      </c>
      <c r="F473" s="523" t="s">
        <v>239</v>
      </c>
      <c r="G473" s="523" t="s">
        <v>238</v>
      </c>
      <c r="H473" s="519"/>
      <c r="I473" s="519"/>
    </row>
    <row r="474" spans="1:9">
      <c r="A474" s="522">
        <v>1149200140</v>
      </c>
      <c r="B474" s="523" t="s">
        <v>586</v>
      </c>
      <c r="C474" s="523" t="s">
        <v>533</v>
      </c>
      <c r="D474" s="523" t="s">
        <v>537</v>
      </c>
      <c r="E474" s="523" t="s">
        <v>113</v>
      </c>
      <c r="F474" s="523" t="s">
        <v>243</v>
      </c>
      <c r="G474" s="523" t="s">
        <v>242</v>
      </c>
      <c r="H474" s="519"/>
      <c r="I474" s="519"/>
    </row>
    <row r="475" spans="1:9">
      <c r="A475" s="522">
        <v>1149220874</v>
      </c>
      <c r="B475" s="523" t="s">
        <v>816</v>
      </c>
      <c r="C475" s="523" t="s">
        <v>535</v>
      </c>
      <c r="D475" s="523" t="s">
        <v>537</v>
      </c>
      <c r="E475" s="523" t="s">
        <v>113</v>
      </c>
      <c r="F475" s="523" t="s">
        <v>251</v>
      </c>
      <c r="G475" s="523" t="s">
        <v>250</v>
      </c>
      <c r="H475" s="519"/>
      <c r="I475" s="519"/>
    </row>
    <row r="476" spans="1:9">
      <c r="A476" s="522">
        <v>1149317720</v>
      </c>
      <c r="B476" s="523" t="s">
        <v>958</v>
      </c>
      <c r="C476" s="523" t="s">
        <v>535</v>
      </c>
      <c r="D476" s="523" t="s">
        <v>536</v>
      </c>
      <c r="E476" s="523" t="s">
        <v>110</v>
      </c>
      <c r="F476" s="523" t="s">
        <v>251</v>
      </c>
      <c r="G476" s="523" t="s">
        <v>250</v>
      </c>
      <c r="H476" s="519"/>
      <c r="I476" s="519"/>
    </row>
    <row r="477" spans="1:9">
      <c r="A477" s="522">
        <v>1149325384</v>
      </c>
      <c r="B477" s="523" t="s">
        <v>1483</v>
      </c>
      <c r="C477" s="523" t="s">
        <v>533</v>
      </c>
      <c r="D477" s="523" t="s">
        <v>534</v>
      </c>
      <c r="E477" s="523" t="s">
        <v>121</v>
      </c>
      <c r="F477" s="523" t="s">
        <v>243</v>
      </c>
      <c r="G477" s="523" t="s">
        <v>242</v>
      </c>
      <c r="H477" s="519"/>
      <c r="I477" s="519"/>
    </row>
    <row r="478" spans="1:9">
      <c r="A478" s="522">
        <v>1149325418</v>
      </c>
      <c r="B478" s="523" t="s">
        <v>756</v>
      </c>
      <c r="C478" s="523" t="s">
        <v>535</v>
      </c>
      <c r="D478" s="523" t="s">
        <v>540</v>
      </c>
      <c r="E478" s="523" t="s">
        <v>95</v>
      </c>
      <c r="F478" s="523" t="s">
        <v>251</v>
      </c>
      <c r="G478" s="523" t="s">
        <v>250</v>
      </c>
      <c r="H478" s="519"/>
      <c r="I478" s="519"/>
    </row>
    <row r="479" spans="1:9">
      <c r="A479" s="522">
        <v>1149326952</v>
      </c>
      <c r="B479" s="523" t="s">
        <v>542</v>
      </c>
      <c r="C479" s="523" t="s">
        <v>533</v>
      </c>
      <c r="D479" s="523" t="s">
        <v>534</v>
      </c>
      <c r="E479" s="523" t="s">
        <v>121</v>
      </c>
      <c r="F479" s="523" t="s">
        <v>239</v>
      </c>
      <c r="G479" s="523" t="s">
        <v>238</v>
      </c>
      <c r="H479" s="519"/>
      <c r="I479" s="519"/>
    </row>
    <row r="480" spans="1:9">
      <c r="A480" s="522">
        <v>1149431323</v>
      </c>
      <c r="B480" s="523" t="s">
        <v>830</v>
      </c>
      <c r="C480" s="523" t="s">
        <v>535</v>
      </c>
      <c r="D480" s="523" t="s">
        <v>536</v>
      </c>
      <c r="E480" s="523" t="s">
        <v>110</v>
      </c>
      <c r="F480" s="523" t="s">
        <v>239</v>
      </c>
      <c r="G480" s="523" t="s">
        <v>238</v>
      </c>
      <c r="H480" s="519"/>
      <c r="I480" s="519"/>
    </row>
    <row r="481" spans="1:9">
      <c r="A481" s="522">
        <v>1149432800</v>
      </c>
      <c r="B481" s="523" t="s">
        <v>860</v>
      </c>
      <c r="C481" s="523" t="s">
        <v>533</v>
      </c>
      <c r="D481" s="523" t="s">
        <v>539</v>
      </c>
      <c r="E481" s="523" t="s">
        <v>107</v>
      </c>
      <c r="F481" s="523" t="s">
        <v>251</v>
      </c>
      <c r="G481" s="523" t="s">
        <v>250</v>
      </c>
      <c r="H481" s="519"/>
      <c r="I481" s="519"/>
    </row>
    <row r="482" spans="1:9">
      <c r="A482" s="522">
        <v>1149460413</v>
      </c>
      <c r="B482" s="523" t="s">
        <v>1683</v>
      </c>
      <c r="C482" s="523" t="s">
        <v>6</v>
      </c>
      <c r="D482" s="523"/>
      <c r="E482" s="523"/>
      <c r="F482" s="523" t="s">
        <v>255</v>
      </c>
      <c r="G482" s="523" t="s">
        <v>254</v>
      </c>
      <c r="H482" s="519"/>
      <c r="I482" s="519"/>
    </row>
    <row r="483" spans="1:9">
      <c r="A483" s="522">
        <v>1149464571</v>
      </c>
      <c r="B483" s="523" t="s">
        <v>936</v>
      </c>
      <c r="C483" s="523" t="s">
        <v>533</v>
      </c>
      <c r="D483" s="523" t="s">
        <v>538</v>
      </c>
      <c r="E483" s="523" t="s">
        <v>117</v>
      </c>
      <c r="F483" s="523" t="s">
        <v>229</v>
      </c>
      <c r="G483" s="523" t="s">
        <v>228</v>
      </c>
      <c r="H483" s="519"/>
      <c r="I483" s="519"/>
    </row>
    <row r="484" spans="1:9">
      <c r="A484" s="522">
        <v>1149483878</v>
      </c>
      <c r="B484" s="523" t="s">
        <v>934</v>
      </c>
      <c r="C484" s="523" t="s">
        <v>6</v>
      </c>
      <c r="D484" s="523"/>
      <c r="E484" s="523"/>
      <c r="F484" s="523" t="s">
        <v>245</v>
      </c>
      <c r="G484" s="523" t="s">
        <v>244</v>
      </c>
      <c r="H484" s="519"/>
      <c r="I484" s="519"/>
    </row>
    <row r="485" spans="1:9">
      <c r="A485" s="522">
        <v>1149529480</v>
      </c>
      <c r="B485" s="523" t="s">
        <v>1684</v>
      </c>
      <c r="C485" s="523" t="s">
        <v>6</v>
      </c>
      <c r="D485" s="523"/>
      <c r="E485" s="523"/>
      <c r="F485" s="523" t="s">
        <v>251</v>
      </c>
      <c r="G485" s="523" t="s">
        <v>250</v>
      </c>
      <c r="H485" s="519"/>
      <c r="I485" s="519"/>
    </row>
    <row r="486" spans="1:9">
      <c r="A486" s="522">
        <v>1149529860</v>
      </c>
      <c r="B486" s="523" t="s">
        <v>1685</v>
      </c>
      <c r="C486" s="523" t="s">
        <v>6</v>
      </c>
      <c r="D486" s="523"/>
      <c r="E486" s="523"/>
      <c r="F486" s="523" t="s">
        <v>251</v>
      </c>
      <c r="G486" s="523" t="s">
        <v>250</v>
      </c>
      <c r="H486" s="519"/>
      <c r="I486" s="519"/>
    </row>
    <row r="487" spans="1:9">
      <c r="A487" s="522">
        <v>1149538903</v>
      </c>
      <c r="B487" s="523" t="s">
        <v>1484</v>
      </c>
      <c r="C487" s="523" t="s">
        <v>533</v>
      </c>
      <c r="D487" s="523" t="s">
        <v>534</v>
      </c>
      <c r="E487" s="523" t="s">
        <v>121</v>
      </c>
      <c r="F487" s="523" t="s">
        <v>237</v>
      </c>
      <c r="G487" s="523" t="s">
        <v>236</v>
      </c>
      <c r="H487" s="519"/>
      <c r="I487" s="519"/>
    </row>
    <row r="488" spans="1:9">
      <c r="A488" s="522">
        <v>1149584832</v>
      </c>
      <c r="B488" s="523" t="s">
        <v>956</v>
      </c>
      <c r="C488" s="523" t="s">
        <v>535</v>
      </c>
      <c r="D488" s="523" t="s">
        <v>539</v>
      </c>
      <c r="E488" s="523" t="s">
        <v>107</v>
      </c>
      <c r="F488" s="523" t="s">
        <v>251</v>
      </c>
      <c r="G488" s="523" t="s">
        <v>250</v>
      </c>
      <c r="H488" s="519"/>
      <c r="I488" s="519"/>
    </row>
    <row r="489" spans="1:9">
      <c r="A489" s="522">
        <v>1149594427</v>
      </c>
      <c r="B489" s="523" t="s">
        <v>1000</v>
      </c>
      <c r="C489" s="523" t="s">
        <v>535</v>
      </c>
      <c r="D489" s="523" t="s">
        <v>1001</v>
      </c>
      <c r="E489" s="523" t="s">
        <v>118</v>
      </c>
      <c r="F489" s="523" t="s">
        <v>229</v>
      </c>
      <c r="G489" s="523" t="s">
        <v>228</v>
      </c>
      <c r="H489" s="519"/>
      <c r="I489" s="519"/>
    </row>
    <row r="490" spans="1:9">
      <c r="A490" s="522">
        <v>1149598246</v>
      </c>
      <c r="B490" s="523" t="s">
        <v>935</v>
      </c>
      <c r="C490" s="523" t="s">
        <v>533</v>
      </c>
      <c r="D490" s="523" t="s">
        <v>538</v>
      </c>
      <c r="E490" s="523" t="s">
        <v>117</v>
      </c>
      <c r="F490" s="523" t="s">
        <v>251</v>
      </c>
      <c r="G490" s="523" t="s">
        <v>250</v>
      </c>
      <c r="H490" s="519"/>
      <c r="I490" s="519"/>
    </row>
    <row r="491" spans="1:9">
      <c r="A491" s="522">
        <v>1149637002</v>
      </c>
      <c r="B491" s="523" t="s">
        <v>589</v>
      </c>
      <c r="C491" s="523" t="s">
        <v>533</v>
      </c>
      <c r="D491" s="523" t="s">
        <v>537</v>
      </c>
      <c r="E491" s="523" t="s">
        <v>113</v>
      </c>
      <c r="F491" s="523" t="s">
        <v>229</v>
      </c>
      <c r="G491" s="523" t="s">
        <v>228</v>
      </c>
      <c r="H491" s="519"/>
      <c r="I491" s="519"/>
    </row>
    <row r="492" spans="1:9">
      <c r="A492" s="522">
        <v>1149639636</v>
      </c>
      <c r="B492" s="523" t="s">
        <v>815</v>
      </c>
      <c r="C492" s="523" t="s">
        <v>535</v>
      </c>
      <c r="D492" s="523" t="s">
        <v>537</v>
      </c>
      <c r="E492" s="523" t="s">
        <v>113</v>
      </c>
      <c r="F492" s="523" t="s">
        <v>251</v>
      </c>
      <c r="G492" s="523" t="s">
        <v>250</v>
      </c>
      <c r="H492" s="519"/>
      <c r="I492" s="519"/>
    </row>
    <row r="493" spans="1:9">
      <c r="A493" s="522">
        <v>1149646102</v>
      </c>
      <c r="B493" s="523" t="s">
        <v>1485</v>
      </c>
      <c r="C493" s="523" t="s">
        <v>535</v>
      </c>
      <c r="D493" s="523" t="s">
        <v>538</v>
      </c>
      <c r="E493" s="523" t="s">
        <v>117</v>
      </c>
      <c r="F493" s="523" t="s">
        <v>227</v>
      </c>
      <c r="G493" s="523" t="s">
        <v>226</v>
      </c>
      <c r="H493" s="519"/>
      <c r="I493" s="519"/>
    </row>
    <row r="494" spans="1:9">
      <c r="A494" s="522">
        <v>1149656721</v>
      </c>
      <c r="B494" s="523" t="s">
        <v>940</v>
      </c>
      <c r="C494" s="523" t="s">
        <v>535</v>
      </c>
      <c r="D494" s="523" t="s">
        <v>538</v>
      </c>
      <c r="E494" s="523" t="s">
        <v>117</v>
      </c>
      <c r="F494" s="523" t="s">
        <v>229</v>
      </c>
      <c r="G494" s="523" t="s">
        <v>228</v>
      </c>
      <c r="H494" s="519"/>
      <c r="I494" s="519"/>
    </row>
    <row r="495" spans="1:9">
      <c r="A495" s="522">
        <v>1149666373</v>
      </c>
      <c r="B495" s="523" t="s">
        <v>1486</v>
      </c>
      <c r="C495" s="523" t="s">
        <v>533</v>
      </c>
      <c r="D495" s="523" t="s">
        <v>534</v>
      </c>
      <c r="E495" s="523" t="s">
        <v>121</v>
      </c>
      <c r="F495" s="523" t="s">
        <v>251</v>
      </c>
      <c r="G495" s="523" t="s">
        <v>250</v>
      </c>
      <c r="H495" s="519"/>
      <c r="I495" s="519"/>
    </row>
    <row r="496" spans="1:9">
      <c r="A496" s="522">
        <v>1149667363</v>
      </c>
      <c r="B496" s="523" t="s">
        <v>1077</v>
      </c>
      <c r="C496" s="523" t="s">
        <v>535</v>
      </c>
      <c r="D496" s="523" t="s">
        <v>994</v>
      </c>
      <c r="E496" s="523" t="s">
        <v>98</v>
      </c>
      <c r="F496" s="523" t="s">
        <v>251</v>
      </c>
      <c r="G496" s="523" t="s">
        <v>250</v>
      </c>
      <c r="H496" s="519"/>
      <c r="I496" s="519"/>
    </row>
    <row r="497" spans="1:9">
      <c r="A497" s="522">
        <v>1149693054</v>
      </c>
      <c r="B497" s="523" t="s">
        <v>1686</v>
      </c>
      <c r="C497" s="523" t="s">
        <v>6</v>
      </c>
      <c r="D497" s="523"/>
      <c r="E497" s="523"/>
      <c r="F497" s="523" t="s">
        <v>229</v>
      </c>
      <c r="G497" s="523" t="s">
        <v>228</v>
      </c>
      <c r="H497" s="519"/>
      <c r="I497" s="519"/>
    </row>
    <row r="498" spans="1:9">
      <c r="A498" s="522">
        <v>1149700701</v>
      </c>
      <c r="B498" s="523" t="s">
        <v>1114</v>
      </c>
      <c r="C498" s="523" t="s">
        <v>6</v>
      </c>
      <c r="D498" s="523"/>
      <c r="E498" s="523"/>
      <c r="F498" s="523" t="s">
        <v>257</v>
      </c>
      <c r="G498" s="523" t="s">
        <v>256</v>
      </c>
      <c r="H498" s="519"/>
      <c r="I498" s="519"/>
    </row>
    <row r="499" spans="1:9">
      <c r="A499" s="522">
        <v>1149702475</v>
      </c>
      <c r="B499" s="523" t="s">
        <v>1687</v>
      </c>
      <c r="C499" s="523" t="s">
        <v>6</v>
      </c>
      <c r="D499" s="523"/>
      <c r="E499" s="523"/>
      <c r="F499" s="523" t="s">
        <v>257</v>
      </c>
      <c r="G499" s="523" t="s">
        <v>256</v>
      </c>
      <c r="H499" s="519"/>
      <c r="I499" s="519"/>
    </row>
    <row r="500" spans="1:9">
      <c r="A500" s="522">
        <v>1149705890</v>
      </c>
      <c r="B500" s="523" t="s">
        <v>1487</v>
      </c>
      <c r="C500" s="523" t="s">
        <v>535</v>
      </c>
      <c r="D500" s="523" t="s">
        <v>534</v>
      </c>
      <c r="E500" s="523" t="s">
        <v>121</v>
      </c>
      <c r="F500" s="523" t="s">
        <v>243</v>
      </c>
      <c r="G500" s="523" t="s">
        <v>242</v>
      </c>
      <c r="H500" s="519"/>
      <c r="I500" s="519"/>
    </row>
    <row r="501" spans="1:9">
      <c r="A501" s="522">
        <v>1149707136</v>
      </c>
      <c r="B501" s="523" t="s">
        <v>1033</v>
      </c>
      <c r="C501" s="523" t="s">
        <v>533</v>
      </c>
      <c r="D501" s="523" t="s">
        <v>994</v>
      </c>
      <c r="E501" s="523" t="s">
        <v>98</v>
      </c>
      <c r="F501" s="523" t="s">
        <v>251</v>
      </c>
      <c r="G501" s="523" t="s">
        <v>250</v>
      </c>
      <c r="H501" s="519"/>
      <c r="I501" s="519"/>
    </row>
    <row r="502" spans="1:9">
      <c r="A502" s="522">
        <v>1149724784</v>
      </c>
      <c r="B502" s="523" t="s">
        <v>1688</v>
      </c>
      <c r="C502" s="523" t="s">
        <v>6</v>
      </c>
      <c r="D502" s="523"/>
      <c r="E502" s="523"/>
      <c r="F502" s="523" t="s">
        <v>249</v>
      </c>
      <c r="G502" s="523" t="s">
        <v>248</v>
      </c>
      <c r="H502" s="519"/>
      <c r="I502" s="519"/>
    </row>
    <row r="503" spans="1:9">
      <c r="A503" s="522">
        <v>1149738214</v>
      </c>
      <c r="B503" s="523" t="s">
        <v>622</v>
      </c>
      <c r="C503" s="523" t="s">
        <v>6</v>
      </c>
      <c r="D503" s="523"/>
      <c r="E503" s="523"/>
      <c r="F503" s="523" t="s">
        <v>233</v>
      </c>
      <c r="G503" s="523" t="s">
        <v>232</v>
      </c>
      <c r="H503" s="519"/>
      <c r="I503" s="519"/>
    </row>
    <row r="504" spans="1:9">
      <c r="A504" s="522">
        <v>1149799059</v>
      </c>
      <c r="B504" s="523" t="s">
        <v>614</v>
      </c>
      <c r="C504" s="523" t="s">
        <v>535</v>
      </c>
      <c r="D504" s="523" t="s">
        <v>537</v>
      </c>
      <c r="E504" s="523" t="s">
        <v>113</v>
      </c>
      <c r="F504" s="523" t="s">
        <v>251</v>
      </c>
      <c r="G504" s="523" t="s">
        <v>250</v>
      </c>
      <c r="H504" s="519"/>
      <c r="I504" s="519"/>
    </row>
    <row r="505" spans="1:9">
      <c r="A505" s="522">
        <v>1149810088</v>
      </c>
      <c r="B505" s="523" t="s">
        <v>592</v>
      </c>
      <c r="C505" s="523" t="s">
        <v>533</v>
      </c>
      <c r="D505" s="523" t="s">
        <v>537</v>
      </c>
      <c r="E505" s="523" t="s">
        <v>113</v>
      </c>
      <c r="F505" s="523" t="s">
        <v>251</v>
      </c>
      <c r="G505" s="523" t="s">
        <v>250</v>
      </c>
      <c r="H505" s="519"/>
      <c r="I505" s="519"/>
    </row>
    <row r="506" spans="1:9">
      <c r="A506" s="522">
        <v>1149815814</v>
      </c>
      <c r="B506" s="523" t="s">
        <v>1091</v>
      </c>
      <c r="C506" s="523" t="s">
        <v>535</v>
      </c>
      <c r="D506" s="523" t="s">
        <v>994</v>
      </c>
      <c r="E506" s="523" t="s">
        <v>98</v>
      </c>
      <c r="F506" s="523" t="s">
        <v>251</v>
      </c>
      <c r="G506" s="523" t="s">
        <v>250</v>
      </c>
      <c r="H506" s="519"/>
      <c r="I506" s="519"/>
    </row>
    <row r="507" spans="1:9">
      <c r="A507" s="522">
        <v>1149817505</v>
      </c>
      <c r="B507" s="523" t="s">
        <v>567</v>
      </c>
      <c r="C507" s="523" t="s">
        <v>535</v>
      </c>
      <c r="D507" s="523" t="s">
        <v>534</v>
      </c>
      <c r="E507" s="523" t="s">
        <v>121</v>
      </c>
      <c r="F507" s="523" t="s">
        <v>237</v>
      </c>
      <c r="G507" s="523" t="s">
        <v>236</v>
      </c>
      <c r="H507" s="519"/>
      <c r="I507" s="519"/>
    </row>
    <row r="508" spans="1:9">
      <c r="A508" s="522">
        <v>1149823727</v>
      </c>
      <c r="B508" s="523" t="s">
        <v>1689</v>
      </c>
      <c r="C508" s="523" t="s">
        <v>6</v>
      </c>
      <c r="D508" s="523"/>
      <c r="E508" s="523"/>
      <c r="F508" s="523" t="s">
        <v>255</v>
      </c>
      <c r="G508" s="523" t="s">
        <v>254</v>
      </c>
      <c r="H508" s="519"/>
      <c r="I508" s="519"/>
    </row>
    <row r="509" spans="1:9">
      <c r="A509" s="522">
        <v>1149826183</v>
      </c>
      <c r="B509" s="523" t="s">
        <v>1690</v>
      </c>
      <c r="C509" s="523" t="s">
        <v>6</v>
      </c>
      <c r="D509" s="523"/>
      <c r="E509" s="523"/>
      <c r="F509" s="523" t="s">
        <v>255</v>
      </c>
      <c r="G509" s="523" t="s">
        <v>254</v>
      </c>
      <c r="H509" s="519"/>
      <c r="I509" s="519"/>
    </row>
    <row r="510" spans="1:9">
      <c r="A510" s="522">
        <v>1149836372</v>
      </c>
      <c r="B510" s="523" t="s">
        <v>1488</v>
      </c>
      <c r="C510" s="523" t="s">
        <v>535</v>
      </c>
      <c r="D510" s="523" t="s">
        <v>986</v>
      </c>
      <c r="E510" s="523" t="s">
        <v>120</v>
      </c>
      <c r="F510" s="523" t="s">
        <v>251</v>
      </c>
      <c r="G510" s="523" t="s">
        <v>250</v>
      </c>
      <c r="H510" s="519"/>
      <c r="I510" s="519"/>
    </row>
    <row r="511" spans="1:9">
      <c r="A511" s="522">
        <v>1149846181</v>
      </c>
      <c r="B511" s="523" t="s">
        <v>999</v>
      </c>
      <c r="C511" s="523" t="s">
        <v>533</v>
      </c>
      <c r="D511" s="523" t="s">
        <v>994</v>
      </c>
      <c r="E511" s="523" t="s">
        <v>98</v>
      </c>
      <c r="F511" s="523" t="s">
        <v>251</v>
      </c>
      <c r="G511" s="523" t="s">
        <v>250</v>
      </c>
      <c r="H511" s="519"/>
      <c r="I511" s="519"/>
    </row>
    <row r="512" spans="1:9">
      <c r="A512" s="522">
        <v>1149852783</v>
      </c>
      <c r="B512" s="523" t="s">
        <v>1691</v>
      </c>
      <c r="C512" s="523" t="s">
        <v>6</v>
      </c>
      <c r="D512" s="523"/>
      <c r="E512" s="523"/>
      <c r="F512" s="523" t="s">
        <v>237</v>
      </c>
      <c r="G512" s="523" t="s">
        <v>236</v>
      </c>
      <c r="H512" s="519"/>
      <c r="I512" s="519"/>
    </row>
    <row r="513" spans="1:9">
      <c r="A513" s="522">
        <v>1149871197</v>
      </c>
      <c r="B513" s="523" t="s">
        <v>782</v>
      </c>
      <c r="C513" s="523" t="s">
        <v>535</v>
      </c>
      <c r="D513" s="523" t="s">
        <v>536</v>
      </c>
      <c r="E513" s="523" t="s">
        <v>110</v>
      </c>
      <c r="F513" s="523" t="s">
        <v>229</v>
      </c>
      <c r="G513" s="523" t="s">
        <v>228</v>
      </c>
      <c r="H513" s="519"/>
      <c r="I513" s="519"/>
    </row>
    <row r="514" spans="1:9">
      <c r="A514" s="522">
        <v>1149888886</v>
      </c>
      <c r="B514" s="523" t="s">
        <v>715</v>
      </c>
      <c r="C514" s="523" t="s">
        <v>533</v>
      </c>
      <c r="D514" s="523" t="s">
        <v>537</v>
      </c>
      <c r="E514" s="523" t="s">
        <v>113</v>
      </c>
      <c r="F514" s="523" t="s">
        <v>251</v>
      </c>
      <c r="G514" s="523" t="s">
        <v>250</v>
      </c>
      <c r="H514" s="519"/>
      <c r="I514" s="519"/>
    </row>
    <row r="515" spans="1:9">
      <c r="A515" s="522">
        <v>1149897259</v>
      </c>
      <c r="B515" s="523" t="s">
        <v>1489</v>
      </c>
      <c r="C515" s="523" t="s">
        <v>533</v>
      </c>
      <c r="D515" s="523" t="s">
        <v>536</v>
      </c>
      <c r="E515" s="523" t="s">
        <v>110</v>
      </c>
      <c r="F515" s="523" t="s">
        <v>251</v>
      </c>
      <c r="G515" s="523" t="s">
        <v>250</v>
      </c>
      <c r="H515" s="519"/>
      <c r="I515" s="519"/>
    </row>
    <row r="516" spans="1:9">
      <c r="A516" s="522">
        <v>1149915762</v>
      </c>
      <c r="B516" s="523" t="s">
        <v>1692</v>
      </c>
      <c r="C516" s="523" t="s">
        <v>6</v>
      </c>
      <c r="D516" s="523"/>
      <c r="E516" s="523"/>
      <c r="F516" s="523" t="s">
        <v>251</v>
      </c>
      <c r="G516" s="523" t="s">
        <v>250</v>
      </c>
      <c r="H516" s="519"/>
      <c r="I516" s="519"/>
    </row>
    <row r="517" spans="1:9">
      <c r="A517" s="522">
        <v>1149921232</v>
      </c>
      <c r="B517" s="523" t="s">
        <v>1490</v>
      </c>
      <c r="C517" s="523" t="s">
        <v>535</v>
      </c>
      <c r="D517" s="523" t="s">
        <v>538</v>
      </c>
      <c r="E517" s="523" t="s">
        <v>117</v>
      </c>
      <c r="F517" s="523" t="s">
        <v>251</v>
      </c>
      <c r="G517" s="523" t="s">
        <v>250</v>
      </c>
      <c r="H517" s="519"/>
      <c r="I517" s="519"/>
    </row>
    <row r="518" spans="1:9">
      <c r="A518" s="522">
        <v>1149934706</v>
      </c>
      <c r="B518" s="523" t="s">
        <v>1693</v>
      </c>
      <c r="C518" s="523" t="s">
        <v>6</v>
      </c>
      <c r="D518" s="523"/>
      <c r="E518" s="523"/>
      <c r="F518" s="523" t="s">
        <v>251</v>
      </c>
      <c r="G518" s="523" t="s">
        <v>250</v>
      </c>
      <c r="H518" s="519"/>
      <c r="I518" s="519"/>
    </row>
    <row r="519" spans="1:9">
      <c r="A519" s="522">
        <v>1149942337</v>
      </c>
      <c r="B519" s="523" t="s">
        <v>1694</v>
      </c>
      <c r="C519" s="523" t="s">
        <v>6</v>
      </c>
      <c r="D519" s="523"/>
      <c r="E519" s="523"/>
      <c r="F519" s="523" t="s">
        <v>225</v>
      </c>
      <c r="G519" s="523" t="s">
        <v>224</v>
      </c>
      <c r="H519" s="519"/>
      <c r="I519" s="519"/>
    </row>
    <row r="520" spans="1:9">
      <c r="A520" s="522">
        <v>1160039328</v>
      </c>
      <c r="B520" s="523" t="s">
        <v>730</v>
      </c>
      <c r="C520" s="523" t="s">
        <v>535</v>
      </c>
      <c r="D520" s="523" t="s">
        <v>537</v>
      </c>
      <c r="E520" s="523" t="s">
        <v>113</v>
      </c>
      <c r="F520" s="523" t="s">
        <v>251</v>
      </c>
      <c r="G520" s="523" t="s">
        <v>250</v>
      </c>
      <c r="H520" s="519"/>
      <c r="I520" s="519"/>
    </row>
    <row r="521" spans="1:9">
      <c r="A521" s="522">
        <v>1160039427</v>
      </c>
      <c r="B521" s="523" t="s">
        <v>1491</v>
      </c>
      <c r="C521" s="523" t="s">
        <v>533</v>
      </c>
      <c r="D521" s="523" t="s">
        <v>534</v>
      </c>
      <c r="E521" s="523" t="s">
        <v>121</v>
      </c>
      <c r="F521" s="523" t="s">
        <v>233</v>
      </c>
      <c r="G521" s="523" t="s">
        <v>232</v>
      </c>
      <c r="H521" s="519"/>
      <c r="I521" s="519"/>
    </row>
    <row r="522" spans="1:9">
      <c r="A522" s="522">
        <v>1160055787</v>
      </c>
      <c r="B522" s="523" t="s">
        <v>1492</v>
      </c>
      <c r="C522" s="523" t="s">
        <v>535</v>
      </c>
      <c r="D522" s="523" t="s">
        <v>534</v>
      </c>
      <c r="E522" s="523" t="s">
        <v>121</v>
      </c>
      <c r="F522" s="523" t="s">
        <v>237</v>
      </c>
      <c r="G522" s="523" t="s">
        <v>236</v>
      </c>
      <c r="H522" s="519"/>
      <c r="I522" s="519"/>
    </row>
    <row r="523" spans="1:9">
      <c r="A523" s="522">
        <v>1160079944</v>
      </c>
      <c r="B523" s="523" t="s">
        <v>785</v>
      </c>
      <c r="C523" s="523" t="s">
        <v>535</v>
      </c>
      <c r="D523" s="523" t="s">
        <v>536</v>
      </c>
      <c r="E523" s="523" t="s">
        <v>110</v>
      </c>
      <c r="F523" s="523" t="s">
        <v>251</v>
      </c>
      <c r="G523" s="523" t="s">
        <v>250</v>
      </c>
      <c r="H523" s="519"/>
      <c r="I523" s="519"/>
    </row>
    <row r="524" spans="1:9">
      <c r="A524" s="522">
        <v>1160086634</v>
      </c>
      <c r="B524" s="523" t="s">
        <v>848</v>
      </c>
      <c r="C524" s="523" t="s">
        <v>535</v>
      </c>
      <c r="D524" s="523" t="s">
        <v>539</v>
      </c>
      <c r="E524" s="523" t="s">
        <v>107</v>
      </c>
      <c r="F524" s="523" t="s">
        <v>245</v>
      </c>
      <c r="G524" s="523" t="s">
        <v>244</v>
      </c>
      <c r="H524" s="519"/>
      <c r="I524" s="519"/>
    </row>
    <row r="525" spans="1:9">
      <c r="A525" s="522">
        <v>1160111929</v>
      </c>
      <c r="B525" s="523" t="s">
        <v>1695</v>
      </c>
      <c r="C525" s="523" t="s">
        <v>6</v>
      </c>
      <c r="D525" s="523"/>
      <c r="E525" s="523"/>
      <c r="F525" s="523" t="s">
        <v>251</v>
      </c>
      <c r="G525" s="523" t="s">
        <v>250</v>
      </c>
      <c r="H525" s="519"/>
      <c r="I525" s="519"/>
    </row>
    <row r="526" spans="1:9">
      <c r="A526" s="522">
        <v>1160156338</v>
      </c>
      <c r="B526" s="523" t="s">
        <v>1493</v>
      </c>
      <c r="C526" s="523" t="s">
        <v>535</v>
      </c>
      <c r="D526" s="523" t="s">
        <v>537</v>
      </c>
      <c r="E526" s="523" t="s">
        <v>113</v>
      </c>
      <c r="F526" s="523" t="s">
        <v>251</v>
      </c>
      <c r="G526" s="523" t="s">
        <v>250</v>
      </c>
      <c r="H526" s="519"/>
      <c r="I526" s="519"/>
    </row>
    <row r="527" spans="1:9">
      <c r="A527" s="522">
        <v>1160177789</v>
      </c>
      <c r="B527" s="523" t="s">
        <v>1036</v>
      </c>
      <c r="C527" s="523" t="s">
        <v>535</v>
      </c>
      <c r="D527" s="523" t="s">
        <v>986</v>
      </c>
      <c r="E527" s="523" t="s">
        <v>120</v>
      </c>
      <c r="F527" s="523" t="s">
        <v>251</v>
      </c>
      <c r="G527" s="523" t="s">
        <v>250</v>
      </c>
      <c r="H527" s="519"/>
      <c r="I527" s="519"/>
    </row>
    <row r="528" spans="1:9">
      <c r="A528" s="522">
        <v>1160287257</v>
      </c>
      <c r="B528" s="523" t="s">
        <v>974</v>
      </c>
      <c r="C528" s="523" t="s">
        <v>535</v>
      </c>
      <c r="D528" s="523" t="s">
        <v>538</v>
      </c>
      <c r="E528" s="523" t="s">
        <v>117</v>
      </c>
      <c r="F528" s="523" t="s">
        <v>233</v>
      </c>
      <c r="G528" s="523" t="s">
        <v>232</v>
      </c>
      <c r="H528" s="519"/>
      <c r="I528" s="519"/>
    </row>
    <row r="529" spans="1:9">
      <c r="A529" s="522">
        <v>1160306792</v>
      </c>
      <c r="B529" s="523" t="s">
        <v>807</v>
      </c>
      <c r="C529" s="523" t="s">
        <v>535</v>
      </c>
      <c r="D529" s="523" t="s">
        <v>537</v>
      </c>
      <c r="E529" s="523" t="s">
        <v>113</v>
      </c>
      <c r="F529" s="523" t="s">
        <v>251</v>
      </c>
      <c r="G529" s="523" t="s">
        <v>250</v>
      </c>
      <c r="H529" s="519"/>
      <c r="I529" s="519"/>
    </row>
    <row r="530" spans="1:9">
      <c r="A530" s="522">
        <v>1160312584</v>
      </c>
      <c r="B530" s="523" t="s">
        <v>778</v>
      </c>
      <c r="C530" s="523" t="s">
        <v>535</v>
      </c>
      <c r="D530" s="523" t="s">
        <v>540</v>
      </c>
      <c r="E530" s="523" t="s">
        <v>95</v>
      </c>
      <c r="F530" s="523" t="s">
        <v>251</v>
      </c>
      <c r="G530" s="523" t="s">
        <v>250</v>
      </c>
      <c r="H530" s="519"/>
      <c r="I530" s="519"/>
    </row>
    <row r="531" spans="1:9">
      <c r="A531" s="522">
        <v>1160316502</v>
      </c>
      <c r="B531" s="523" t="s">
        <v>1696</v>
      </c>
      <c r="C531" s="523" t="s">
        <v>6</v>
      </c>
      <c r="D531" s="523"/>
      <c r="E531" s="523"/>
      <c r="F531" s="523" t="s">
        <v>239</v>
      </c>
      <c r="G531" s="523" t="s">
        <v>238</v>
      </c>
      <c r="H531" s="519"/>
      <c r="I531" s="519"/>
    </row>
    <row r="532" spans="1:9">
      <c r="A532" s="522">
        <v>1160328804</v>
      </c>
      <c r="B532" s="523" t="s">
        <v>1697</v>
      </c>
      <c r="C532" s="523" t="s">
        <v>6</v>
      </c>
      <c r="D532" s="523"/>
      <c r="E532" s="523"/>
      <c r="F532" s="523" t="s">
        <v>243</v>
      </c>
      <c r="G532" s="523" t="s">
        <v>242</v>
      </c>
      <c r="H532" s="519"/>
      <c r="I532" s="519"/>
    </row>
    <row r="533" spans="1:9">
      <c r="A533" s="522">
        <v>1160353166</v>
      </c>
      <c r="B533" s="523" t="s">
        <v>554</v>
      </c>
      <c r="C533" s="523" t="s">
        <v>535</v>
      </c>
      <c r="D533" s="523" t="s">
        <v>534</v>
      </c>
      <c r="E533" s="523" t="s">
        <v>121</v>
      </c>
      <c r="F533" s="523" t="s">
        <v>231</v>
      </c>
      <c r="G533" s="523" t="s">
        <v>230</v>
      </c>
      <c r="H533" s="519"/>
      <c r="I533" s="519"/>
    </row>
    <row r="534" spans="1:9">
      <c r="A534" s="522">
        <v>1160388972</v>
      </c>
      <c r="B534" s="523" t="s">
        <v>1698</v>
      </c>
      <c r="C534" s="523" t="s">
        <v>6</v>
      </c>
      <c r="D534" s="523"/>
      <c r="E534" s="523"/>
      <c r="F534" s="523" t="s">
        <v>257</v>
      </c>
      <c r="G534" s="523" t="s">
        <v>256</v>
      </c>
      <c r="H534" s="519"/>
      <c r="I534" s="519"/>
    </row>
    <row r="535" spans="1:9">
      <c r="A535" s="522">
        <v>1160393451</v>
      </c>
      <c r="B535" s="523" t="s">
        <v>736</v>
      </c>
      <c r="C535" s="523" t="s">
        <v>535</v>
      </c>
      <c r="D535" s="523" t="s">
        <v>537</v>
      </c>
      <c r="E535" s="523" t="s">
        <v>113</v>
      </c>
      <c r="F535" s="523" t="s">
        <v>251</v>
      </c>
      <c r="G535" s="523" t="s">
        <v>250</v>
      </c>
      <c r="H535" s="519"/>
      <c r="I535" s="519"/>
    </row>
    <row r="536" spans="1:9">
      <c r="A536" s="522">
        <v>1160395290</v>
      </c>
      <c r="B536" s="523" t="s">
        <v>754</v>
      </c>
      <c r="C536" s="523" t="s">
        <v>535</v>
      </c>
      <c r="D536" s="523" t="s">
        <v>536</v>
      </c>
      <c r="E536" s="523" t="s">
        <v>110</v>
      </c>
      <c r="F536" s="523" t="s">
        <v>251</v>
      </c>
      <c r="G536" s="523" t="s">
        <v>250</v>
      </c>
      <c r="H536" s="519"/>
      <c r="I536" s="519"/>
    </row>
    <row r="537" spans="1:9">
      <c r="A537" s="522">
        <v>1160429651</v>
      </c>
      <c r="B537" s="523" t="s">
        <v>1116</v>
      </c>
      <c r="C537" s="523" t="s">
        <v>6</v>
      </c>
      <c r="D537" s="523"/>
      <c r="E537" s="523"/>
      <c r="F537" s="523" t="s">
        <v>251</v>
      </c>
      <c r="G537" s="523" t="s">
        <v>250</v>
      </c>
      <c r="H537" s="519"/>
      <c r="I537" s="519"/>
    </row>
    <row r="538" spans="1:9">
      <c r="A538" s="522">
        <v>1160459856</v>
      </c>
      <c r="B538" s="523" t="s">
        <v>1699</v>
      </c>
      <c r="C538" s="523" t="s">
        <v>6</v>
      </c>
      <c r="D538" s="523"/>
      <c r="E538" s="523"/>
      <c r="F538" s="523" t="s">
        <v>237</v>
      </c>
      <c r="G538" s="523" t="s">
        <v>236</v>
      </c>
      <c r="H538" s="519"/>
      <c r="I538" s="519"/>
    </row>
    <row r="539" spans="1:9">
      <c r="A539" s="522">
        <v>1160476355</v>
      </c>
      <c r="B539" s="523" t="s">
        <v>691</v>
      </c>
      <c r="C539" s="523" t="s">
        <v>533</v>
      </c>
      <c r="D539" s="523" t="s">
        <v>537</v>
      </c>
      <c r="E539" s="523" t="s">
        <v>113</v>
      </c>
      <c r="F539" s="523" t="s">
        <v>251</v>
      </c>
      <c r="G539" s="523" t="s">
        <v>250</v>
      </c>
      <c r="H539" s="519"/>
      <c r="I539" s="519"/>
    </row>
    <row r="540" spans="1:9">
      <c r="A540" s="522">
        <v>1160503653</v>
      </c>
      <c r="B540" s="523" t="s">
        <v>1122</v>
      </c>
      <c r="C540" s="523" t="s">
        <v>6</v>
      </c>
      <c r="D540" s="523"/>
      <c r="E540" s="523"/>
      <c r="F540" s="523" t="s">
        <v>243</v>
      </c>
      <c r="G540" s="523" t="s">
        <v>242</v>
      </c>
      <c r="H540" s="519"/>
      <c r="I540" s="519"/>
    </row>
    <row r="541" spans="1:9">
      <c r="A541" s="522">
        <v>1160517505</v>
      </c>
      <c r="B541" s="523" t="s">
        <v>881</v>
      </c>
      <c r="C541" s="523" t="s">
        <v>6</v>
      </c>
      <c r="D541" s="523"/>
      <c r="E541" s="523"/>
      <c r="F541" s="523" t="s">
        <v>251</v>
      </c>
      <c r="G541" s="523" t="s">
        <v>250</v>
      </c>
      <c r="H541" s="519"/>
      <c r="I541" s="519"/>
    </row>
    <row r="542" spans="1:9">
      <c r="A542" s="522">
        <v>1160522265</v>
      </c>
      <c r="B542" s="523" t="s">
        <v>1046</v>
      </c>
      <c r="C542" s="523" t="s">
        <v>535</v>
      </c>
      <c r="D542" s="523" t="s">
        <v>986</v>
      </c>
      <c r="E542" s="523" t="s">
        <v>120</v>
      </c>
      <c r="F542" s="523" t="s">
        <v>229</v>
      </c>
      <c r="G542" s="523" t="s">
        <v>228</v>
      </c>
      <c r="H542" s="519"/>
      <c r="I542" s="519"/>
    </row>
    <row r="543" spans="1:9">
      <c r="A543" s="522">
        <v>1160522711</v>
      </c>
      <c r="B543" s="523" t="s">
        <v>788</v>
      </c>
      <c r="C543" s="523" t="s">
        <v>535</v>
      </c>
      <c r="D543" s="523" t="s">
        <v>537</v>
      </c>
      <c r="E543" s="523" t="s">
        <v>113</v>
      </c>
      <c r="F543" s="523" t="s">
        <v>251</v>
      </c>
      <c r="G543" s="523" t="s">
        <v>250</v>
      </c>
      <c r="H543" s="519"/>
      <c r="I543" s="519"/>
    </row>
    <row r="544" spans="1:9">
      <c r="A544" s="522">
        <v>1160557402</v>
      </c>
      <c r="B544" s="523" t="s">
        <v>512</v>
      </c>
      <c r="C544" s="523" t="s">
        <v>533</v>
      </c>
      <c r="D544" s="523" t="s">
        <v>534</v>
      </c>
      <c r="E544" s="523" t="s">
        <v>121</v>
      </c>
      <c r="F544" s="523" t="s">
        <v>239</v>
      </c>
      <c r="G544" s="523" t="s">
        <v>238</v>
      </c>
      <c r="H544" s="519"/>
      <c r="I544" s="519"/>
    </row>
    <row r="545" spans="1:9">
      <c r="A545" s="522">
        <v>1160566403</v>
      </c>
      <c r="B545" s="523" t="s">
        <v>942</v>
      </c>
      <c r="C545" s="523" t="s">
        <v>535</v>
      </c>
      <c r="D545" s="523" t="s">
        <v>538</v>
      </c>
      <c r="E545" s="523" t="s">
        <v>117</v>
      </c>
      <c r="F545" s="523" t="s">
        <v>237</v>
      </c>
      <c r="G545" s="523" t="s">
        <v>236</v>
      </c>
      <c r="H545" s="519"/>
      <c r="I545" s="519"/>
    </row>
    <row r="546" spans="1:9">
      <c r="A546" s="522">
        <v>1160585015</v>
      </c>
      <c r="B546" s="523" t="s">
        <v>1107</v>
      </c>
      <c r="C546" s="523" t="s">
        <v>6</v>
      </c>
      <c r="D546" s="523"/>
      <c r="E546" s="523"/>
      <c r="F546" s="523" t="s">
        <v>231</v>
      </c>
      <c r="G546" s="523" t="s">
        <v>230</v>
      </c>
      <c r="H546" s="519"/>
      <c r="I546" s="519"/>
    </row>
    <row r="547" spans="1:9">
      <c r="A547" s="522">
        <v>1160587920</v>
      </c>
      <c r="B547" s="523" t="s">
        <v>1700</v>
      </c>
      <c r="C547" s="523" t="s">
        <v>6</v>
      </c>
      <c r="D547" s="523"/>
      <c r="E547" s="523"/>
      <c r="F547" s="523" t="s">
        <v>251</v>
      </c>
      <c r="G547" s="523" t="s">
        <v>250</v>
      </c>
      <c r="H547" s="519"/>
      <c r="I547" s="519"/>
    </row>
    <row r="548" spans="1:9">
      <c r="A548" s="522">
        <v>1160588357</v>
      </c>
      <c r="B548" s="523" t="s">
        <v>1701</v>
      </c>
      <c r="C548" s="523" t="s">
        <v>6</v>
      </c>
      <c r="D548" s="523"/>
      <c r="E548" s="523"/>
      <c r="F548" s="523" t="s">
        <v>251</v>
      </c>
      <c r="G548" s="523" t="s">
        <v>250</v>
      </c>
      <c r="H548" s="519"/>
      <c r="I548" s="519"/>
    </row>
    <row r="549" spans="1:9">
      <c r="A549" s="522">
        <v>1160592672</v>
      </c>
      <c r="B549" s="523" t="s">
        <v>1070</v>
      </c>
      <c r="C549" s="523" t="s">
        <v>535</v>
      </c>
      <c r="D549" s="523" t="s">
        <v>989</v>
      </c>
      <c r="E549" s="523" t="s">
        <v>258</v>
      </c>
      <c r="F549" s="523" t="s">
        <v>251</v>
      </c>
      <c r="G549" s="523" t="s">
        <v>250</v>
      </c>
      <c r="H549" s="519"/>
      <c r="I549" s="519"/>
    </row>
    <row r="550" spans="1:9">
      <c r="A550" s="522">
        <v>1160599347</v>
      </c>
      <c r="B550" s="523" t="s">
        <v>746</v>
      </c>
      <c r="C550" s="523" t="s">
        <v>535</v>
      </c>
      <c r="D550" s="523" t="s">
        <v>537</v>
      </c>
      <c r="E550" s="523" t="s">
        <v>113</v>
      </c>
      <c r="F550" s="523" t="s">
        <v>251</v>
      </c>
      <c r="G550" s="523" t="s">
        <v>250</v>
      </c>
      <c r="H550" s="519"/>
      <c r="I550" s="519"/>
    </row>
    <row r="551" spans="1:9">
      <c r="A551" s="522">
        <v>1160611241</v>
      </c>
      <c r="B551" s="523" t="s">
        <v>893</v>
      </c>
      <c r="C551" s="523" t="s">
        <v>6</v>
      </c>
      <c r="D551" s="523"/>
      <c r="E551" s="523"/>
      <c r="F551" s="523" t="s">
        <v>225</v>
      </c>
      <c r="G551" s="523" t="s">
        <v>224</v>
      </c>
      <c r="H551" s="519"/>
      <c r="I551" s="519"/>
    </row>
    <row r="552" spans="1:9">
      <c r="A552" s="522">
        <v>1160632544</v>
      </c>
      <c r="B552" s="523" t="s">
        <v>1702</v>
      </c>
      <c r="C552" s="523" t="s">
        <v>6</v>
      </c>
      <c r="D552" s="523"/>
      <c r="E552" s="523"/>
      <c r="F552" s="523" t="s">
        <v>251</v>
      </c>
      <c r="G552" s="523" t="s">
        <v>250</v>
      </c>
      <c r="H552" s="519"/>
      <c r="I552" s="519"/>
    </row>
    <row r="553" spans="1:9">
      <c r="A553" s="522">
        <v>1160636156</v>
      </c>
      <c r="B553" s="523" t="s">
        <v>1703</v>
      </c>
      <c r="C553" s="523" t="s">
        <v>6</v>
      </c>
      <c r="D553" s="523"/>
      <c r="E553" s="523"/>
      <c r="F553" s="523" t="s">
        <v>245</v>
      </c>
      <c r="G553" s="523" t="s">
        <v>244</v>
      </c>
      <c r="H553" s="519"/>
      <c r="I553" s="519"/>
    </row>
    <row r="554" spans="1:9">
      <c r="A554" s="522">
        <v>1160645306</v>
      </c>
      <c r="B554" s="523" t="s">
        <v>1704</v>
      </c>
      <c r="C554" s="523" t="s">
        <v>6</v>
      </c>
      <c r="D554" s="523"/>
      <c r="E554" s="523"/>
      <c r="F554" s="523" t="s">
        <v>251</v>
      </c>
      <c r="G554" s="523" t="s">
        <v>250</v>
      </c>
      <c r="H554" s="519"/>
      <c r="I554" s="519"/>
    </row>
    <row r="555" spans="1:9">
      <c r="A555" s="522">
        <v>1160675691</v>
      </c>
      <c r="B555" s="523" t="s">
        <v>618</v>
      </c>
      <c r="C555" s="523" t="s">
        <v>535</v>
      </c>
      <c r="D555" s="523" t="s">
        <v>537</v>
      </c>
      <c r="E555" s="523" t="s">
        <v>113</v>
      </c>
      <c r="F555" s="523" t="s">
        <v>227</v>
      </c>
      <c r="G555" s="523" t="s">
        <v>226</v>
      </c>
      <c r="H555" s="519"/>
      <c r="I555" s="519"/>
    </row>
    <row r="556" spans="1:9">
      <c r="A556" s="522">
        <v>1160768082</v>
      </c>
      <c r="B556" s="523" t="s">
        <v>776</v>
      </c>
      <c r="C556" s="523" t="s">
        <v>535</v>
      </c>
      <c r="D556" s="523" t="s">
        <v>577</v>
      </c>
      <c r="E556" s="523" t="s">
        <v>94</v>
      </c>
      <c r="F556" s="523" t="s">
        <v>251</v>
      </c>
      <c r="G556" s="523" t="s">
        <v>250</v>
      </c>
      <c r="H556" s="519"/>
      <c r="I556" s="519"/>
    </row>
    <row r="557" spans="1:9">
      <c r="A557" s="522">
        <v>1160777885</v>
      </c>
      <c r="B557" s="523" t="s">
        <v>1705</v>
      </c>
      <c r="C557" s="523" t="s">
        <v>6</v>
      </c>
      <c r="D557" s="523"/>
      <c r="E557" s="523"/>
      <c r="F557" s="523" t="s">
        <v>229</v>
      </c>
      <c r="G557" s="523" t="s">
        <v>228</v>
      </c>
      <c r="H557" s="519"/>
      <c r="I557" s="519"/>
    </row>
    <row r="558" spans="1:9">
      <c r="A558" s="522">
        <v>1160792777</v>
      </c>
      <c r="B558" s="523" t="s">
        <v>1706</v>
      </c>
      <c r="C558" s="523" t="s">
        <v>6</v>
      </c>
      <c r="D558" s="523"/>
      <c r="E558" s="523"/>
      <c r="F558" s="523" t="s">
        <v>251</v>
      </c>
      <c r="G558" s="523" t="s">
        <v>250</v>
      </c>
      <c r="H558" s="519"/>
      <c r="I558" s="519"/>
    </row>
    <row r="559" spans="1:9">
      <c r="A559" s="522">
        <v>1160812112</v>
      </c>
      <c r="B559" s="523" t="s">
        <v>1707</v>
      </c>
      <c r="C559" s="523" t="s">
        <v>6</v>
      </c>
      <c r="D559" s="523"/>
      <c r="E559" s="523"/>
      <c r="F559" s="523" t="s">
        <v>251</v>
      </c>
      <c r="G559" s="523" t="s">
        <v>250</v>
      </c>
      <c r="H559" s="519"/>
      <c r="I559" s="519"/>
    </row>
    <row r="560" spans="1:9">
      <c r="A560" s="522">
        <v>1160830130</v>
      </c>
      <c r="B560" s="523" t="s">
        <v>1494</v>
      </c>
      <c r="C560" s="523" t="s">
        <v>533</v>
      </c>
      <c r="D560" s="523" t="s">
        <v>538</v>
      </c>
      <c r="E560" s="523" t="s">
        <v>117</v>
      </c>
      <c r="F560" s="523" t="s">
        <v>239</v>
      </c>
      <c r="G560" s="523" t="s">
        <v>238</v>
      </c>
      <c r="H560" s="519"/>
      <c r="I560" s="519"/>
    </row>
    <row r="561" spans="1:9">
      <c r="A561" s="522">
        <v>1160902384</v>
      </c>
      <c r="B561" s="523" t="s">
        <v>1708</v>
      </c>
      <c r="C561" s="523" t="s">
        <v>6</v>
      </c>
      <c r="D561" s="523"/>
      <c r="E561" s="523"/>
      <c r="F561" s="523" t="s">
        <v>233</v>
      </c>
      <c r="G561" s="523" t="s">
        <v>232</v>
      </c>
      <c r="H561" s="519"/>
      <c r="I561" s="519"/>
    </row>
    <row r="562" spans="1:9">
      <c r="A562" s="522">
        <v>1160918372</v>
      </c>
      <c r="B562" s="523" t="s">
        <v>489</v>
      </c>
      <c r="C562" s="523" t="s">
        <v>533</v>
      </c>
      <c r="D562" s="523" t="s">
        <v>534</v>
      </c>
      <c r="E562" s="523" t="s">
        <v>121</v>
      </c>
      <c r="F562" s="523" t="s">
        <v>235</v>
      </c>
      <c r="G562" s="523" t="s">
        <v>234</v>
      </c>
      <c r="H562" s="519"/>
      <c r="I562" s="519"/>
    </row>
    <row r="563" spans="1:9">
      <c r="A563" s="522">
        <v>1160953940</v>
      </c>
      <c r="B563" s="523" t="s">
        <v>504</v>
      </c>
      <c r="C563" s="523" t="s">
        <v>535</v>
      </c>
      <c r="D563" s="523" t="s">
        <v>534</v>
      </c>
      <c r="E563" s="523" t="s">
        <v>121</v>
      </c>
      <c r="F563" s="523" t="s">
        <v>255</v>
      </c>
      <c r="G563" s="523" t="s">
        <v>254</v>
      </c>
      <c r="H563" s="519"/>
      <c r="I563" s="519"/>
    </row>
    <row r="564" spans="1:9">
      <c r="A564" s="522">
        <v>1160965233</v>
      </c>
      <c r="B564" s="523" t="s">
        <v>835</v>
      </c>
      <c r="C564" s="523" t="s">
        <v>535</v>
      </c>
      <c r="D564" s="523" t="s">
        <v>536</v>
      </c>
      <c r="E564" s="523" t="s">
        <v>110</v>
      </c>
      <c r="F564" s="523" t="s">
        <v>251</v>
      </c>
      <c r="G564" s="523" t="s">
        <v>250</v>
      </c>
      <c r="H564" s="519"/>
      <c r="I564" s="519"/>
    </row>
    <row r="565" spans="1:9">
      <c r="A565" s="522">
        <v>1160986593</v>
      </c>
      <c r="B565" s="523" t="s">
        <v>970</v>
      </c>
      <c r="C565" s="523" t="s">
        <v>535</v>
      </c>
      <c r="D565" s="523" t="s">
        <v>538</v>
      </c>
      <c r="E565" s="523" t="s">
        <v>117</v>
      </c>
      <c r="F565" s="523" t="s">
        <v>251</v>
      </c>
      <c r="G565" s="523" t="s">
        <v>250</v>
      </c>
      <c r="H565" s="519"/>
      <c r="I565" s="519"/>
    </row>
    <row r="566" spans="1:9">
      <c r="A566" s="522">
        <v>1161008603</v>
      </c>
      <c r="B566" s="523" t="s">
        <v>599</v>
      </c>
      <c r="C566" s="523" t="s">
        <v>535</v>
      </c>
      <c r="D566" s="523" t="s">
        <v>537</v>
      </c>
      <c r="E566" s="523" t="s">
        <v>113</v>
      </c>
      <c r="F566" s="523" t="s">
        <v>241</v>
      </c>
      <c r="G566" s="523" t="s">
        <v>240</v>
      </c>
      <c r="H566" s="519"/>
      <c r="I566" s="519"/>
    </row>
    <row r="567" spans="1:9">
      <c r="A567" s="522">
        <v>1161040168</v>
      </c>
      <c r="B567" s="523" t="s">
        <v>1047</v>
      </c>
      <c r="C567" s="523" t="s">
        <v>535</v>
      </c>
      <c r="D567" s="523" t="s">
        <v>986</v>
      </c>
      <c r="E567" s="523" t="s">
        <v>120</v>
      </c>
      <c r="F567" s="523" t="s">
        <v>251</v>
      </c>
      <c r="G567" s="523" t="s">
        <v>250</v>
      </c>
      <c r="H567" s="519"/>
      <c r="I567" s="519"/>
    </row>
    <row r="568" spans="1:9">
      <c r="A568" s="522">
        <v>1161087086</v>
      </c>
      <c r="B568" s="523" t="s">
        <v>617</v>
      </c>
      <c r="C568" s="523" t="s">
        <v>535</v>
      </c>
      <c r="D568" s="523" t="s">
        <v>537</v>
      </c>
      <c r="E568" s="523" t="s">
        <v>113</v>
      </c>
      <c r="F568" s="523" t="s">
        <v>251</v>
      </c>
      <c r="G568" s="523" t="s">
        <v>250</v>
      </c>
      <c r="H568" s="519"/>
      <c r="I568" s="519"/>
    </row>
    <row r="569" spans="1:9">
      <c r="A569" s="522">
        <v>1161133682</v>
      </c>
      <c r="B569" s="523" t="s">
        <v>590</v>
      </c>
      <c r="C569" s="523" t="s">
        <v>533</v>
      </c>
      <c r="D569" s="523" t="s">
        <v>537</v>
      </c>
      <c r="E569" s="523" t="s">
        <v>113</v>
      </c>
      <c r="F569" s="523" t="s">
        <v>229</v>
      </c>
      <c r="G569" s="523" t="s">
        <v>228</v>
      </c>
      <c r="H569" s="519"/>
      <c r="I569" s="519"/>
    </row>
    <row r="570" spans="1:9">
      <c r="A570" s="522">
        <v>1161160768</v>
      </c>
      <c r="B570" s="523" t="s">
        <v>1495</v>
      </c>
      <c r="C570" s="523" t="s">
        <v>535</v>
      </c>
      <c r="D570" s="523" t="s">
        <v>537</v>
      </c>
      <c r="E570" s="523" t="s">
        <v>113</v>
      </c>
      <c r="F570" s="523" t="s">
        <v>251</v>
      </c>
      <c r="G570" s="523" t="s">
        <v>250</v>
      </c>
      <c r="H570" s="519"/>
      <c r="I570" s="519"/>
    </row>
    <row r="571" spans="1:9">
      <c r="A571" s="522">
        <v>1161182325</v>
      </c>
      <c r="B571" s="523" t="s">
        <v>511</v>
      </c>
      <c r="C571" s="523" t="s">
        <v>533</v>
      </c>
      <c r="D571" s="523" t="s">
        <v>534</v>
      </c>
      <c r="E571" s="523" t="s">
        <v>121</v>
      </c>
      <c r="F571" s="523" t="s">
        <v>251</v>
      </c>
      <c r="G571" s="523" t="s">
        <v>250</v>
      </c>
      <c r="H571" s="519"/>
      <c r="I571" s="519"/>
    </row>
    <row r="572" spans="1:9">
      <c r="A572" s="522">
        <v>1161224929</v>
      </c>
      <c r="B572" s="523" t="s">
        <v>976</v>
      </c>
      <c r="C572" s="523" t="s">
        <v>535</v>
      </c>
      <c r="D572" s="523" t="s">
        <v>538</v>
      </c>
      <c r="E572" s="523" t="s">
        <v>117</v>
      </c>
      <c r="F572" s="523" t="s">
        <v>251</v>
      </c>
      <c r="G572" s="523" t="s">
        <v>250</v>
      </c>
      <c r="H572" s="519"/>
      <c r="I572" s="519"/>
    </row>
    <row r="573" spans="1:9">
      <c r="A573" s="522">
        <v>1161247730</v>
      </c>
      <c r="B573" s="523" t="s">
        <v>939</v>
      </c>
      <c r="C573" s="523" t="s">
        <v>535</v>
      </c>
      <c r="D573" s="523" t="s">
        <v>538</v>
      </c>
      <c r="E573" s="523" t="s">
        <v>117</v>
      </c>
      <c r="F573" s="523" t="s">
        <v>237</v>
      </c>
      <c r="G573" s="523" t="s">
        <v>236</v>
      </c>
      <c r="H573" s="519"/>
      <c r="I573" s="519"/>
    </row>
    <row r="574" spans="1:9">
      <c r="A574" s="522">
        <v>1161253845</v>
      </c>
      <c r="B574" s="523" t="s">
        <v>872</v>
      </c>
      <c r="C574" s="523" t="s">
        <v>6</v>
      </c>
      <c r="D574" s="523"/>
      <c r="E574" s="523"/>
      <c r="F574" s="523" t="s">
        <v>251</v>
      </c>
      <c r="G574" s="523" t="s">
        <v>250</v>
      </c>
      <c r="H574" s="519"/>
      <c r="I574" s="519"/>
    </row>
    <row r="575" spans="1:9">
      <c r="A575" s="522">
        <v>1161282299</v>
      </c>
      <c r="B575" s="523" t="s">
        <v>813</v>
      </c>
      <c r="C575" s="523" t="s">
        <v>535</v>
      </c>
      <c r="D575" s="523" t="s">
        <v>537</v>
      </c>
      <c r="E575" s="523" t="s">
        <v>113</v>
      </c>
      <c r="F575" s="523" t="s">
        <v>251</v>
      </c>
      <c r="G575" s="523" t="s">
        <v>250</v>
      </c>
      <c r="H575" s="519"/>
      <c r="I575" s="519"/>
    </row>
    <row r="576" spans="1:9">
      <c r="A576" s="522">
        <v>1161322129</v>
      </c>
      <c r="B576" s="523" t="s">
        <v>841</v>
      </c>
      <c r="C576" s="523" t="s">
        <v>535</v>
      </c>
      <c r="D576" s="523" t="s">
        <v>536</v>
      </c>
      <c r="E576" s="523" t="s">
        <v>110</v>
      </c>
      <c r="F576" s="523" t="s">
        <v>251</v>
      </c>
      <c r="G576" s="523" t="s">
        <v>250</v>
      </c>
      <c r="H576" s="519"/>
      <c r="I576" s="519"/>
    </row>
    <row r="577" spans="1:9">
      <c r="A577" s="522">
        <v>1161327615</v>
      </c>
      <c r="B577" s="523" t="s">
        <v>887</v>
      </c>
      <c r="C577" s="523" t="s">
        <v>6</v>
      </c>
      <c r="D577" s="523"/>
      <c r="E577" s="523"/>
      <c r="F577" s="523" t="s">
        <v>251</v>
      </c>
      <c r="G577" s="523" t="s">
        <v>250</v>
      </c>
      <c r="H577" s="519"/>
      <c r="I577" s="519"/>
    </row>
    <row r="578" spans="1:9">
      <c r="A578" s="522">
        <v>1161542460</v>
      </c>
      <c r="B578" s="523" t="s">
        <v>1709</v>
      </c>
      <c r="C578" s="523" t="s">
        <v>6</v>
      </c>
      <c r="D578" s="523"/>
      <c r="E578" s="523"/>
      <c r="F578" s="523" t="s">
        <v>251</v>
      </c>
      <c r="G578" s="523" t="s">
        <v>250</v>
      </c>
      <c r="H578" s="519"/>
      <c r="I578" s="519"/>
    </row>
    <row r="579" spans="1:9">
      <c r="A579" s="522">
        <v>1161551065</v>
      </c>
      <c r="B579" s="523" t="s">
        <v>966</v>
      </c>
      <c r="C579" s="523" t="s">
        <v>533</v>
      </c>
      <c r="D579" s="523" t="s">
        <v>538</v>
      </c>
      <c r="E579" s="523" t="s">
        <v>117</v>
      </c>
      <c r="F579" s="523" t="s">
        <v>251</v>
      </c>
      <c r="G579" s="523" t="s">
        <v>250</v>
      </c>
      <c r="H579" s="519"/>
      <c r="I579" s="519"/>
    </row>
    <row r="580" spans="1:9">
      <c r="A580" s="522">
        <v>1161554556</v>
      </c>
      <c r="B580" s="523" t="s">
        <v>1003</v>
      </c>
      <c r="C580" s="523" t="s">
        <v>535</v>
      </c>
      <c r="D580" s="523" t="s">
        <v>1004</v>
      </c>
      <c r="E580" s="523" t="s">
        <v>119</v>
      </c>
      <c r="F580" s="523" t="s">
        <v>251</v>
      </c>
      <c r="G580" s="523" t="s">
        <v>250</v>
      </c>
      <c r="H580" s="519"/>
      <c r="I580" s="519"/>
    </row>
    <row r="581" spans="1:9">
      <c r="A581" s="522">
        <v>1161555512</v>
      </c>
      <c r="B581" s="523" t="s">
        <v>610</v>
      </c>
      <c r="C581" s="523" t="s">
        <v>535</v>
      </c>
      <c r="D581" s="523" t="s">
        <v>537</v>
      </c>
      <c r="E581" s="523" t="s">
        <v>113</v>
      </c>
      <c r="F581" s="523" t="s">
        <v>227</v>
      </c>
      <c r="G581" s="523" t="s">
        <v>226</v>
      </c>
      <c r="H581" s="519"/>
      <c r="I581" s="519"/>
    </row>
    <row r="582" spans="1:9">
      <c r="A582" s="522">
        <v>1161635090</v>
      </c>
      <c r="B582" s="523" t="s">
        <v>1093</v>
      </c>
      <c r="C582" s="523" t="s">
        <v>535</v>
      </c>
      <c r="D582" s="523" t="s">
        <v>989</v>
      </c>
      <c r="E582" s="523" t="s">
        <v>258</v>
      </c>
      <c r="F582" s="523" t="s">
        <v>251</v>
      </c>
      <c r="G582" s="523" t="s">
        <v>250</v>
      </c>
      <c r="H582" s="519"/>
      <c r="I582" s="519"/>
    </row>
    <row r="583" spans="1:9">
      <c r="A583" s="522">
        <v>1161686200</v>
      </c>
      <c r="B583" s="523" t="s">
        <v>694</v>
      </c>
      <c r="C583" s="523" t="s">
        <v>533</v>
      </c>
      <c r="D583" s="523" t="s">
        <v>539</v>
      </c>
      <c r="E583" s="523" t="s">
        <v>107</v>
      </c>
      <c r="F583" s="523" t="s">
        <v>251</v>
      </c>
      <c r="G583" s="523" t="s">
        <v>250</v>
      </c>
      <c r="H583" s="519"/>
      <c r="I583" s="519"/>
    </row>
    <row r="584" spans="1:9">
      <c r="A584" s="522">
        <v>1161686309</v>
      </c>
      <c r="B584" s="523" t="s">
        <v>851</v>
      </c>
      <c r="C584" s="523" t="s">
        <v>6</v>
      </c>
      <c r="D584" s="523"/>
      <c r="E584" s="523"/>
      <c r="F584" s="523" t="s">
        <v>251</v>
      </c>
      <c r="G584" s="523" t="s">
        <v>250</v>
      </c>
      <c r="H584" s="519"/>
      <c r="I584" s="519"/>
    </row>
    <row r="585" spans="1:9">
      <c r="A585" s="522">
        <v>1161695409</v>
      </c>
      <c r="B585" s="523" t="s">
        <v>1710</v>
      </c>
      <c r="C585" s="523" t="s">
        <v>6</v>
      </c>
      <c r="D585" s="523"/>
      <c r="E585" s="523"/>
      <c r="F585" s="523" t="s">
        <v>229</v>
      </c>
      <c r="G585" s="523" t="s">
        <v>228</v>
      </c>
      <c r="H585" s="519"/>
      <c r="I585" s="519"/>
    </row>
    <row r="586" spans="1:9">
      <c r="A586" s="522">
        <v>1161734760</v>
      </c>
      <c r="B586" s="523" t="s">
        <v>1711</v>
      </c>
      <c r="C586" s="523" t="s">
        <v>6</v>
      </c>
      <c r="D586" s="523"/>
      <c r="E586" s="523"/>
      <c r="F586" s="523" t="s">
        <v>231</v>
      </c>
      <c r="G586" s="523" t="s">
        <v>230</v>
      </c>
      <c r="H586" s="519"/>
      <c r="I586" s="519"/>
    </row>
    <row r="587" spans="1:9">
      <c r="A587" s="522">
        <v>1161749891</v>
      </c>
      <c r="B587" s="523" t="s">
        <v>927</v>
      </c>
      <c r="C587" s="523" t="s">
        <v>533</v>
      </c>
      <c r="D587" s="523" t="s">
        <v>538</v>
      </c>
      <c r="E587" s="523" t="s">
        <v>117</v>
      </c>
      <c r="F587" s="523" t="s">
        <v>251</v>
      </c>
      <c r="G587" s="523" t="s">
        <v>250</v>
      </c>
      <c r="H587" s="519"/>
      <c r="I587" s="519"/>
    </row>
    <row r="588" spans="1:9">
      <c r="A588" s="522">
        <v>1161784682</v>
      </c>
      <c r="B588" s="523" t="s">
        <v>1496</v>
      </c>
      <c r="C588" s="523" t="s">
        <v>533</v>
      </c>
      <c r="D588" s="523" t="s">
        <v>536</v>
      </c>
      <c r="E588" s="523" t="s">
        <v>110</v>
      </c>
      <c r="F588" s="523" t="s">
        <v>251</v>
      </c>
      <c r="G588" s="523" t="s">
        <v>250</v>
      </c>
      <c r="H588" s="519"/>
      <c r="I588" s="519"/>
    </row>
    <row r="589" spans="1:9">
      <c r="A589" s="522">
        <v>1161786976</v>
      </c>
      <c r="B589" s="523" t="s">
        <v>1002</v>
      </c>
      <c r="C589" s="523" t="s">
        <v>535</v>
      </c>
      <c r="D589" s="523" t="s">
        <v>986</v>
      </c>
      <c r="E589" s="523" t="s">
        <v>120</v>
      </c>
      <c r="F589" s="523" t="s">
        <v>227</v>
      </c>
      <c r="G589" s="523" t="s">
        <v>226</v>
      </c>
      <c r="H589" s="519"/>
      <c r="I589" s="519"/>
    </row>
    <row r="590" spans="1:9">
      <c r="A590" s="522">
        <v>1161790630</v>
      </c>
      <c r="B590" s="523" t="s">
        <v>755</v>
      </c>
      <c r="C590" s="523" t="s">
        <v>535</v>
      </c>
      <c r="D590" s="523" t="s">
        <v>536</v>
      </c>
      <c r="E590" s="523" t="s">
        <v>110</v>
      </c>
      <c r="F590" s="523" t="s">
        <v>251</v>
      </c>
      <c r="G590" s="523" t="s">
        <v>250</v>
      </c>
      <c r="H590" s="519"/>
      <c r="I590" s="519"/>
    </row>
    <row r="591" spans="1:9">
      <c r="A591" s="522">
        <v>1161790853</v>
      </c>
      <c r="B591" s="523" t="s">
        <v>1712</v>
      </c>
      <c r="C591" s="523" t="s">
        <v>6</v>
      </c>
      <c r="D591" s="523"/>
      <c r="E591" s="523"/>
      <c r="F591" s="523" t="s">
        <v>237</v>
      </c>
      <c r="G591" s="523" t="s">
        <v>236</v>
      </c>
      <c r="H591" s="519"/>
      <c r="I591" s="519"/>
    </row>
    <row r="592" spans="1:9">
      <c r="A592" s="522">
        <v>1161812335</v>
      </c>
      <c r="B592" s="523" t="s">
        <v>706</v>
      </c>
      <c r="C592" s="523" t="s">
        <v>6</v>
      </c>
      <c r="D592" s="523"/>
      <c r="E592" s="523"/>
      <c r="F592" s="523" t="s">
        <v>251</v>
      </c>
      <c r="G592" s="523" t="s">
        <v>250</v>
      </c>
      <c r="H592" s="519"/>
      <c r="I592" s="519"/>
    </row>
    <row r="593" spans="1:9">
      <c r="A593" s="522">
        <v>1161812368</v>
      </c>
      <c r="B593" s="523" t="s">
        <v>496</v>
      </c>
      <c r="C593" s="523" t="s">
        <v>535</v>
      </c>
      <c r="D593" s="523" t="s">
        <v>986</v>
      </c>
      <c r="E593" s="523" t="s">
        <v>120</v>
      </c>
      <c r="F593" s="523" t="s">
        <v>247</v>
      </c>
      <c r="G593" s="523" t="s">
        <v>246</v>
      </c>
      <c r="H593" s="519"/>
      <c r="I593" s="519"/>
    </row>
    <row r="594" spans="1:9">
      <c r="A594" s="522">
        <v>1161829222</v>
      </c>
      <c r="B594" s="523" t="s">
        <v>844</v>
      </c>
      <c r="C594" s="523" t="s">
        <v>535</v>
      </c>
      <c r="D594" s="523" t="s">
        <v>536</v>
      </c>
      <c r="E594" s="523" t="s">
        <v>110</v>
      </c>
      <c r="F594" s="523" t="s">
        <v>251</v>
      </c>
      <c r="G594" s="523" t="s">
        <v>250</v>
      </c>
      <c r="H594" s="519"/>
      <c r="I594" s="519"/>
    </row>
    <row r="595" spans="1:9">
      <c r="A595" s="522">
        <v>1161858197</v>
      </c>
      <c r="B595" s="523" t="s">
        <v>1040</v>
      </c>
      <c r="C595" s="523" t="s">
        <v>535</v>
      </c>
      <c r="D595" s="523" t="s">
        <v>989</v>
      </c>
      <c r="E595" s="523" t="s">
        <v>258</v>
      </c>
      <c r="F595" s="523" t="s">
        <v>251</v>
      </c>
      <c r="G595" s="523" t="s">
        <v>250</v>
      </c>
      <c r="H595" s="519"/>
      <c r="I595" s="519"/>
    </row>
    <row r="596" spans="1:9">
      <c r="A596" s="522">
        <v>1161878013</v>
      </c>
      <c r="B596" s="523" t="s">
        <v>743</v>
      </c>
      <c r="C596" s="523" t="s">
        <v>535</v>
      </c>
      <c r="D596" s="523" t="s">
        <v>539</v>
      </c>
      <c r="E596" s="523" t="s">
        <v>107</v>
      </c>
      <c r="F596" s="523" t="s">
        <v>251</v>
      </c>
      <c r="G596" s="523" t="s">
        <v>250</v>
      </c>
      <c r="H596" s="519"/>
      <c r="I596" s="519"/>
    </row>
    <row r="597" spans="1:9">
      <c r="A597" s="522">
        <v>1161878468</v>
      </c>
      <c r="B597" s="523" t="s">
        <v>724</v>
      </c>
      <c r="C597" s="523" t="s">
        <v>535</v>
      </c>
      <c r="D597" s="523" t="s">
        <v>537</v>
      </c>
      <c r="E597" s="523" t="s">
        <v>113</v>
      </c>
      <c r="F597" s="523" t="s">
        <v>251</v>
      </c>
      <c r="G597" s="523" t="s">
        <v>250</v>
      </c>
      <c r="H597" s="519"/>
      <c r="I597" s="519"/>
    </row>
    <row r="598" spans="1:9">
      <c r="A598" s="522">
        <v>1161927166</v>
      </c>
      <c r="B598" s="523" t="s">
        <v>808</v>
      </c>
      <c r="C598" s="523" t="s">
        <v>535</v>
      </c>
      <c r="D598" s="523" t="s">
        <v>540</v>
      </c>
      <c r="E598" s="523" t="s">
        <v>95</v>
      </c>
      <c r="F598" s="523" t="s">
        <v>251</v>
      </c>
      <c r="G598" s="523" t="s">
        <v>250</v>
      </c>
      <c r="H598" s="519"/>
      <c r="I598" s="519"/>
    </row>
    <row r="599" spans="1:9">
      <c r="A599" s="522">
        <v>1161966081</v>
      </c>
      <c r="B599" s="523" t="s">
        <v>959</v>
      </c>
      <c r="C599" s="523" t="s">
        <v>535</v>
      </c>
      <c r="D599" s="523" t="s">
        <v>534</v>
      </c>
      <c r="E599" s="523" t="s">
        <v>121</v>
      </c>
      <c r="F599" s="523" t="s">
        <v>257</v>
      </c>
      <c r="G599" s="523" t="s">
        <v>256</v>
      </c>
      <c r="H599" s="519"/>
      <c r="I599" s="519"/>
    </row>
    <row r="600" spans="1:9">
      <c r="A600" s="522">
        <v>1161978573</v>
      </c>
      <c r="B600" s="523" t="s">
        <v>1713</v>
      </c>
      <c r="C600" s="523" t="s">
        <v>6</v>
      </c>
      <c r="D600" s="523"/>
      <c r="E600" s="523"/>
      <c r="F600" s="523" t="s">
        <v>251</v>
      </c>
      <c r="G600" s="523" t="s">
        <v>250</v>
      </c>
      <c r="H600" s="519"/>
      <c r="I600" s="519"/>
    </row>
    <row r="601" spans="1:9">
      <c r="A601" s="522">
        <v>1162003793</v>
      </c>
      <c r="B601" s="523" t="s">
        <v>987</v>
      </c>
      <c r="C601" s="523" t="s">
        <v>6</v>
      </c>
      <c r="D601" s="523"/>
      <c r="E601" s="523"/>
      <c r="F601" s="523" t="s">
        <v>255</v>
      </c>
      <c r="G601" s="523" t="s">
        <v>254</v>
      </c>
      <c r="H601" s="519"/>
      <c r="I601" s="519"/>
    </row>
    <row r="602" spans="1:9">
      <c r="A602" s="522">
        <v>1162044243</v>
      </c>
      <c r="B602" s="523" t="s">
        <v>628</v>
      </c>
      <c r="C602" s="523" t="s">
        <v>533</v>
      </c>
      <c r="D602" s="523" t="s">
        <v>534</v>
      </c>
      <c r="E602" s="523" t="s">
        <v>121</v>
      </c>
      <c r="F602" s="523" t="s">
        <v>251</v>
      </c>
      <c r="G602" s="523" t="s">
        <v>250</v>
      </c>
      <c r="H602" s="519"/>
      <c r="I602" s="519"/>
    </row>
    <row r="603" spans="1:9">
      <c r="A603" s="522">
        <v>1162066618</v>
      </c>
      <c r="B603" s="523" t="s">
        <v>1714</v>
      </c>
      <c r="C603" s="523" t="s">
        <v>6</v>
      </c>
      <c r="D603" s="523"/>
      <c r="E603" s="523"/>
      <c r="F603" s="523" t="s">
        <v>229</v>
      </c>
      <c r="G603" s="523" t="s">
        <v>228</v>
      </c>
      <c r="H603" s="519"/>
      <c r="I603" s="519"/>
    </row>
    <row r="604" spans="1:9">
      <c r="A604" s="522">
        <v>1162108469</v>
      </c>
      <c r="B604" s="523" t="s">
        <v>1715</v>
      </c>
      <c r="C604" s="523" t="s">
        <v>6</v>
      </c>
      <c r="D604" s="523"/>
      <c r="E604" s="523"/>
      <c r="F604" s="523" t="s">
        <v>235</v>
      </c>
      <c r="G604" s="523" t="s">
        <v>234</v>
      </c>
      <c r="H604" s="519"/>
      <c r="I604" s="519"/>
    </row>
    <row r="605" spans="1:9">
      <c r="A605" s="522">
        <v>1162124300</v>
      </c>
      <c r="B605" s="523" t="s">
        <v>1132</v>
      </c>
      <c r="C605" s="523" t="s">
        <v>6</v>
      </c>
      <c r="D605" s="523"/>
      <c r="E605" s="523"/>
      <c r="F605" s="523" t="s">
        <v>233</v>
      </c>
      <c r="G605" s="523" t="s">
        <v>232</v>
      </c>
      <c r="H605" s="519"/>
      <c r="I605" s="519"/>
    </row>
    <row r="606" spans="1:9">
      <c r="A606" s="522">
        <v>1162238613</v>
      </c>
      <c r="B606" s="523" t="s">
        <v>615</v>
      </c>
      <c r="C606" s="523" t="s">
        <v>535</v>
      </c>
      <c r="D606" s="523" t="s">
        <v>536</v>
      </c>
      <c r="E606" s="523" t="s">
        <v>110</v>
      </c>
      <c r="F606" s="523" t="s">
        <v>229</v>
      </c>
      <c r="G606" s="523" t="s">
        <v>228</v>
      </c>
      <c r="H606" s="519"/>
      <c r="I606" s="519"/>
    </row>
    <row r="607" spans="1:9">
      <c r="A607" s="522">
        <v>1162275623</v>
      </c>
      <c r="B607" s="523" t="s">
        <v>1716</v>
      </c>
      <c r="C607" s="523" t="s">
        <v>6</v>
      </c>
      <c r="D607" s="523"/>
      <c r="E607" s="523"/>
      <c r="F607" s="523" t="s">
        <v>257</v>
      </c>
      <c r="G607" s="523" t="s">
        <v>256</v>
      </c>
      <c r="H607" s="519"/>
      <c r="I607" s="519"/>
    </row>
    <row r="608" spans="1:9">
      <c r="A608" s="522">
        <v>1162315296</v>
      </c>
      <c r="B608" s="523" t="s">
        <v>482</v>
      </c>
      <c r="C608" s="523" t="s">
        <v>6</v>
      </c>
      <c r="D608" s="523"/>
      <c r="E608" s="523"/>
      <c r="F608" s="523" t="s">
        <v>251</v>
      </c>
      <c r="G608" s="523" t="s">
        <v>250</v>
      </c>
      <c r="H608" s="519"/>
      <c r="I608" s="519"/>
    </row>
    <row r="609" spans="1:9">
      <c r="A609" s="522">
        <v>1162343108</v>
      </c>
      <c r="B609" s="523" t="s">
        <v>1497</v>
      </c>
      <c r="C609" s="523" t="s">
        <v>533</v>
      </c>
      <c r="D609" s="523" t="s">
        <v>539</v>
      </c>
      <c r="E609" s="523" t="s">
        <v>107</v>
      </c>
      <c r="F609" s="523" t="s">
        <v>251</v>
      </c>
      <c r="G609" s="523" t="s">
        <v>250</v>
      </c>
      <c r="H609" s="519"/>
      <c r="I609" s="519"/>
    </row>
    <row r="610" spans="1:9">
      <c r="A610" s="522">
        <v>1162363528</v>
      </c>
      <c r="B610" s="523" t="s">
        <v>553</v>
      </c>
      <c r="C610" s="523" t="s">
        <v>535</v>
      </c>
      <c r="D610" s="523" t="s">
        <v>534</v>
      </c>
      <c r="E610" s="523" t="s">
        <v>121</v>
      </c>
      <c r="F610" s="523" t="s">
        <v>233</v>
      </c>
      <c r="G610" s="523" t="s">
        <v>232</v>
      </c>
      <c r="H610" s="519"/>
      <c r="I610" s="519"/>
    </row>
    <row r="611" spans="1:9">
      <c r="A611" s="522">
        <v>1162380977</v>
      </c>
      <c r="B611" s="523" t="s">
        <v>842</v>
      </c>
      <c r="C611" s="523" t="s">
        <v>535</v>
      </c>
      <c r="D611" s="523" t="s">
        <v>537</v>
      </c>
      <c r="E611" s="523" t="s">
        <v>113</v>
      </c>
      <c r="F611" s="523" t="s">
        <v>227</v>
      </c>
      <c r="G611" s="523" t="s">
        <v>226</v>
      </c>
      <c r="H611" s="519"/>
      <c r="I611" s="519"/>
    </row>
    <row r="612" spans="1:9">
      <c r="A612" s="522">
        <v>1162428909</v>
      </c>
      <c r="B612" s="523" t="s">
        <v>1028</v>
      </c>
      <c r="C612" s="523" t="s">
        <v>535</v>
      </c>
      <c r="D612" s="523" t="s">
        <v>989</v>
      </c>
      <c r="E612" s="523" t="s">
        <v>258</v>
      </c>
      <c r="F612" s="523" t="s">
        <v>247</v>
      </c>
      <c r="G612" s="523" t="s">
        <v>246</v>
      </c>
      <c r="H612" s="519"/>
      <c r="I612" s="519"/>
    </row>
    <row r="613" spans="1:9">
      <c r="A613" s="522">
        <v>1162474085</v>
      </c>
      <c r="B613" s="523" t="s">
        <v>1717</v>
      </c>
      <c r="C613" s="523" t="s">
        <v>6</v>
      </c>
      <c r="D613" s="523"/>
      <c r="E613" s="523"/>
      <c r="F613" s="523" t="s">
        <v>251</v>
      </c>
      <c r="G613" s="523" t="s">
        <v>250</v>
      </c>
      <c r="H613" s="519"/>
      <c r="I613" s="519"/>
    </row>
    <row r="614" spans="1:9">
      <c r="A614" s="522">
        <v>1162480926</v>
      </c>
      <c r="B614" s="523" t="s">
        <v>607</v>
      </c>
      <c r="C614" s="523" t="s">
        <v>535</v>
      </c>
      <c r="D614" s="523" t="s">
        <v>536</v>
      </c>
      <c r="E614" s="523" t="s">
        <v>110</v>
      </c>
      <c r="F614" s="523" t="s">
        <v>251</v>
      </c>
      <c r="G614" s="523" t="s">
        <v>250</v>
      </c>
      <c r="H614" s="519"/>
      <c r="I614" s="519"/>
    </row>
    <row r="615" spans="1:9">
      <c r="A615" s="522">
        <v>1162511449</v>
      </c>
      <c r="B615" s="523" t="s">
        <v>1718</v>
      </c>
      <c r="C615" s="523" t="s">
        <v>6</v>
      </c>
      <c r="D615" s="523"/>
      <c r="E615" s="523"/>
      <c r="F615" s="523" t="s">
        <v>227</v>
      </c>
      <c r="G615" s="523" t="s">
        <v>226</v>
      </c>
      <c r="H615" s="519"/>
      <c r="I615" s="519"/>
    </row>
    <row r="616" spans="1:9">
      <c r="A616" s="522">
        <v>1162580592</v>
      </c>
      <c r="B616" s="523" t="s">
        <v>709</v>
      </c>
      <c r="C616" s="523" t="s">
        <v>533</v>
      </c>
      <c r="D616" s="523" t="s">
        <v>536</v>
      </c>
      <c r="E616" s="523" t="s">
        <v>110</v>
      </c>
      <c r="F616" s="523" t="s">
        <v>251</v>
      </c>
      <c r="G616" s="523" t="s">
        <v>250</v>
      </c>
      <c r="H616" s="519"/>
      <c r="I616" s="519"/>
    </row>
    <row r="617" spans="1:9">
      <c r="A617" s="522">
        <v>1162580949</v>
      </c>
      <c r="B617" s="523" t="s">
        <v>1719</v>
      </c>
      <c r="C617" s="523" t="s">
        <v>6</v>
      </c>
      <c r="D617" s="523"/>
      <c r="E617" s="523"/>
      <c r="F617" s="523" t="s">
        <v>251</v>
      </c>
      <c r="G617" s="523" t="s">
        <v>250</v>
      </c>
      <c r="H617" s="519"/>
      <c r="I617" s="519"/>
    </row>
    <row r="618" spans="1:9">
      <c r="A618" s="522">
        <v>1162592555</v>
      </c>
      <c r="B618" s="523" t="s">
        <v>633</v>
      </c>
      <c r="C618" s="523" t="s">
        <v>535</v>
      </c>
      <c r="D618" s="523" t="s">
        <v>538</v>
      </c>
      <c r="E618" s="523" t="s">
        <v>117</v>
      </c>
      <c r="F618" s="523" t="s">
        <v>251</v>
      </c>
      <c r="G618" s="523" t="s">
        <v>250</v>
      </c>
      <c r="H618" s="519"/>
      <c r="I618" s="519"/>
    </row>
    <row r="619" spans="1:9">
      <c r="A619" s="522">
        <v>1162610548</v>
      </c>
      <c r="B619" s="523" t="s">
        <v>725</v>
      </c>
      <c r="C619" s="523" t="s">
        <v>535</v>
      </c>
      <c r="D619" s="523" t="s">
        <v>537</v>
      </c>
      <c r="E619" s="523" t="s">
        <v>113</v>
      </c>
      <c r="F619" s="523" t="s">
        <v>251</v>
      </c>
      <c r="G619" s="523" t="s">
        <v>250</v>
      </c>
      <c r="H619" s="519"/>
      <c r="I619" s="519"/>
    </row>
    <row r="620" spans="1:9">
      <c r="A620" s="522">
        <v>1162623525</v>
      </c>
      <c r="B620" s="523" t="s">
        <v>1104</v>
      </c>
      <c r="C620" s="523" t="s">
        <v>6</v>
      </c>
      <c r="D620" s="523"/>
      <c r="E620" s="523"/>
      <c r="F620" s="523" t="s">
        <v>241</v>
      </c>
      <c r="G620" s="523" t="s">
        <v>240</v>
      </c>
      <c r="H620" s="519"/>
      <c r="I620" s="519"/>
    </row>
    <row r="621" spans="1:9">
      <c r="A621" s="522">
        <v>1162655121</v>
      </c>
      <c r="B621" s="523" t="s">
        <v>1720</v>
      </c>
      <c r="C621" s="523" t="s">
        <v>6</v>
      </c>
      <c r="D621" s="523"/>
      <c r="E621" s="523"/>
      <c r="F621" s="523" t="s">
        <v>237</v>
      </c>
      <c r="G621" s="523" t="s">
        <v>236</v>
      </c>
      <c r="H621" s="519"/>
      <c r="I621" s="519"/>
    </row>
    <row r="622" spans="1:9">
      <c r="A622" s="522">
        <v>1162673835</v>
      </c>
      <c r="B622" s="523" t="s">
        <v>598</v>
      </c>
      <c r="C622" s="523" t="s">
        <v>535</v>
      </c>
      <c r="D622" s="523" t="s">
        <v>536</v>
      </c>
      <c r="E622" s="523" t="s">
        <v>110</v>
      </c>
      <c r="F622" s="523" t="s">
        <v>225</v>
      </c>
      <c r="G622" s="523" t="s">
        <v>224</v>
      </c>
      <c r="H622" s="519"/>
      <c r="I622" s="519"/>
    </row>
    <row r="623" spans="1:9">
      <c r="A623" s="522">
        <v>1162692579</v>
      </c>
      <c r="B623" s="523" t="s">
        <v>1498</v>
      </c>
      <c r="C623" s="523" t="s">
        <v>533</v>
      </c>
      <c r="D623" s="523" t="s">
        <v>536</v>
      </c>
      <c r="E623" s="523" t="s">
        <v>110</v>
      </c>
      <c r="F623" s="523" t="s">
        <v>229</v>
      </c>
      <c r="G623" s="523" t="s">
        <v>228</v>
      </c>
      <c r="H623" s="519"/>
      <c r="I623" s="519"/>
    </row>
    <row r="624" spans="1:9">
      <c r="A624" s="522">
        <v>1162693221</v>
      </c>
      <c r="B624" s="523" t="s">
        <v>1499</v>
      </c>
      <c r="C624" s="523" t="s">
        <v>533</v>
      </c>
      <c r="D624" s="523" t="s">
        <v>534</v>
      </c>
      <c r="E624" s="523" t="s">
        <v>121</v>
      </c>
      <c r="F624" s="523" t="s">
        <v>251</v>
      </c>
      <c r="G624" s="523" t="s">
        <v>250</v>
      </c>
      <c r="H624" s="519"/>
      <c r="I624" s="519"/>
    </row>
    <row r="625" spans="1:9">
      <c r="A625" s="522">
        <v>1162743620</v>
      </c>
      <c r="B625" s="523" t="s">
        <v>1500</v>
      </c>
      <c r="C625" s="523" t="s">
        <v>535</v>
      </c>
      <c r="D625" s="523" t="s">
        <v>536</v>
      </c>
      <c r="E625" s="523" t="s">
        <v>110</v>
      </c>
      <c r="F625" s="523" t="s">
        <v>251</v>
      </c>
      <c r="G625" s="523" t="s">
        <v>250</v>
      </c>
      <c r="H625" s="519"/>
      <c r="I625" s="519"/>
    </row>
    <row r="626" spans="1:9">
      <c r="A626" s="522">
        <v>1162766795</v>
      </c>
      <c r="B626" s="523" t="s">
        <v>1721</v>
      </c>
      <c r="C626" s="523" t="s">
        <v>6</v>
      </c>
      <c r="D626" s="523"/>
      <c r="E626" s="523"/>
      <c r="F626" s="523" t="s">
        <v>233</v>
      </c>
      <c r="G626" s="523" t="s">
        <v>232</v>
      </c>
      <c r="H626" s="519"/>
      <c r="I626" s="519"/>
    </row>
    <row r="627" spans="1:9">
      <c r="A627" s="522">
        <v>1162775457</v>
      </c>
      <c r="B627" s="523" t="s">
        <v>1501</v>
      </c>
      <c r="C627" s="523" t="s">
        <v>533</v>
      </c>
      <c r="D627" s="523" t="s">
        <v>539</v>
      </c>
      <c r="E627" s="523" t="s">
        <v>107</v>
      </c>
      <c r="F627" s="523" t="s">
        <v>251</v>
      </c>
      <c r="G627" s="523" t="s">
        <v>250</v>
      </c>
      <c r="H627" s="519"/>
      <c r="I627" s="519"/>
    </row>
    <row r="628" spans="1:9">
      <c r="A628" s="522">
        <v>1162777222</v>
      </c>
      <c r="B628" s="523" t="s">
        <v>600</v>
      </c>
      <c r="C628" s="523" t="s">
        <v>535</v>
      </c>
      <c r="D628" s="523" t="s">
        <v>536</v>
      </c>
      <c r="E628" s="523" t="s">
        <v>110</v>
      </c>
      <c r="F628" s="523" t="s">
        <v>251</v>
      </c>
      <c r="G628" s="523" t="s">
        <v>250</v>
      </c>
      <c r="H628" s="519"/>
      <c r="I628" s="519"/>
    </row>
    <row r="629" spans="1:9">
      <c r="A629" s="522">
        <v>1162782388</v>
      </c>
      <c r="B629" s="523" t="s">
        <v>692</v>
      </c>
      <c r="C629" s="523" t="s">
        <v>533</v>
      </c>
      <c r="D629" s="523" t="s">
        <v>536</v>
      </c>
      <c r="E629" s="523" t="s">
        <v>110</v>
      </c>
      <c r="F629" s="523" t="s">
        <v>251</v>
      </c>
      <c r="G629" s="523" t="s">
        <v>250</v>
      </c>
      <c r="H629" s="519"/>
      <c r="I629" s="519"/>
    </row>
    <row r="630" spans="1:9">
      <c r="A630" s="522">
        <v>1162785399</v>
      </c>
      <c r="B630" s="523" t="s">
        <v>1722</v>
      </c>
      <c r="C630" s="523" t="s">
        <v>6</v>
      </c>
      <c r="D630" s="523"/>
      <c r="E630" s="523"/>
      <c r="F630" s="523" t="s">
        <v>251</v>
      </c>
      <c r="G630" s="523" t="s">
        <v>250</v>
      </c>
      <c r="H630" s="519"/>
      <c r="I630" s="519"/>
    </row>
    <row r="631" spans="1:9">
      <c r="A631" s="522">
        <v>1162791991</v>
      </c>
      <c r="B631" s="523" t="s">
        <v>727</v>
      </c>
      <c r="C631" s="523" t="s">
        <v>535</v>
      </c>
      <c r="D631" s="523" t="s">
        <v>536</v>
      </c>
      <c r="E631" s="523" t="s">
        <v>110</v>
      </c>
      <c r="F631" s="523" t="s">
        <v>251</v>
      </c>
      <c r="G631" s="523" t="s">
        <v>250</v>
      </c>
      <c r="H631" s="519"/>
      <c r="I631" s="519"/>
    </row>
    <row r="632" spans="1:9">
      <c r="A632" s="522">
        <v>1162805460</v>
      </c>
      <c r="B632" s="523" t="s">
        <v>1021</v>
      </c>
      <c r="C632" s="523" t="s">
        <v>535</v>
      </c>
      <c r="D632" s="523" t="s">
        <v>989</v>
      </c>
      <c r="E632" s="523" t="s">
        <v>258</v>
      </c>
      <c r="F632" s="523" t="s">
        <v>251</v>
      </c>
      <c r="G632" s="523" t="s">
        <v>250</v>
      </c>
      <c r="H632" s="519"/>
      <c r="I632" s="519"/>
    </row>
    <row r="633" spans="1:9">
      <c r="A633" s="522">
        <v>1162816855</v>
      </c>
      <c r="B633" s="523" t="s">
        <v>1502</v>
      </c>
      <c r="C633" s="523" t="s">
        <v>535</v>
      </c>
      <c r="D633" s="523" t="s">
        <v>534</v>
      </c>
      <c r="E633" s="523" t="s">
        <v>121</v>
      </c>
      <c r="F633" s="523" t="s">
        <v>241</v>
      </c>
      <c r="G633" s="523" t="s">
        <v>240</v>
      </c>
      <c r="H633" s="519"/>
      <c r="I633" s="519"/>
    </row>
    <row r="634" spans="1:9">
      <c r="A634" s="522">
        <v>1162823240</v>
      </c>
      <c r="B634" s="523" t="s">
        <v>1503</v>
      </c>
      <c r="C634" s="523" t="s">
        <v>533</v>
      </c>
      <c r="D634" s="523" t="s">
        <v>534</v>
      </c>
      <c r="E634" s="523" t="s">
        <v>121</v>
      </c>
      <c r="F634" s="523" t="s">
        <v>255</v>
      </c>
      <c r="G634" s="523" t="s">
        <v>254</v>
      </c>
      <c r="H634" s="519"/>
      <c r="I634" s="519"/>
    </row>
    <row r="635" spans="1:9">
      <c r="A635" s="522">
        <v>1162835848</v>
      </c>
      <c r="B635" s="523" t="s">
        <v>701</v>
      </c>
      <c r="C635" s="523" t="s">
        <v>6</v>
      </c>
      <c r="D635" s="523"/>
      <c r="E635" s="523"/>
      <c r="F635" s="523" t="s">
        <v>251</v>
      </c>
      <c r="G635" s="523" t="s">
        <v>250</v>
      </c>
      <c r="H635" s="519"/>
      <c r="I635" s="519"/>
    </row>
    <row r="636" spans="1:9">
      <c r="A636" s="522">
        <v>1162844972</v>
      </c>
      <c r="B636" s="523" t="s">
        <v>636</v>
      </c>
      <c r="C636" s="523" t="s">
        <v>535</v>
      </c>
      <c r="D636" s="523" t="s">
        <v>537</v>
      </c>
      <c r="E636" s="523" t="s">
        <v>113</v>
      </c>
      <c r="F636" s="523" t="s">
        <v>239</v>
      </c>
      <c r="G636" s="523" t="s">
        <v>238</v>
      </c>
      <c r="H636" s="519"/>
      <c r="I636" s="519"/>
    </row>
    <row r="637" spans="1:9">
      <c r="A637" s="522">
        <v>1162892153</v>
      </c>
      <c r="B637" s="523" t="s">
        <v>1504</v>
      </c>
      <c r="C637" s="523" t="s">
        <v>535</v>
      </c>
      <c r="D637" s="523" t="s">
        <v>540</v>
      </c>
      <c r="E637" s="523" t="s">
        <v>95</v>
      </c>
      <c r="F637" s="523" t="s">
        <v>251</v>
      </c>
      <c r="G637" s="523" t="s">
        <v>250</v>
      </c>
      <c r="H637" s="519"/>
      <c r="I637" s="519"/>
    </row>
    <row r="638" spans="1:9">
      <c r="A638" s="522">
        <v>1162896857</v>
      </c>
      <c r="B638" s="523" t="s">
        <v>1505</v>
      </c>
      <c r="C638" s="523" t="s">
        <v>533</v>
      </c>
      <c r="D638" s="523" t="s">
        <v>536</v>
      </c>
      <c r="E638" s="523" t="s">
        <v>110</v>
      </c>
      <c r="F638" s="523" t="s">
        <v>251</v>
      </c>
      <c r="G638" s="523" t="s">
        <v>250</v>
      </c>
      <c r="H638" s="519"/>
      <c r="I638" s="519"/>
    </row>
    <row r="639" spans="1:9">
      <c r="A639" s="522">
        <v>1162898564</v>
      </c>
      <c r="B639" s="523" t="s">
        <v>1506</v>
      </c>
      <c r="C639" s="523" t="s">
        <v>535</v>
      </c>
      <c r="D639" s="523" t="s">
        <v>537</v>
      </c>
      <c r="E639" s="523" t="s">
        <v>113</v>
      </c>
      <c r="F639" s="523" t="s">
        <v>225</v>
      </c>
      <c r="G639" s="523" t="s">
        <v>224</v>
      </c>
      <c r="H639" s="519"/>
      <c r="I639" s="519"/>
    </row>
    <row r="640" spans="1:9">
      <c r="A640" s="522">
        <v>1162927793</v>
      </c>
      <c r="B640" s="523" t="s">
        <v>1723</v>
      </c>
      <c r="C640" s="523" t="s">
        <v>6</v>
      </c>
      <c r="D640" s="523"/>
      <c r="E640" s="523"/>
      <c r="F640" s="523" t="s">
        <v>225</v>
      </c>
      <c r="G640" s="523" t="s">
        <v>224</v>
      </c>
      <c r="H640" s="519"/>
      <c r="I640" s="519"/>
    </row>
    <row r="641" spans="1:9">
      <c r="A641" s="522">
        <v>1162930615</v>
      </c>
      <c r="B641" s="523" t="s">
        <v>606</v>
      </c>
      <c r="C641" s="523" t="s">
        <v>535</v>
      </c>
      <c r="D641" s="523" t="s">
        <v>537</v>
      </c>
      <c r="E641" s="523" t="s">
        <v>113</v>
      </c>
      <c r="F641" s="523" t="s">
        <v>251</v>
      </c>
      <c r="G641" s="523" t="s">
        <v>250</v>
      </c>
      <c r="H641" s="519"/>
      <c r="I641" s="519"/>
    </row>
    <row r="642" spans="1:9">
      <c r="A642" s="522">
        <v>1162941927</v>
      </c>
      <c r="B642" s="523" t="s">
        <v>871</v>
      </c>
      <c r="C642" s="523" t="s">
        <v>6</v>
      </c>
      <c r="D642" s="523"/>
      <c r="E642" s="523"/>
      <c r="F642" s="523" t="s">
        <v>251</v>
      </c>
      <c r="G642" s="523" t="s">
        <v>250</v>
      </c>
      <c r="H642" s="519"/>
      <c r="I642" s="519"/>
    </row>
    <row r="643" spans="1:9">
      <c r="A643" s="522">
        <v>1162974902</v>
      </c>
      <c r="B643" s="523" t="s">
        <v>601</v>
      </c>
      <c r="C643" s="523" t="s">
        <v>535</v>
      </c>
      <c r="D643" s="523" t="s">
        <v>537</v>
      </c>
      <c r="E643" s="523" t="s">
        <v>113</v>
      </c>
      <c r="F643" s="523" t="s">
        <v>249</v>
      </c>
      <c r="G643" s="523" t="s">
        <v>248</v>
      </c>
      <c r="H643" s="519"/>
      <c r="I643" s="519"/>
    </row>
    <row r="644" spans="1:9">
      <c r="A644" s="522">
        <v>1162983218</v>
      </c>
      <c r="B644" s="523" t="s">
        <v>1507</v>
      </c>
      <c r="C644" s="523" t="s">
        <v>533</v>
      </c>
      <c r="D644" s="523" t="s">
        <v>534</v>
      </c>
      <c r="E644" s="523" t="s">
        <v>121</v>
      </c>
      <c r="F644" s="523" t="s">
        <v>255</v>
      </c>
      <c r="G644" s="523" t="s">
        <v>254</v>
      </c>
      <c r="H644" s="519"/>
      <c r="I644" s="519"/>
    </row>
    <row r="645" spans="1:9">
      <c r="A645" s="522">
        <v>1163009112</v>
      </c>
      <c r="B645" s="523" t="s">
        <v>741</v>
      </c>
      <c r="C645" s="523" t="s">
        <v>535</v>
      </c>
      <c r="D645" s="523" t="s">
        <v>539</v>
      </c>
      <c r="E645" s="523" t="s">
        <v>107</v>
      </c>
      <c r="F645" s="523" t="s">
        <v>229</v>
      </c>
      <c r="G645" s="523" t="s">
        <v>228</v>
      </c>
      <c r="H645" s="519"/>
      <c r="I645" s="519"/>
    </row>
    <row r="646" spans="1:9">
      <c r="A646" s="522">
        <v>1163018758</v>
      </c>
      <c r="B646" s="523" t="s">
        <v>1724</v>
      </c>
      <c r="C646" s="523" t="s">
        <v>6</v>
      </c>
      <c r="D646" s="523"/>
      <c r="E646" s="523"/>
      <c r="F646" s="523" t="s">
        <v>237</v>
      </c>
      <c r="G646" s="523" t="s">
        <v>236</v>
      </c>
      <c r="H646" s="519"/>
      <c r="I646" s="519"/>
    </row>
    <row r="647" spans="1:9">
      <c r="A647" s="522">
        <v>1163068381</v>
      </c>
      <c r="B647" s="523" t="s">
        <v>818</v>
      </c>
      <c r="C647" s="523" t="s">
        <v>535</v>
      </c>
      <c r="D647" s="523" t="s">
        <v>537</v>
      </c>
      <c r="E647" s="523" t="s">
        <v>113</v>
      </c>
      <c r="F647" s="523" t="s">
        <v>251</v>
      </c>
      <c r="G647" s="523" t="s">
        <v>250</v>
      </c>
      <c r="H647" s="519"/>
      <c r="I647" s="519"/>
    </row>
    <row r="648" spans="1:9">
      <c r="A648" s="522">
        <v>1163084453</v>
      </c>
      <c r="B648" s="523" t="s">
        <v>1725</v>
      </c>
      <c r="C648" s="523" t="s">
        <v>6</v>
      </c>
      <c r="D648" s="523"/>
      <c r="E648" s="523"/>
      <c r="F648" s="523" t="s">
        <v>257</v>
      </c>
      <c r="G648" s="523" t="s">
        <v>256</v>
      </c>
      <c r="H648" s="519"/>
      <c r="I648" s="519"/>
    </row>
    <row r="649" spans="1:9">
      <c r="A649" s="522">
        <v>1163146203</v>
      </c>
      <c r="B649" s="523" t="s">
        <v>980</v>
      </c>
      <c r="C649" s="523" t="s">
        <v>535</v>
      </c>
      <c r="D649" s="523" t="s">
        <v>534</v>
      </c>
      <c r="E649" s="523" t="s">
        <v>121</v>
      </c>
      <c r="F649" s="523" t="s">
        <v>251</v>
      </c>
      <c r="G649" s="523" t="s">
        <v>250</v>
      </c>
      <c r="H649" s="519"/>
      <c r="I649" s="519"/>
    </row>
    <row r="650" spans="1:9">
      <c r="A650" s="522">
        <v>1163197974</v>
      </c>
      <c r="B650" s="523" t="s">
        <v>753</v>
      </c>
      <c r="C650" s="523" t="s">
        <v>535</v>
      </c>
      <c r="D650" s="523" t="s">
        <v>539</v>
      </c>
      <c r="E650" s="523" t="s">
        <v>107</v>
      </c>
      <c r="F650" s="523" t="s">
        <v>251</v>
      </c>
      <c r="G650" s="523" t="s">
        <v>250</v>
      </c>
      <c r="H650" s="519"/>
      <c r="I650" s="519"/>
    </row>
    <row r="651" spans="1:9">
      <c r="A651" s="522">
        <v>1163265888</v>
      </c>
      <c r="B651" s="523" t="s">
        <v>812</v>
      </c>
      <c r="C651" s="523" t="s">
        <v>535</v>
      </c>
      <c r="D651" s="523" t="s">
        <v>537</v>
      </c>
      <c r="E651" s="523" t="s">
        <v>113</v>
      </c>
      <c r="F651" s="523" t="s">
        <v>229</v>
      </c>
      <c r="G651" s="523" t="s">
        <v>228</v>
      </c>
      <c r="H651" s="519"/>
      <c r="I651" s="519"/>
    </row>
    <row r="652" spans="1:9">
      <c r="A652" s="522">
        <v>1163319750</v>
      </c>
      <c r="B652" s="523" t="s">
        <v>1508</v>
      </c>
      <c r="C652" s="523" t="s">
        <v>533</v>
      </c>
      <c r="D652" s="523" t="s">
        <v>537</v>
      </c>
      <c r="E652" s="523" t="s">
        <v>113</v>
      </c>
      <c r="F652" s="523" t="s">
        <v>257</v>
      </c>
      <c r="G652" s="523" t="s">
        <v>256</v>
      </c>
      <c r="H652" s="519"/>
      <c r="I652" s="519"/>
    </row>
    <row r="653" spans="1:9">
      <c r="A653" s="522">
        <v>1163335251</v>
      </c>
      <c r="B653" s="523" t="s">
        <v>703</v>
      </c>
      <c r="C653" s="523" t="s">
        <v>533</v>
      </c>
      <c r="D653" s="523" t="s">
        <v>537</v>
      </c>
      <c r="E653" s="523" t="s">
        <v>113</v>
      </c>
      <c r="F653" s="523" t="s">
        <v>255</v>
      </c>
      <c r="G653" s="523" t="s">
        <v>254</v>
      </c>
      <c r="H653" s="519"/>
      <c r="I653" s="519"/>
    </row>
    <row r="654" spans="1:9">
      <c r="A654" s="522">
        <v>1163368369</v>
      </c>
      <c r="B654" s="523" t="s">
        <v>1726</v>
      </c>
      <c r="C654" s="523" t="s">
        <v>6</v>
      </c>
      <c r="D654" s="523"/>
      <c r="E654" s="523"/>
      <c r="F654" s="523" t="s">
        <v>253</v>
      </c>
      <c r="G654" s="523" t="s">
        <v>252</v>
      </c>
      <c r="H654" s="519"/>
      <c r="I654" s="519"/>
    </row>
    <row r="655" spans="1:9">
      <c r="A655" s="522">
        <v>1163424121</v>
      </c>
      <c r="B655" s="523" t="s">
        <v>1727</v>
      </c>
      <c r="C655" s="523" t="s">
        <v>6</v>
      </c>
      <c r="D655" s="523"/>
      <c r="E655" s="523"/>
      <c r="F655" s="523" t="s">
        <v>229</v>
      </c>
      <c r="G655" s="523" t="s">
        <v>228</v>
      </c>
      <c r="H655" s="519"/>
      <c r="I655" s="519"/>
    </row>
    <row r="656" spans="1:9">
      <c r="A656" s="522">
        <v>1163439582</v>
      </c>
      <c r="B656" s="523" t="s">
        <v>1509</v>
      </c>
      <c r="C656" s="523" t="s">
        <v>535</v>
      </c>
      <c r="D656" s="523" t="s">
        <v>986</v>
      </c>
      <c r="E656" s="523" t="s">
        <v>120</v>
      </c>
      <c r="F656" s="523" t="s">
        <v>249</v>
      </c>
      <c r="G656" s="523" t="s">
        <v>248</v>
      </c>
      <c r="H656" s="519"/>
      <c r="I656" s="519"/>
    </row>
    <row r="657" spans="1:9">
      <c r="A657" s="522">
        <v>1163461651</v>
      </c>
      <c r="B657" s="523" t="s">
        <v>580</v>
      </c>
      <c r="C657" s="523" t="s">
        <v>535</v>
      </c>
      <c r="D657" s="523" t="s">
        <v>536</v>
      </c>
      <c r="E657" s="523" t="s">
        <v>110</v>
      </c>
      <c r="F657" s="523" t="s">
        <v>251</v>
      </c>
      <c r="G657" s="523" t="s">
        <v>250</v>
      </c>
      <c r="H657" s="519"/>
      <c r="I657" s="519"/>
    </row>
    <row r="658" spans="1:9">
      <c r="A658" s="522">
        <v>1163493050</v>
      </c>
      <c r="B658" s="523" t="s">
        <v>1728</v>
      </c>
      <c r="C658" s="523" t="s">
        <v>6</v>
      </c>
      <c r="D658" s="523"/>
      <c r="E658" s="523"/>
      <c r="F658" s="523" t="s">
        <v>251</v>
      </c>
      <c r="G658" s="523" t="s">
        <v>250</v>
      </c>
      <c r="H658" s="519"/>
      <c r="I658" s="519"/>
    </row>
    <row r="659" spans="1:9">
      <c r="A659" s="522">
        <v>1163499479</v>
      </c>
      <c r="B659" s="523" t="s">
        <v>704</v>
      </c>
      <c r="C659" s="523" t="s">
        <v>533</v>
      </c>
      <c r="D659" s="523" t="s">
        <v>536</v>
      </c>
      <c r="E659" s="523" t="s">
        <v>110</v>
      </c>
      <c r="F659" s="523" t="s">
        <v>251</v>
      </c>
      <c r="G659" s="523" t="s">
        <v>250</v>
      </c>
      <c r="H659" s="519"/>
      <c r="I659" s="519"/>
    </row>
    <row r="660" spans="1:9">
      <c r="A660" s="522">
        <v>1163531321</v>
      </c>
      <c r="B660" s="523" t="s">
        <v>1032</v>
      </c>
      <c r="C660" s="523" t="s">
        <v>6</v>
      </c>
      <c r="D660" s="523"/>
      <c r="E660" s="523"/>
      <c r="F660" s="523" t="s">
        <v>251</v>
      </c>
      <c r="G660" s="523" t="s">
        <v>250</v>
      </c>
      <c r="H660" s="519"/>
      <c r="I660" s="519"/>
    </row>
    <row r="661" spans="1:9">
      <c r="A661" s="522">
        <v>1163564587</v>
      </c>
      <c r="B661" s="523" t="s">
        <v>984</v>
      </c>
      <c r="C661" s="523" t="s">
        <v>533</v>
      </c>
      <c r="D661" s="523" t="s">
        <v>534</v>
      </c>
      <c r="E661" s="523" t="s">
        <v>121</v>
      </c>
      <c r="F661" s="523" t="s">
        <v>251</v>
      </c>
      <c r="G661" s="523" t="s">
        <v>250</v>
      </c>
      <c r="H661" s="519"/>
      <c r="I661" s="519"/>
    </row>
    <row r="662" spans="1:9">
      <c r="A662" s="522">
        <v>1163564785</v>
      </c>
      <c r="B662" s="523" t="s">
        <v>751</v>
      </c>
      <c r="C662" s="523" t="s">
        <v>535</v>
      </c>
      <c r="D662" s="523" t="s">
        <v>539</v>
      </c>
      <c r="E662" s="523" t="s">
        <v>107</v>
      </c>
      <c r="F662" s="523" t="s">
        <v>251</v>
      </c>
      <c r="G662" s="523" t="s">
        <v>250</v>
      </c>
      <c r="H662" s="519"/>
      <c r="I662" s="519"/>
    </row>
    <row r="663" spans="1:9">
      <c r="A663" s="522">
        <v>1163591986</v>
      </c>
      <c r="B663" s="523" t="s">
        <v>1729</v>
      </c>
      <c r="C663" s="523" t="s">
        <v>6</v>
      </c>
      <c r="D663" s="523"/>
      <c r="E663" s="523"/>
      <c r="F663" s="523" t="s">
        <v>251</v>
      </c>
      <c r="G663" s="523" t="s">
        <v>250</v>
      </c>
      <c r="H663" s="519"/>
      <c r="I663" s="519"/>
    </row>
    <row r="664" spans="1:9">
      <c r="A664" s="522">
        <v>1163595052</v>
      </c>
      <c r="B664" s="523" t="s">
        <v>853</v>
      </c>
      <c r="C664" s="523" t="s">
        <v>6</v>
      </c>
      <c r="D664" s="523"/>
      <c r="E664" s="523"/>
      <c r="F664" s="523" t="s">
        <v>251</v>
      </c>
      <c r="G664" s="523" t="s">
        <v>250</v>
      </c>
      <c r="H664" s="519"/>
      <c r="I664" s="519"/>
    </row>
    <row r="665" spans="1:9">
      <c r="A665" s="522">
        <v>1163645899</v>
      </c>
      <c r="B665" s="523" t="s">
        <v>1730</v>
      </c>
      <c r="C665" s="523" t="s">
        <v>6</v>
      </c>
      <c r="D665" s="523"/>
      <c r="E665" s="523"/>
      <c r="F665" s="523" t="s">
        <v>235</v>
      </c>
      <c r="G665" s="523" t="s">
        <v>234</v>
      </c>
      <c r="H665" s="519"/>
      <c r="I665" s="519"/>
    </row>
    <row r="666" spans="1:9">
      <c r="A666" s="522">
        <v>1163651012</v>
      </c>
      <c r="B666" s="523" t="s">
        <v>1510</v>
      </c>
      <c r="C666" s="523" t="s">
        <v>533</v>
      </c>
      <c r="D666" s="523" t="s">
        <v>537</v>
      </c>
      <c r="E666" s="523" t="s">
        <v>113</v>
      </c>
      <c r="F666" s="523" t="s">
        <v>249</v>
      </c>
      <c r="G666" s="523" t="s">
        <v>248</v>
      </c>
      <c r="H666" s="519"/>
      <c r="I666" s="519"/>
    </row>
    <row r="667" spans="1:9">
      <c r="A667" s="522">
        <v>1163730592</v>
      </c>
      <c r="B667" s="523" t="s">
        <v>1731</v>
      </c>
      <c r="C667" s="523" t="s">
        <v>6</v>
      </c>
      <c r="D667" s="523"/>
      <c r="E667" s="523"/>
      <c r="F667" s="523" t="s">
        <v>227</v>
      </c>
      <c r="G667" s="523" t="s">
        <v>226</v>
      </c>
      <c r="H667" s="519"/>
      <c r="I667" s="519"/>
    </row>
    <row r="668" spans="1:9">
      <c r="A668" s="522">
        <v>1163734818</v>
      </c>
      <c r="B668" s="523" t="s">
        <v>863</v>
      </c>
      <c r="C668" s="523" t="s">
        <v>6</v>
      </c>
      <c r="D668" s="523"/>
      <c r="E668" s="523"/>
      <c r="F668" s="523" t="s">
        <v>255</v>
      </c>
      <c r="G668" s="523" t="s">
        <v>254</v>
      </c>
      <c r="H668" s="519"/>
      <c r="I668" s="519"/>
    </row>
    <row r="669" spans="1:9">
      <c r="A669" s="522">
        <v>1163752489</v>
      </c>
      <c r="B669" s="523" t="s">
        <v>1732</v>
      </c>
      <c r="C669" s="523" t="s">
        <v>6</v>
      </c>
      <c r="D669" s="523"/>
      <c r="E669" s="523"/>
      <c r="F669" s="523" t="s">
        <v>251</v>
      </c>
      <c r="G669" s="523" t="s">
        <v>250</v>
      </c>
      <c r="H669" s="519"/>
      <c r="I669" s="519"/>
    </row>
    <row r="670" spans="1:9">
      <c r="A670" s="522">
        <v>1163795330</v>
      </c>
      <c r="B670" s="523" t="s">
        <v>1733</v>
      </c>
      <c r="C670" s="523" t="s">
        <v>6</v>
      </c>
      <c r="D670" s="523"/>
      <c r="E670" s="523"/>
      <c r="F670" s="523" t="s">
        <v>229</v>
      </c>
      <c r="G670" s="523" t="s">
        <v>228</v>
      </c>
      <c r="H670" s="519"/>
      <c r="I670" s="519"/>
    </row>
    <row r="671" spans="1:9">
      <c r="A671" s="522">
        <v>1163838767</v>
      </c>
      <c r="B671" s="523" t="s">
        <v>814</v>
      </c>
      <c r="C671" s="523" t="s">
        <v>535</v>
      </c>
      <c r="D671" s="523" t="s">
        <v>537</v>
      </c>
      <c r="E671" s="523" t="s">
        <v>113</v>
      </c>
      <c r="F671" s="523" t="s">
        <v>241</v>
      </c>
      <c r="G671" s="523" t="s">
        <v>240</v>
      </c>
      <c r="H671" s="519"/>
      <c r="I671" s="519"/>
    </row>
    <row r="672" spans="1:9">
      <c r="A672" s="522">
        <v>1163911044</v>
      </c>
      <c r="B672" s="523" t="s">
        <v>882</v>
      </c>
      <c r="C672" s="523" t="s">
        <v>6</v>
      </c>
      <c r="D672" s="523"/>
      <c r="E672" s="523"/>
      <c r="F672" s="523" t="s">
        <v>251</v>
      </c>
      <c r="G672" s="523" t="s">
        <v>250</v>
      </c>
      <c r="H672" s="519"/>
      <c r="I672" s="519"/>
    </row>
    <row r="673" spans="1:9">
      <c r="A673" s="522">
        <v>1163926075</v>
      </c>
      <c r="B673" s="523" t="s">
        <v>846</v>
      </c>
      <c r="C673" s="523" t="s">
        <v>535</v>
      </c>
      <c r="D673" s="523" t="s">
        <v>536</v>
      </c>
      <c r="E673" s="523" t="s">
        <v>110</v>
      </c>
      <c r="F673" s="523" t="s">
        <v>229</v>
      </c>
      <c r="G673" s="523" t="s">
        <v>228</v>
      </c>
      <c r="H673" s="519"/>
      <c r="I673" s="519"/>
    </row>
    <row r="674" spans="1:9">
      <c r="A674" s="522">
        <v>1163933261</v>
      </c>
      <c r="B674" s="523" t="s">
        <v>1734</v>
      </c>
      <c r="C674" s="523" t="s">
        <v>6</v>
      </c>
      <c r="D674" s="523"/>
      <c r="E674" s="523"/>
      <c r="F674" s="523" t="s">
        <v>241</v>
      </c>
      <c r="G674" s="523" t="s">
        <v>240</v>
      </c>
      <c r="H674" s="519"/>
      <c r="I674" s="519"/>
    </row>
    <row r="675" spans="1:9">
      <c r="A675" s="522">
        <v>1163939532</v>
      </c>
      <c r="B675" s="523" t="s">
        <v>697</v>
      </c>
      <c r="C675" s="523" t="s">
        <v>533</v>
      </c>
      <c r="D675" s="523" t="s">
        <v>536</v>
      </c>
      <c r="E675" s="523" t="s">
        <v>110</v>
      </c>
      <c r="F675" s="523" t="s">
        <v>251</v>
      </c>
      <c r="G675" s="523" t="s">
        <v>250</v>
      </c>
      <c r="H675" s="519"/>
      <c r="I675" s="519"/>
    </row>
    <row r="676" spans="1:9">
      <c r="A676" s="522">
        <v>1163939540</v>
      </c>
      <c r="B676" s="523" t="s">
        <v>915</v>
      </c>
      <c r="C676" s="523" t="s">
        <v>6</v>
      </c>
      <c r="D676" s="523"/>
      <c r="E676" s="523"/>
      <c r="F676" s="523" t="s">
        <v>251</v>
      </c>
      <c r="G676" s="523" t="s">
        <v>250</v>
      </c>
      <c r="H676" s="519"/>
      <c r="I676" s="519"/>
    </row>
    <row r="677" spans="1:9">
      <c r="A677" s="522">
        <v>1163939581</v>
      </c>
      <c r="B677" s="523" t="s">
        <v>1735</v>
      </c>
      <c r="C677" s="523" t="s">
        <v>6</v>
      </c>
      <c r="D677" s="523"/>
      <c r="E677" s="523"/>
      <c r="F677" s="523" t="s">
        <v>249</v>
      </c>
      <c r="G677" s="523" t="s">
        <v>248</v>
      </c>
      <c r="H677" s="519"/>
      <c r="I677" s="519"/>
    </row>
    <row r="678" spans="1:9">
      <c r="A678" s="522">
        <v>1163939607</v>
      </c>
      <c r="B678" s="523" t="s">
        <v>799</v>
      </c>
      <c r="C678" s="523" t="s">
        <v>535</v>
      </c>
      <c r="D678" s="523" t="s">
        <v>537</v>
      </c>
      <c r="E678" s="523" t="s">
        <v>113</v>
      </c>
      <c r="F678" s="523" t="s">
        <v>251</v>
      </c>
      <c r="G678" s="523" t="s">
        <v>250</v>
      </c>
      <c r="H678" s="519"/>
      <c r="I678" s="519"/>
    </row>
    <row r="679" spans="1:9">
      <c r="A679" s="522">
        <v>1163964399</v>
      </c>
      <c r="B679" s="523" t="s">
        <v>954</v>
      </c>
      <c r="C679" s="523" t="s">
        <v>535</v>
      </c>
      <c r="D679" s="523" t="s">
        <v>534</v>
      </c>
      <c r="E679" s="523" t="s">
        <v>121</v>
      </c>
      <c r="F679" s="523" t="s">
        <v>251</v>
      </c>
      <c r="G679" s="523" t="s">
        <v>250</v>
      </c>
      <c r="H679" s="519"/>
      <c r="I679" s="519"/>
    </row>
    <row r="680" spans="1:9">
      <c r="A680" s="522">
        <v>1163985311</v>
      </c>
      <c r="B680" s="523" t="s">
        <v>1117</v>
      </c>
      <c r="C680" s="523" t="s">
        <v>533</v>
      </c>
      <c r="D680" s="523" t="s">
        <v>986</v>
      </c>
      <c r="E680" s="523" t="s">
        <v>120</v>
      </c>
      <c r="F680" s="523" t="s">
        <v>251</v>
      </c>
      <c r="G680" s="523" t="s">
        <v>250</v>
      </c>
      <c r="H680" s="519"/>
      <c r="I680" s="519"/>
    </row>
    <row r="681" spans="1:9">
      <c r="A681" s="522">
        <v>1164003965</v>
      </c>
      <c r="B681" s="523" t="s">
        <v>1736</v>
      </c>
      <c r="C681" s="523" t="s">
        <v>6</v>
      </c>
      <c r="D681" s="523"/>
      <c r="E681" s="523"/>
      <c r="F681" s="523" t="s">
        <v>251</v>
      </c>
      <c r="G681" s="523" t="s">
        <v>250</v>
      </c>
      <c r="H681" s="519"/>
      <c r="I681" s="519"/>
    </row>
    <row r="682" spans="1:9">
      <c r="A682" s="522">
        <v>1164028020</v>
      </c>
      <c r="B682" s="523" t="s">
        <v>1105</v>
      </c>
      <c r="C682" s="523" t="s">
        <v>533</v>
      </c>
      <c r="D682" s="523" t="s">
        <v>986</v>
      </c>
      <c r="E682" s="523" t="s">
        <v>120</v>
      </c>
      <c r="F682" s="523" t="s">
        <v>251</v>
      </c>
      <c r="G682" s="523" t="s">
        <v>250</v>
      </c>
      <c r="H682" s="519"/>
      <c r="I682" s="519"/>
    </row>
    <row r="683" spans="1:9">
      <c r="A683" s="522">
        <v>1164029333</v>
      </c>
      <c r="B683" s="523" t="s">
        <v>918</v>
      </c>
      <c r="C683" s="523" t="s">
        <v>6</v>
      </c>
      <c r="D683" s="523"/>
      <c r="E683" s="523"/>
      <c r="F683" s="523" t="s">
        <v>251</v>
      </c>
      <c r="G683" s="523" t="s">
        <v>250</v>
      </c>
      <c r="H683" s="519"/>
      <c r="I683" s="519"/>
    </row>
    <row r="684" spans="1:9">
      <c r="A684" s="522">
        <v>1164051956</v>
      </c>
      <c r="B684" s="523" t="s">
        <v>1737</v>
      </c>
      <c r="C684" s="523" t="s">
        <v>6</v>
      </c>
      <c r="D684" s="523"/>
      <c r="E684" s="523"/>
      <c r="F684" s="523" t="s">
        <v>251</v>
      </c>
      <c r="G684" s="523" t="s">
        <v>250</v>
      </c>
      <c r="H684" s="519"/>
      <c r="I684" s="519"/>
    </row>
    <row r="685" spans="1:9">
      <c r="A685" s="522">
        <v>1164098858</v>
      </c>
      <c r="B685" s="523" t="s">
        <v>1738</v>
      </c>
      <c r="C685" s="523" t="s">
        <v>6</v>
      </c>
      <c r="D685" s="523"/>
      <c r="E685" s="523"/>
      <c r="F685" s="523" t="s">
        <v>251</v>
      </c>
      <c r="G685" s="523" t="s">
        <v>250</v>
      </c>
      <c r="H685" s="519"/>
      <c r="I685" s="519"/>
    </row>
    <row r="686" spans="1:9">
      <c r="A686" s="522">
        <v>1164130107</v>
      </c>
      <c r="B686" s="523" t="s">
        <v>674</v>
      </c>
      <c r="C686" s="523" t="s">
        <v>533</v>
      </c>
      <c r="D686" s="523" t="s">
        <v>537</v>
      </c>
      <c r="E686" s="523" t="s">
        <v>113</v>
      </c>
      <c r="F686" s="523" t="s">
        <v>251</v>
      </c>
      <c r="G686" s="523" t="s">
        <v>250</v>
      </c>
      <c r="H686" s="519"/>
      <c r="I686" s="519"/>
    </row>
    <row r="687" spans="1:9">
      <c r="A687" s="522">
        <v>1164169691</v>
      </c>
      <c r="B687" s="523" t="s">
        <v>485</v>
      </c>
      <c r="C687" s="523" t="s">
        <v>533</v>
      </c>
      <c r="D687" s="523" t="s">
        <v>538</v>
      </c>
      <c r="E687" s="523" t="s">
        <v>117</v>
      </c>
      <c r="F687" s="523" t="s">
        <v>251</v>
      </c>
      <c r="G687" s="523" t="s">
        <v>250</v>
      </c>
      <c r="H687" s="519"/>
      <c r="I687" s="519"/>
    </row>
    <row r="688" spans="1:9">
      <c r="A688" s="522">
        <v>1164203474</v>
      </c>
      <c r="B688" s="523" t="s">
        <v>657</v>
      </c>
      <c r="C688" s="523" t="s">
        <v>533</v>
      </c>
      <c r="D688" s="523" t="s">
        <v>537</v>
      </c>
      <c r="E688" s="523" t="s">
        <v>113</v>
      </c>
      <c r="F688" s="523" t="s">
        <v>251</v>
      </c>
      <c r="G688" s="523" t="s">
        <v>250</v>
      </c>
      <c r="H688" s="519"/>
      <c r="I688" s="519"/>
    </row>
    <row r="689" spans="1:9">
      <c r="A689" s="522">
        <v>1164210107</v>
      </c>
      <c r="B689" s="523" t="s">
        <v>996</v>
      </c>
      <c r="C689" s="523" t="s">
        <v>6</v>
      </c>
      <c r="D689" s="523"/>
      <c r="E689" s="523"/>
      <c r="F689" s="523" t="s">
        <v>229</v>
      </c>
      <c r="G689" s="523" t="s">
        <v>228</v>
      </c>
      <c r="H689" s="519"/>
      <c r="I689" s="519"/>
    </row>
    <row r="690" spans="1:9">
      <c r="A690" s="522">
        <v>1164211204</v>
      </c>
      <c r="B690" s="523" t="s">
        <v>904</v>
      </c>
      <c r="C690" s="523" t="s">
        <v>6</v>
      </c>
      <c r="D690" s="523"/>
      <c r="E690" s="523"/>
      <c r="F690" s="523" t="s">
        <v>251</v>
      </c>
      <c r="G690" s="523" t="s">
        <v>250</v>
      </c>
      <c r="H690" s="519"/>
      <c r="I690" s="519"/>
    </row>
    <row r="691" spans="1:9">
      <c r="A691" s="522">
        <v>1164215080</v>
      </c>
      <c r="B691" s="523" t="s">
        <v>794</v>
      </c>
      <c r="C691" s="523" t="s">
        <v>535</v>
      </c>
      <c r="D691" s="523" t="s">
        <v>537</v>
      </c>
      <c r="E691" s="523" t="s">
        <v>113</v>
      </c>
      <c r="F691" s="523" t="s">
        <v>255</v>
      </c>
      <c r="G691" s="523" t="s">
        <v>254</v>
      </c>
      <c r="H691" s="519"/>
      <c r="I691" s="519"/>
    </row>
    <row r="692" spans="1:9">
      <c r="A692" s="522">
        <v>1164239353</v>
      </c>
      <c r="B692" s="523" t="s">
        <v>1739</v>
      </c>
      <c r="C692" s="523" t="s">
        <v>6</v>
      </c>
      <c r="D692" s="523"/>
      <c r="E692" s="523"/>
      <c r="F692" s="523" t="s">
        <v>229</v>
      </c>
      <c r="G692" s="523" t="s">
        <v>228</v>
      </c>
      <c r="H692" s="519"/>
      <c r="I692" s="519"/>
    </row>
    <row r="693" spans="1:9">
      <c r="A693" s="522">
        <v>1164260334</v>
      </c>
      <c r="B693" s="523" t="s">
        <v>1066</v>
      </c>
      <c r="C693" s="523" t="s">
        <v>533</v>
      </c>
      <c r="D693" s="523" t="s">
        <v>986</v>
      </c>
      <c r="E693" s="523" t="s">
        <v>120</v>
      </c>
      <c r="F693" s="523" t="s">
        <v>229</v>
      </c>
      <c r="G693" s="523" t="s">
        <v>228</v>
      </c>
      <c r="H693" s="519"/>
      <c r="I693" s="519"/>
    </row>
    <row r="694" spans="1:9">
      <c r="A694" s="522">
        <v>1164331341</v>
      </c>
      <c r="B694" s="523" t="s">
        <v>763</v>
      </c>
      <c r="C694" s="523" t="s">
        <v>535</v>
      </c>
      <c r="D694" s="523" t="s">
        <v>536</v>
      </c>
      <c r="E694" s="523" t="s">
        <v>110</v>
      </c>
      <c r="F694" s="523" t="s">
        <v>251</v>
      </c>
      <c r="G694" s="523" t="s">
        <v>250</v>
      </c>
      <c r="H694" s="519"/>
      <c r="I694" s="519"/>
    </row>
    <row r="695" spans="1:9">
      <c r="A695" s="522">
        <v>1164350770</v>
      </c>
      <c r="B695" s="523" t="s">
        <v>1740</v>
      </c>
      <c r="C695" s="523" t="s">
        <v>6</v>
      </c>
      <c r="D695" s="523"/>
      <c r="E695" s="523"/>
      <c r="F695" s="523" t="s">
        <v>249</v>
      </c>
      <c r="G695" s="523" t="s">
        <v>248</v>
      </c>
      <c r="H695" s="519"/>
      <c r="I695" s="519"/>
    </row>
    <row r="696" spans="1:9">
      <c r="A696" s="522">
        <v>1164351992</v>
      </c>
      <c r="B696" s="523" t="s">
        <v>1741</v>
      </c>
      <c r="C696" s="523" t="s">
        <v>6</v>
      </c>
      <c r="D696" s="523"/>
      <c r="E696" s="523"/>
      <c r="F696" s="523" t="s">
        <v>229</v>
      </c>
      <c r="G696" s="523" t="s">
        <v>228</v>
      </c>
      <c r="H696" s="519"/>
      <c r="I696" s="519"/>
    </row>
    <row r="697" spans="1:9">
      <c r="A697" s="522">
        <v>1164376510</v>
      </c>
      <c r="B697" s="523" t="s">
        <v>564</v>
      </c>
      <c r="C697" s="523" t="s">
        <v>535</v>
      </c>
      <c r="D697" s="523" t="s">
        <v>534</v>
      </c>
      <c r="E697" s="523" t="s">
        <v>121</v>
      </c>
      <c r="F697" s="523" t="s">
        <v>243</v>
      </c>
      <c r="G697" s="523" t="s">
        <v>242</v>
      </c>
      <c r="H697" s="519"/>
      <c r="I697" s="519"/>
    </row>
    <row r="698" spans="1:9">
      <c r="A698" s="522">
        <v>1164383961</v>
      </c>
      <c r="B698" s="523" t="s">
        <v>708</v>
      </c>
      <c r="C698" s="523" t="s">
        <v>533</v>
      </c>
      <c r="D698" s="523" t="s">
        <v>536</v>
      </c>
      <c r="E698" s="523" t="s">
        <v>110</v>
      </c>
      <c r="F698" s="523" t="s">
        <v>241</v>
      </c>
      <c r="G698" s="523" t="s">
        <v>240</v>
      </c>
      <c r="H698" s="519"/>
      <c r="I698" s="519"/>
    </row>
    <row r="699" spans="1:9">
      <c r="A699" s="522">
        <v>1164416654</v>
      </c>
      <c r="B699" s="523" t="s">
        <v>1742</v>
      </c>
      <c r="C699" s="523" t="s">
        <v>6</v>
      </c>
      <c r="D699" s="523"/>
      <c r="E699" s="523"/>
      <c r="F699" s="523" t="s">
        <v>249</v>
      </c>
      <c r="G699" s="523" t="s">
        <v>248</v>
      </c>
      <c r="H699" s="519"/>
      <c r="I699" s="519"/>
    </row>
    <row r="700" spans="1:9">
      <c r="A700" s="522">
        <v>1164423148</v>
      </c>
      <c r="B700" s="523" t="s">
        <v>1743</v>
      </c>
      <c r="C700" s="523" t="s">
        <v>6</v>
      </c>
      <c r="D700" s="523"/>
      <c r="E700" s="523"/>
      <c r="F700" s="523" t="s">
        <v>247</v>
      </c>
      <c r="G700" s="523" t="s">
        <v>246</v>
      </c>
      <c r="H700" s="519"/>
      <c r="I700" s="519"/>
    </row>
    <row r="701" spans="1:9">
      <c r="A701" s="522">
        <v>1164440506</v>
      </c>
      <c r="B701" s="523" t="s">
        <v>944</v>
      </c>
      <c r="C701" s="523" t="s">
        <v>6</v>
      </c>
      <c r="D701" s="523"/>
      <c r="E701" s="523"/>
      <c r="F701" s="523" t="s">
        <v>249</v>
      </c>
      <c r="G701" s="523" t="s">
        <v>248</v>
      </c>
      <c r="H701" s="519"/>
      <c r="I701" s="519"/>
    </row>
    <row r="702" spans="1:9">
      <c r="A702" s="522">
        <v>1164487762</v>
      </c>
      <c r="B702" s="523" t="s">
        <v>1744</v>
      </c>
      <c r="C702" s="523" t="s">
        <v>6</v>
      </c>
      <c r="D702" s="523"/>
      <c r="E702" s="523"/>
      <c r="F702" s="523" t="s">
        <v>229</v>
      </c>
      <c r="G702" s="523" t="s">
        <v>228</v>
      </c>
      <c r="H702" s="519"/>
      <c r="I702" s="519"/>
    </row>
    <row r="703" spans="1:9">
      <c r="A703" s="522">
        <v>1164494560</v>
      </c>
      <c r="B703" s="523" t="s">
        <v>1745</v>
      </c>
      <c r="C703" s="523" t="s">
        <v>6</v>
      </c>
      <c r="D703" s="523"/>
      <c r="E703" s="523"/>
      <c r="F703" s="523" t="s">
        <v>251</v>
      </c>
      <c r="G703" s="523" t="s">
        <v>250</v>
      </c>
      <c r="H703" s="519"/>
      <c r="I703" s="519"/>
    </row>
    <row r="704" spans="1:9">
      <c r="A704" s="522">
        <v>1164502040</v>
      </c>
      <c r="B704" s="523" t="s">
        <v>997</v>
      </c>
      <c r="C704" s="523" t="s">
        <v>533</v>
      </c>
      <c r="D704" s="523" t="s">
        <v>989</v>
      </c>
      <c r="E704" s="523" t="s">
        <v>258</v>
      </c>
      <c r="F704" s="523" t="s">
        <v>251</v>
      </c>
      <c r="G704" s="523" t="s">
        <v>250</v>
      </c>
      <c r="H704" s="519"/>
      <c r="I704" s="519"/>
    </row>
    <row r="705" spans="1:9">
      <c r="A705" s="522">
        <v>1164502909</v>
      </c>
      <c r="B705" s="523" t="s">
        <v>1511</v>
      </c>
      <c r="C705" s="523" t="s">
        <v>535</v>
      </c>
      <c r="D705" s="523" t="s">
        <v>537</v>
      </c>
      <c r="E705" s="523" t="s">
        <v>113</v>
      </c>
      <c r="F705" s="523" t="s">
        <v>251</v>
      </c>
      <c r="G705" s="523" t="s">
        <v>250</v>
      </c>
      <c r="H705" s="519"/>
      <c r="I705" s="519"/>
    </row>
    <row r="706" spans="1:9">
      <c r="A706" s="522">
        <v>1164540941</v>
      </c>
      <c r="B706" s="523" t="s">
        <v>710</v>
      </c>
      <c r="C706" s="523" t="s">
        <v>533</v>
      </c>
      <c r="D706" s="523" t="s">
        <v>536</v>
      </c>
      <c r="E706" s="523" t="s">
        <v>110</v>
      </c>
      <c r="F706" s="523" t="s">
        <v>251</v>
      </c>
      <c r="G706" s="523" t="s">
        <v>250</v>
      </c>
      <c r="H706" s="519"/>
      <c r="I706" s="519"/>
    </row>
    <row r="707" spans="1:9">
      <c r="A707" s="522">
        <v>1164550353</v>
      </c>
      <c r="B707" s="523" t="s">
        <v>796</v>
      </c>
      <c r="C707" s="523" t="s">
        <v>535</v>
      </c>
      <c r="D707" s="523" t="s">
        <v>539</v>
      </c>
      <c r="E707" s="523" t="s">
        <v>107</v>
      </c>
      <c r="F707" s="523" t="s">
        <v>251</v>
      </c>
      <c r="G707" s="523" t="s">
        <v>250</v>
      </c>
      <c r="H707" s="519"/>
      <c r="I707" s="519"/>
    </row>
    <row r="708" spans="1:9">
      <c r="A708" s="522">
        <v>1164559727</v>
      </c>
      <c r="B708" s="523" t="s">
        <v>1512</v>
      </c>
      <c r="C708" s="523" t="s">
        <v>535</v>
      </c>
      <c r="D708" s="523" t="s">
        <v>986</v>
      </c>
      <c r="E708" s="523" t="s">
        <v>120</v>
      </c>
      <c r="F708" s="523" t="s">
        <v>251</v>
      </c>
      <c r="G708" s="523" t="s">
        <v>250</v>
      </c>
      <c r="H708" s="519"/>
      <c r="I708" s="519"/>
    </row>
    <row r="709" spans="1:9">
      <c r="A709" s="522">
        <v>1164608342</v>
      </c>
      <c r="B709" s="523" t="s">
        <v>1746</v>
      </c>
      <c r="C709" s="523" t="s">
        <v>6</v>
      </c>
      <c r="D709" s="523"/>
      <c r="E709" s="523"/>
      <c r="F709" s="523" t="s">
        <v>249</v>
      </c>
      <c r="G709" s="523" t="s">
        <v>248</v>
      </c>
      <c r="H709" s="519"/>
      <c r="I709" s="519"/>
    </row>
    <row r="710" spans="1:9">
      <c r="A710" s="522">
        <v>1164633670</v>
      </c>
      <c r="B710" s="523" t="s">
        <v>520</v>
      </c>
      <c r="C710" s="523" t="s">
        <v>533</v>
      </c>
      <c r="D710" s="523" t="s">
        <v>534</v>
      </c>
      <c r="E710" s="523" t="s">
        <v>121</v>
      </c>
      <c r="F710" s="523" t="s">
        <v>251</v>
      </c>
      <c r="G710" s="523" t="s">
        <v>250</v>
      </c>
      <c r="H710" s="519"/>
      <c r="I710" s="519"/>
    </row>
    <row r="711" spans="1:9">
      <c r="A711" s="522">
        <v>1164646474</v>
      </c>
      <c r="B711" s="523" t="s">
        <v>1068</v>
      </c>
      <c r="C711" s="523" t="s">
        <v>533</v>
      </c>
      <c r="D711" s="523" t="s">
        <v>994</v>
      </c>
      <c r="E711" s="523" t="s">
        <v>98</v>
      </c>
      <c r="F711" s="523" t="s">
        <v>251</v>
      </c>
      <c r="G711" s="523" t="s">
        <v>250</v>
      </c>
      <c r="H711" s="519"/>
      <c r="I711" s="519"/>
    </row>
    <row r="712" spans="1:9">
      <c r="A712" s="522">
        <v>1164687544</v>
      </c>
      <c r="B712" s="523" t="s">
        <v>1747</v>
      </c>
      <c r="C712" s="523" t="s">
        <v>6</v>
      </c>
      <c r="D712" s="523"/>
      <c r="E712" s="523"/>
      <c r="F712" s="523" t="s">
        <v>251</v>
      </c>
      <c r="G712" s="523" t="s">
        <v>250</v>
      </c>
      <c r="H712" s="519"/>
      <c r="I712" s="519"/>
    </row>
    <row r="713" spans="1:9">
      <c r="A713" s="522">
        <v>1164688005</v>
      </c>
      <c r="B713" s="523" t="s">
        <v>734</v>
      </c>
      <c r="C713" s="523" t="s">
        <v>535</v>
      </c>
      <c r="D713" s="523" t="s">
        <v>539</v>
      </c>
      <c r="E713" s="523" t="s">
        <v>107</v>
      </c>
      <c r="F713" s="523" t="s">
        <v>251</v>
      </c>
      <c r="G713" s="523" t="s">
        <v>250</v>
      </c>
      <c r="H713" s="519"/>
      <c r="I713" s="519"/>
    </row>
    <row r="714" spans="1:9">
      <c r="A714" s="522">
        <v>1164725880</v>
      </c>
      <c r="B714" s="523" t="s">
        <v>521</v>
      </c>
      <c r="C714" s="523" t="s">
        <v>533</v>
      </c>
      <c r="D714" s="523" t="s">
        <v>534</v>
      </c>
      <c r="E714" s="523" t="s">
        <v>121</v>
      </c>
      <c r="F714" s="523" t="s">
        <v>257</v>
      </c>
      <c r="G714" s="523" t="s">
        <v>256</v>
      </c>
      <c r="H714" s="519"/>
      <c r="I714" s="519"/>
    </row>
    <row r="715" spans="1:9">
      <c r="A715" s="522">
        <v>1164735582</v>
      </c>
      <c r="B715" s="523" t="s">
        <v>1053</v>
      </c>
      <c r="C715" s="523" t="s">
        <v>6</v>
      </c>
      <c r="D715" s="523"/>
      <c r="E715" s="523"/>
      <c r="F715" s="523" t="s">
        <v>237</v>
      </c>
      <c r="G715" s="523" t="s">
        <v>236</v>
      </c>
      <c r="H715" s="519"/>
      <c r="I715" s="519"/>
    </row>
    <row r="716" spans="1:9">
      <c r="A716" s="522">
        <v>1164735681</v>
      </c>
      <c r="B716" s="523" t="s">
        <v>1748</v>
      </c>
      <c r="C716" s="523" t="s">
        <v>6</v>
      </c>
      <c r="D716" s="523"/>
      <c r="E716" s="523"/>
      <c r="F716" s="523" t="s">
        <v>245</v>
      </c>
      <c r="G716" s="523" t="s">
        <v>244</v>
      </c>
      <c r="H716" s="519"/>
      <c r="I716" s="519"/>
    </row>
    <row r="717" spans="1:9">
      <c r="A717" s="522">
        <v>1164744683</v>
      </c>
      <c r="B717" s="523" t="s">
        <v>605</v>
      </c>
      <c r="C717" s="523" t="s">
        <v>535</v>
      </c>
      <c r="D717" s="523" t="s">
        <v>537</v>
      </c>
      <c r="E717" s="523" t="s">
        <v>113</v>
      </c>
      <c r="F717" s="523" t="s">
        <v>251</v>
      </c>
      <c r="G717" s="523" t="s">
        <v>250</v>
      </c>
      <c r="H717" s="519"/>
      <c r="I717" s="519"/>
    </row>
    <row r="718" spans="1:9">
      <c r="A718" s="522">
        <v>1164745177</v>
      </c>
      <c r="B718" s="523" t="s">
        <v>627</v>
      </c>
      <c r="C718" s="523" t="s">
        <v>533</v>
      </c>
      <c r="D718" s="523" t="s">
        <v>534</v>
      </c>
      <c r="E718" s="523" t="s">
        <v>121</v>
      </c>
      <c r="F718" s="523" t="s">
        <v>251</v>
      </c>
      <c r="G718" s="523" t="s">
        <v>250</v>
      </c>
      <c r="H718" s="519"/>
      <c r="I718" s="519"/>
    </row>
    <row r="719" spans="1:9">
      <c r="A719" s="522">
        <v>1164805617</v>
      </c>
      <c r="B719" s="523" t="s">
        <v>896</v>
      </c>
      <c r="C719" s="523" t="s">
        <v>6</v>
      </c>
      <c r="D719" s="523"/>
      <c r="E719" s="523"/>
      <c r="F719" s="523" t="s">
        <v>251</v>
      </c>
      <c r="G719" s="523" t="s">
        <v>250</v>
      </c>
      <c r="H719" s="519"/>
      <c r="I719" s="519"/>
    </row>
    <row r="720" spans="1:9">
      <c r="A720" s="522">
        <v>1164847940</v>
      </c>
      <c r="B720" s="523" t="s">
        <v>1513</v>
      </c>
      <c r="C720" s="523" t="s">
        <v>533</v>
      </c>
      <c r="D720" s="523" t="s">
        <v>534</v>
      </c>
      <c r="E720" s="523" t="s">
        <v>121</v>
      </c>
      <c r="F720" s="523" t="s">
        <v>249</v>
      </c>
      <c r="G720" s="523" t="s">
        <v>248</v>
      </c>
      <c r="H720" s="519"/>
      <c r="I720" s="519"/>
    </row>
    <row r="721" spans="1:9">
      <c r="A721" s="522">
        <v>1164850829</v>
      </c>
      <c r="B721" s="523" t="s">
        <v>714</v>
      </c>
      <c r="C721" s="523" t="s">
        <v>533</v>
      </c>
      <c r="D721" s="523" t="s">
        <v>536</v>
      </c>
      <c r="E721" s="523" t="s">
        <v>110</v>
      </c>
      <c r="F721" s="523" t="s">
        <v>251</v>
      </c>
      <c r="G721" s="523" t="s">
        <v>250</v>
      </c>
      <c r="H721" s="519"/>
      <c r="I721" s="519"/>
    </row>
    <row r="722" spans="1:9">
      <c r="A722" s="522">
        <v>1164866635</v>
      </c>
      <c r="B722" s="523" t="s">
        <v>1749</v>
      </c>
      <c r="C722" s="523" t="s">
        <v>6</v>
      </c>
      <c r="D722" s="523"/>
      <c r="E722" s="523"/>
      <c r="F722" s="523" t="s">
        <v>229</v>
      </c>
      <c r="G722" s="523" t="s">
        <v>228</v>
      </c>
      <c r="H722" s="519"/>
      <c r="I722" s="519"/>
    </row>
    <row r="723" spans="1:9">
      <c r="A723" s="522">
        <v>1164915127</v>
      </c>
      <c r="B723" s="523" t="s">
        <v>913</v>
      </c>
      <c r="C723" s="523" t="s">
        <v>6</v>
      </c>
      <c r="D723" s="523"/>
      <c r="E723" s="523"/>
      <c r="F723" s="523" t="s">
        <v>251</v>
      </c>
      <c r="G723" s="523" t="s">
        <v>250</v>
      </c>
      <c r="H723" s="519"/>
      <c r="I723" s="519"/>
    </row>
    <row r="724" spans="1:9">
      <c r="A724" s="522">
        <v>1164935216</v>
      </c>
      <c r="B724" s="523" t="s">
        <v>591</v>
      </c>
      <c r="C724" s="523" t="s">
        <v>533</v>
      </c>
      <c r="D724" s="523" t="s">
        <v>536</v>
      </c>
      <c r="E724" s="523" t="s">
        <v>110</v>
      </c>
      <c r="F724" s="523" t="s">
        <v>237</v>
      </c>
      <c r="G724" s="523" t="s">
        <v>236</v>
      </c>
      <c r="H724" s="519"/>
      <c r="I724" s="519"/>
    </row>
    <row r="725" spans="1:9">
      <c r="A725" s="522">
        <v>1164936529</v>
      </c>
      <c r="B725" s="523" t="s">
        <v>1750</v>
      </c>
      <c r="C725" s="523" t="s">
        <v>6</v>
      </c>
      <c r="D725" s="523"/>
      <c r="E725" s="523"/>
      <c r="F725" s="523" t="s">
        <v>229</v>
      </c>
      <c r="G725" s="523" t="s">
        <v>228</v>
      </c>
      <c r="H725" s="519"/>
      <c r="I725" s="519"/>
    </row>
    <row r="726" spans="1:9">
      <c r="A726" s="522">
        <v>1164958267</v>
      </c>
      <c r="B726" s="523" t="s">
        <v>852</v>
      </c>
      <c r="C726" s="523" t="s">
        <v>6</v>
      </c>
      <c r="D726" s="523"/>
      <c r="E726" s="523"/>
      <c r="F726" s="523" t="s">
        <v>235</v>
      </c>
      <c r="G726" s="523" t="s">
        <v>234</v>
      </c>
      <c r="H726" s="519"/>
      <c r="I726" s="519"/>
    </row>
    <row r="727" spans="1:9">
      <c r="A727" s="522">
        <v>1164997372</v>
      </c>
      <c r="B727" s="523" t="s">
        <v>873</v>
      </c>
      <c r="C727" s="523" t="s">
        <v>6</v>
      </c>
      <c r="D727" s="523"/>
      <c r="E727" s="523"/>
      <c r="F727" s="523" t="s">
        <v>251</v>
      </c>
      <c r="G727" s="523" t="s">
        <v>250</v>
      </c>
      <c r="H727" s="519"/>
      <c r="I727" s="519"/>
    </row>
    <row r="728" spans="1:9">
      <c r="A728" s="522">
        <v>1164999469</v>
      </c>
      <c r="B728" s="523" t="s">
        <v>811</v>
      </c>
      <c r="C728" s="523" t="s">
        <v>535</v>
      </c>
      <c r="D728" s="523" t="s">
        <v>536</v>
      </c>
      <c r="E728" s="523" t="s">
        <v>110</v>
      </c>
      <c r="F728" s="523" t="s">
        <v>251</v>
      </c>
      <c r="G728" s="523" t="s">
        <v>250</v>
      </c>
      <c r="H728" s="519"/>
      <c r="I728" s="519"/>
    </row>
    <row r="729" spans="1:9">
      <c r="A729" s="522">
        <v>1165002263</v>
      </c>
      <c r="B729" s="523" t="s">
        <v>1751</v>
      </c>
      <c r="C729" s="523" t="s">
        <v>6</v>
      </c>
      <c r="D729" s="523"/>
      <c r="E729" s="523"/>
      <c r="F729" s="523" t="s">
        <v>255</v>
      </c>
      <c r="G729" s="523" t="s">
        <v>254</v>
      </c>
      <c r="H729" s="519"/>
      <c r="I729" s="519"/>
    </row>
    <row r="730" spans="1:9">
      <c r="A730" s="522">
        <v>1165003691</v>
      </c>
      <c r="B730" s="523" t="s">
        <v>1752</v>
      </c>
      <c r="C730" s="523" t="s">
        <v>6</v>
      </c>
      <c r="D730" s="523"/>
      <c r="E730" s="523"/>
      <c r="F730" s="523" t="s">
        <v>251</v>
      </c>
      <c r="G730" s="523" t="s">
        <v>250</v>
      </c>
      <c r="H730" s="519"/>
      <c r="I730" s="519"/>
    </row>
    <row r="731" spans="1:9">
      <c r="A731" s="522">
        <v>1165019481</v>
      </c>
      <c r="B731" s="523" t="s">
        <v>1753</v>
      </c>
      <c r="C731" s="523" t="s">
        <v>6</v>
      </c>
      <c r="D731" s="523"/>
      <c r="E731" s="523"/>
      <c r="F731" s="523" t="s">
        <v>231</v>
      </c>
      <c r="G731" s="523" t="s">
        <v>230</v>
      </c>
      <c r="H731" s="519"/>
      <c r="I731" s="519"/>
    </row>
    <row r="732" spans="1:9">
      <c r="A732" s="522">
        <v>1165068835</v>
      </c>
      <c r="B732" s="523" t="s">
        <v>652</v>
      </c>
      <c r="C732" s="523" t="s">
        <v>533</v>
      </c>
      <c r="D732" s="523" t="s">
        <v>540</v>
      </c>
      <c r="E732" s="523" t="s">
        <v>95</v>
      </c>
      <c r="F732" s="523" t="s">
        <v>251</v>
      </c>
      <c r="G732" s="523" t="s">
        <v>250</v>
      </c>
      <c r="H732" s="519"/>
      <c r="I732" s="519"/>
    </row>
    <row r="733" spans="1:9">
      <c r="A733" s="522">
        <v>1165084956</v>
      </c>
      <c r="B733" s="523" t="s">
        <v>866</v>
      </c>
      <c r="C733" s="523" t="s">
        <v>533</v>
      </c>
      <c r="D733" s="523" t="s">
        <v>537</v>
      </c>
      <c r="E733" s="523" t="s">
        <v>113</v>
      </c>
      <c r="F733" s="523" t="s">
        <v>249</v>
      </c>
      <c r="G733" s="523" t="s">
        <v>248</v>
      </c>
      <c r="H733" s="519"/>
      <c r="I733" s="519"/>
    </row>
    <row r="734" spans="1:9">
      <c r="A734" s="522">
        <v>1165097636</v>
      </c>
      <c r="B734" s="523" t="s">
        <v>1754</v>
      </c>
      <c r="C734" s="523" t="s">
        <v>6</v>
      </c>
      <c r="D734" s="523"/>
      <c r="E734" s="523"/>
      <c r="F734" s="523" t="s">
        <v>235</v>
      </c>
      <c r="G734" s="523" t="s">
        <v>234</v>
      </c>
      <c r="H734" s="519"/>
      <c r="I734" s="519"/>
    </row>
    <row r="735" spans="1:9">
      <c r="A735" s="522">
        <v>1165103657</v>
      </c>
      <c r="B735" s="523" t="s">
        <v>897</v>
      </c>
      <c r="C735" s="523" t="s">
        <v>6</v>
      </c>
      <c r="D735" s="523"/>
      <c r="E735" s="523"/>
      <c r="F735" s="523" t="s">
        <v>251</v>
      </c>
      <c r="G735" s="523" t="s">
        <v>250</v>
      </c>
      <c r="H735" s="519"/>
      <c r="I735" s="519"/>
    </row>
    <row r="736" spans="1:9">
      <c r="A736" s="522">
        <v>1165124943</v>
      </c>
      <c r="B736" s="523" t="s">
        <v>1121</v>
      </c>
      <c r="C736" s="523" t="s">
        <v>6</v>
      </c>
      <c r="D736" s="523"/>
      <c r="E736" s="523"/>
      <c r="F736" s="523" t="s">
        <v>255</v>
      </c>
      <c r="G736" s="523" t="s">
        <v>254</v>
      </c>
      <c r="H736" s="519"/>
      <c r="I736" s="519"/>
    </row>
    <row r="737" spans="1:9">
      <c r="A737" s="522">
        <v>1165142390</v>
      </c>
      <c r="B737" s="523" t="s">
        <v>1755</v>
      </c>
      <c r="C737" s="523" t="s">
        <v>6</v>
      </c>
      <c r="D737" s="523"/>
      <c r="E737" s="523"/>
      <c r="F737" s="523" t="s">
        <v>241</v>
      </c>
      <c r="G737" s="523" t="s">
        <v>240</v>
      </c>
      <c r="H737" s="519"/>
      <c r="I737" s="519"/>
    </row>
    <row r="738" spans="1:9">
      <c r="A738" s="522">
        <v>1165153785</v>
      </c>
      <c r="B738" s="523" t="s">
        <v>1514</v>
      </c>
      <c r="C738" s="523" t="s">
        <v>535</v>
      </c>
      <c r="D738" s="523" t="s">
        <v>538</v>
      </c>
      <c r="E738" s="523" t="s">
        <v>117</v>
      </c>
      <c r="F738" s="523" t="s">
        <v>251</v>
      </c>
      <c r="G738" s="523" t="s">
        <v>250</v>
      </c>
      <c r="H738" s="519"/>
      <c r="I738" s="519"/>
    </row>
    <row r="739" spans="1:9">
      <c r="A739" s="522">
        <v>1165251829</v>
      </c>
      <c r="B739" s="523" t="s">
        <v>543</v>
      </c>
      <c r="C739" s="523" t="s">
        <v>533</v>
      </c>
      <c r="D739" s="523" t="s">
        <v>534</v>
      </c>
      <c r="E739" s="523" t="s">
        <v>121</v>
      </c>
      <c r="F739" s="523" t="s">
        <v>229</v>
      </c>
      <c r="G739" s="523" t="s">
        <v>228</v>
      </c>
      <c r="H739" s="519"/>
      <c r="I739" s="519"/>
    </row>
    <row r="740" spans="1:9">
      <c r="A740" s="522">
        <v>1165270621</v>
      </c>
      <c r="B740" s="523" t="s">
        <v>1515</v>
      </c>
      <c r="C740" s="523" t="s">
        <v>535</v>
      </c>
      <c r="D740" s="523" t="s">
        <v>989</v>
      </c>
      <c r="E740" s="523" t="s">
        <v>258</v>
      </c>
      <c r="F740" s="523" t="s">
        <v>251</v>
      </c>
      <c r="G740" s="523" t="s">
        <v>250</v>
      </c>
      <c r="H740" s="519"/>
      <c r="I740" s="519"/>
    </row>
    <row r="741" spans="1:9">
      <c r="A741" s="522">
        <v>1165297129</v>
      </c>
      <c r="B741" s="523" t="s">
        <v>761</v>
      </c>
      <c r="C741" s="523" t="s">
        <v>535</v>
      </c>
      <c r="D741" s="523" t="s">
        <v>536</v>
      </c>
      <c r="E741" s="523" t="s">
        <v>110</v>
      </c>
      <c r="F741" s="523" t="s">
        <v>257</v>
      </c>
      <c r="G741" s="523" t="s">
        <v>256</v>
      </c>
      <c r="H741" s="519"/>
      <c r="I741" s="519"/>
    </row>
    <row r="742" spans="1:9">
      <c r="A742" s="522">
        <v>1165311144</v>
      </c>
      <c r="B742" s="523" t="s">
        <v>1516</v>
      </c>
      <c r="C742" s="523" t="s">
        <v>533</v>
      </c>
      <c r="D742" s="523" t="s">
        <v>989</v>
      </c>
      <c r="E742" s="523" t="s">
        <v>258</v>
      </c>
      <c r="F742" s="523" t="s">
        <v>251</v>
      </c>
      <c r="G742" s="523" t="s">
        <v>250</v>
      </c>
      <c r="H742" s="519"/>
      <c r="I742" s="519"/>
    </row>
    <row r="743" spans="1:9">
      <c r="A743" s="522">
        <v>1165324667</v>
      </c>
      <c r="B743" s="523" t="s">
        <v>1517</v>
      </c>
      <c r="C743" s="523" t="s">
        <v>533</v>
      </c>
      <c r="D743" s="523" t="s">
        <v>537</v>
      </c>
      <c r="E743" s="523" t="s">
        <v>113</v>
      </c>
      <c r="F743" s="523" t="s">
        <v>251</v>
      </c>
      <c r="G743" s="523" t="s">
        <v>250</v>
      </c>
      <c r="H743" s="519"/>
      <c r="I743" s="519"/>
    </row>
    <row r="744" spans="1:9">
      <c r="A744" s="522">
        <v>1165325110</v>
      </c>
      <c r="B744" s="523" t="s">
        <v>914</v>
      </c>
      <c r="C744" s="523" t="s">
        <v>6</v>
      </c>
      <c r="D744" s="523"/>
      <c r="E744" s="523"/>
      <c r="F744" s="523" t="s">
        <v>251</v>
      </c>
      <c r="G744" s="523" t="s">
        <v>250</v>
      </c>
      <c r="H744" s="519"/>
      <c r="I744" s="519"/>
    </row>
    <row r="745" spans="1:9">
      <c r="A745" s="522">
        <v>1165328338</v>
      </c>
      <c r="B745" s="523" t="s">
        <v>874</v>
      </c>
      <c r="C745" s="523" t="s">
        <v>533</v>
      </c>
      <c r="D745" s="523" t="s">
        <v>536</v>
      </c>
      <c r="E745" s="523" t="s">
        <v>110</v>
      </c>
      <c r="F745" s="523" t="s">
        <v>255</v>
      </c>
      <c r="G745" s="523" t="s">
        <v>254</v>
      </c>
      <c r="H745" s="519"/>
      <c r="I745" s="519"/>
    </row>
    <row r="746" spans="1:9">
      <c r="A746" s="522">
        <v>1165362584</v>
      </c>
      <c r="B746" s="523" t="s">
        <v>792</v>
      </c>
      <c r="C746" s="523" t="s">
        <v>535</v>
      </c>
      <c r="D746" s="523" t="s">
        <v>537</v>
      </c>
      <c r="E746" s="523" t="s">
        <v>113</v>
      </c>
      <c r="F746" s="523" t="s">
        <v>229</v>
      </c>
      <c r="G746" s="523" t="s">
        <v>228</v>
      </c>
      <c r="H746" s="519"/>
      <c r="I746" s="519"/>
    </row>
    <row r="747" spans="1:9">
      <c r="A747" s="522">
        <v>1165384281</v>
      </c>
      <c r="B747" s="523" t="s">
        <v>1756</v>
      </c>
      <c r="C747" s="523" t="s">
        <v>6</v>
      </c>
      <c r="D747" s="523"/>
      <c r="E747" s="523"/>
      <c r="F747" s="523" t="s">
        <v>251</v>
      </c>
      <c r="G747" s="523" t="s">
        <v>250</v>
      </c>
      <c r="H747" s="519"/>
      <c r="I747" s="519"/>
    </row>
    <row r="748" spans="1:9">
      <c r="A748" s="522">
        <v>1165410763</v>
      </c>
      <c r="B748" s="523" t="s">
        <v>731</v>
      </c>
      <c r="C748" s="523" t="s">
        <v>535</v>
      </c>
      <c r="D748" s="523" t="s">
        <v>536</v>
      </c>
      <c r="E748" s="523" t="s">
        <v>110</v>
      </c>
      <c r="F748" s="523" t="s">
        <v>229</v>
      </c>
      <c r="G748" s="523" t="s">
        <v>228</v>
      </c>
      <c r="H748" s="519"/>
      <c r="I748" s="519"/>
    </row>
    <row r="749" spans="1:9">
      <c r="A749" s="522">
        <v>1165416273</v>
      </c>
      <c r="B749" s="523" t="s">
        <v>1518</v>
      </c>
      <c r="C749" s="523" t="s">
        <v>533</v>
      </c>
      <c r="D749" s="523" t="s">
        <v>536</v>
      </c>
      <c r="E749" s="523" t="s">
        <v>110</v>
      </c>
      <c r="F749" s="523" t="s">
        <v>257</v>
      </c>
      <c r="G749" s="523" t="s">
        <v>256</v>
      </c>
      <c r="H749" s="519"/>
      <c r="I749" s="519"/>
    </row>
    <row r="750" spans="1:9">
      <c r="A750" s="522">
        <v>1165433906</v>
      </c>
      <c r="B750" s="523" t="s">
        <v>702</v>
      </c>
      <c r="C750" s="523" t="s">
        <v>533</v>
      </c>
      <c r="D750" s="523" t="s">
        <v>536</v>
      </c>
      <c r="E750" s="523" t="s">
        <v>110</v>
      </c>
      <c r="F750" s="523" t="s">
        <v>251</v>
      </c>
      <c r="G750" s="523" t="s">
        <v>250</v>
      </c>
      <c r="H750" s="519"/>
      <c r="I750" s="519"/>
    </row>
    <row r="751" spans="1:9">
      <c r="A751" s="522">
        <v>1165439978</v>
      </c>
      <c r="B751" s="523" t="s">
        <v>1519</v>
      </c>
      <c r="C751" s="523" t="s">
        <v>535</v>
      </c>
      <c r="D751" s="523" t="s">
        <v>986</v>
      </c>
      <c r="E751" s="523" t="s">
        <v>120</v>
      </c>
      <c r="F751" s="523" t="s">
        <v>229</v>
      </c>
      <c r="G751" s="523" t="s">
        <v>228</v>
      </c>
      <c r="H751" s="519"/>
      <c r="I751" s="519"/>
    </row>
    <row r="752" spans="1:9">
      <c r="A752" s="522">
        <v>1165460552</v>
      </c>
      <c r="B752" s="523" t="s">
        <v>1757</v>
      </c>
      <c r="C752" s="523" t="s">
        <v>6</v>
      </c>
      <c r="D752" s="523"/>
      <c r="E752" s="523"/>
      <c r="F752" s="523" t="s">
        <v>251</v>
      </c>
      <c r="G752" s="523" t="s">
        <v>250</v>
      </c>
      <c r="H752" s="519"/>
      <c r="I752" s="519"/>
    </row>
    <row r="753" spans="1:9">
      <c r="A753" s="522">
        <v>1165478968</v>
      </c>
      <c r="B753" s="523" t="s">
        <v>1758</v>
      </c>
      <c r="C753" s="523" t="s">
        <v>6</v>
      </c>
      <c r="D753" s="523"/>
      <c r="E753" s="523"/>
      <c r="F753" s="523" t="s">
        <v>229</v>
      </c>
      <c r="G753" s="523" t="s">
        <v>228</v>
      </c>
      <c r="H753" s="519"/>
      <c r="I753" s="519"/>
    </row>
    <row r="754" spans="1:9">
      <c r="A754" s="522">
        <v>1165496747</v>
      </c>
      <c r="B754" s="523" t="s">
        <v>613</v>
      </c>
      <c r="C754" s="523" t="s">
        <v>535</v>
      </c>
      <c r="D754" s="523" t="s">
        <v>537</v>
      </c>
      <c r="E754" s="523" t="s">
        <v>113</v>
      </c>
      <c r="F754" s="523" t="s">
        <v>249</v>
      </c>
      <c r="G754" s="523" t="s">
        <v>248</v>
      </c>
      <c r="H754" s="519"/>
      <c r="I754" s="519"/>
    </row>
    <row r="755" spans="1:9">
      <c r="A755" s="522">
        <v>1165497059</v>
      </c>
      <c r="B755" s="523" t="s">
        <v>969</v>
      </c>
      <c r="C755" s="523" t="s">
        <v>535</v>
      </c>
      <c r="D755" s="523" t="s">
        <v>537</v>
      </c>
      <c r="E755" s="523" t="s">
        <v>113</v>
      </c>
      <c r="F755" s="523" t="s">
        <v>251</v>
      </c>
      <c r="G755" s="523" t="s">
        <v>250</v>
      </c>
      <c r="H755" s="519"/>
      <c r="I755" s="519"/>
    </row>
    <row r="756" spans="1:9">
      <c r="A756" s="522">
        <v>1165520207</v>
      </c>
      <c r="B756" s="523" t="s">
        <v>495</v>
      </c>
      <c r="C756" s="523" t="s">
        <v>535</v>
      </c>
      <c r="D756" s="523" t="s">
        <v>534</v>
      </c>
      <c r="E756" s="523" t="s">
        <v>121</v>
      </c>
      <c r="F756" s="523" t="s">
        <v>243</v>
      </c>
      <c r="G756" s="523" t="s">
        <v>242</v>
      </c>
      <c r="H756" s="519"/>
      <c r="I756" s="519"/>
    </row>
    <row r="757" spans="1:9">
      <c r="A757" s="522">
        <v>1165553950</v>
      </c>
      <c r="B757" s="523" t="s">
        <v>857</v>
      </c>
      <c r="C757" s="523" t="s">
        <v>533</v>
      </c>
      <c r="D757" s="523" t="s">
        <v>577</v>
      </c>
      <c r="E757" s="523" t="s">
        <v>94</v>
      </c>
      <c r="F757" s="523" t="s">
        <v>251</v>
      </c>
      <c r="G757" s="523" t="s">
        <v>250</v>
      </c>
      <c r="H757" s="519"/>
      <c r="I757" s="519"/>
    </row>
    <row r="758" spans="1:9">
      <c r="A758" s="522">
        <v>1165579716</v>
      </c>
      <c r="B758" s="523" t="s">
        <v>477</v>
      </c>
      <c r="C758" s="523" t="s">
        <v>533</v>
      </c>
      <c r="D758" s="523" t="s">
        <v>534</v>
      </c>
      <c r="E758" s="523" t="s">
        <v>121</v>
      </c>
      <c r="F758" s="523" t="s">
        <v>251</v>
      </c>
      <c r="G758" s="523" t="s">
        <v>250</v>
      </c>
      <c r="H758" s="519"/>
      <c r="I758" s="519"/>
    </row>
    <row r="759" spans="1:9">
      <c r="A759" s="522">
        <v>1165595001</v>
      </c>
      <c r="B759" s="523" t="s">
        <v>1759</v>
      </c>
      <c r="C759" s="523" t="s">
        <v>6</v>
      </c>
      <c r="D759" s="523"/>
      <c r="E759" s="523"/>
      <c r="F759" s="523" t="s">
        <v>251</v>
      </c>
      <c r="G759" s="523" t="s">
        <v>250</v>
      </c>
      <c r="H759" s="519"/>
      <c r="I759" s="519"/>
    </row>
    <row r="760" spans="1:9">
      <c r="A760" s="522">
        <v>1165615593</v>
      </c>
      <c r="B760" s="523" t="s">
        <v>1050</v>
      </c>
      <c r="C760" s="523" t="s">
        <v>533</v>
      </c>
      <c r="D760" s="523" t="s">
        <v>986</v>
      </c>
      <c r="E760" s="523" t="s">
        <v>120</v>
      </c>
      <c r="F760" s="523" t="s">
        <v>251</v>
      </c>
      <c r="G760" s="523" t="s">
        <v>250</v>
      </c>
      <c r="H760" s="519"/>
      <c r="I760" s="519"/>
    </row>
    <row r="761" spans="1:9">
      <c r="A761" s="522">
        <v>1165618282</v>
      </c>
      <c r="B761" s="523" t="s">
        <v>847</v>
      </c>
      <c r="C761" s="523" t="s">
        <v>535</v>
      </c>
      <c r="D761" s="523" t="s">
        <v>539</v>
      </c>
      <c r="E761" s="523" t="s">
        <v>107</v>
      </c>
      <c r="F761" s="523" t="s">
        <v>251</v>
      </c>
      <c r="G761" s="523" t="s">
        <v>250</v>
      </c>
      <c r="H761" s="519"/>
      <c r="I761" s="519"/>
    </row>
    <row r="762" spans="1:9">
      <c r="A762" s="522">
        <v>1165633679</v>
      </c>
      <c r="B762" s="523" t="s">
        <v>1005</v>
      </c>
      <c r="C762" s="523" t="s">
        <v>535</v>
      </c>
      <c r="D762" s="523" t="s">
        <v>986</v>
      </c>
      <c r="E762" s="523" t="s">
        <v>120</v>
      </c>
      <c r="F762" s="523" t="s">
        <v>235</v>
      </c>
      <c r="G762" s="523" t="s">
        <v>234</v>
      </c>
      <c r="H762" s="519"/>
      <c r="I762" s="519"/>
    </row>
    <row r="763" spans="1:9">
      <c r="A763" s="522">
        <v>1165641938</v>
      </c>
      <c r="B763" s="523" t="s">
        <v>1760</v>
      </c>
      <c r="C763" s="523" t="s">
        <v>6</v>
      </c>
      <c r="D763" s="523"/>
      <c r="E763" s="523"/>
      <c r="F763" s="523" t="s">
        <v>251</v>
      </c>
      <c r="G763" s="523" t="s">
        <v>250</v>
      </c>
      <c r="H763" s="519"/>
      <c r="I763" s="519"/>
    </row>
    <row r="764" spans="1:9">
      <c r="A764" s="522">
        <v>1165649956</v>
      </c>
      <c r="B764" s="523" t="s">
        <v>1761</v>
      </c>
      <c r="C764" s="523" t="s">
        <v>6</v>
      </c>
      <c r="D764" s="523"/>
      <c r="E764" s="523"/>
      <c r="F764" s="523" t="s">
        <v>251</v>
      </c>
      <c r="G764" s="523" t="s">
        <v>250</v>
      </c>
      <c r="H764" s="519"/>
      <c r="I764" s="519"/>
    </row>
    <row r="765" spans="1:9">
      <c r="A765" s="522">
        <v>1165675183</v>
      </c>
      <c r="B765" s="523" t="s">
        <v>1762</v>
      </c>
      <c r="C765" s="523" t="s">
        <v>6</v>
      </c>
      <c r="D765" s="523"/>
      <c r="E765" s="523"/>
      <c r="F765" s="523" t="s">
        <v>251</v>
      </c>
      <c r="G765" s="523" t="s">
        <v>250</v>
      </c>
      <c r="H765" s="519"/>
      <c r="I765" s="519"/>
    </row>
    <row r="766" spans="1:9">
      <c r="A766" s="522">
        <v>1165676744</v>
      </c>
      <c r="B766" s="523" t="s">
        <v>1763</v>
      </c>
      <c r="C766" s="523" t="s">
        <v>6</v>
      </c>
      <c r="D766" s="523"/>
      <c r="E766" s="523"/>
      <c r="F766" s="523" t="s">
        <v>255</v>
      </c>
      <c r="G766" s="523" t="s">
        <v>254</v>
      </c>
      <c r="H766" s="519"/>
      <c r="I766" s="519"/>
    </row>
    <row r="767" spans="1:9">
      <c r="A767" s="522">
        <v>1165699316</v>
      </c>
      <c r="B767" s="523" t="s">
        <v>749</v>
      </c>
      <c r="C767" s="523" t="s">
        <v>535</v>
      </c>
      <c r="D767" s="523" t="s">
        <v>539</v>
      </c>
      <c r="E767" s="523" t="s">
        <v>107</v>
      </c>
      <c r="F767" s="523" t="s">
        <v>233</v>
      </c>
      <c r="G767" s="523" t="s">
        <v>232</v>
      </c>
      <c r="H767" s="519"/>
      <c r="I767" s="519"/>
    </row>
    <row r="768" spans="1:9">
      <c r="A768" s="522">
        <v>1165704876</v>
      </c>
      <c r="B768" s="523" t="s">
        <v>1764</v>
      </c>
      <c r="C768" s="523" t="s">
        <v>6</v>
      </c>
      <c r="D768" s="523"/>
      <c r="E768" s="523"/>
      <c r="F768" s="523" t="s">
        <v>229</v>
      </c>
      <c r="G768" s="523" t="s">
        <v>228</v>
      </c>
      <c r="H768" s="519"/>
      <c r="I768" s="519"/>
    </row>
    <row r="769" spans="1:9">
      <c r="A769" s="522">
        <v>1165708042</v>
      </c>
      <c r="B769" s="523" t="s">
        <v>1765</v>
      </c>
      <c r="C769" s="523" t="s">
        <v>6</v>
      </c>
      <c r="D769" s="523"/>
      <c r="E769" s="523"/>
      <c r="F769" s="523" t="s">
        <v>251</v>
      </c>
      <c r="G769" s="523" t="s">
        <v>250</v>
      </c>
      <c r="H769" s="519"/>
      <c r="I769" s="519"/>
    </row>
    <row r="770" spans="1:9">
      <c r="A770" s="522">
        <v>1165708505</v>
      </c>
      <c r="B770" s="523" t="s">
        <v>932</v>
      </c>
      <c r="C770" s="523" t="s">
        <v>533</v>
      </c>
      <c r="D770" s="523" t="s">
        <v>538</v>
      </c>
      <c r="E770" s="523" t="s">
        <v>117</v>
      </c>
      <c r="F770" s="523" t="s">
        <v>229</v>
      </c>
      <c r="G770" s="523" t="s">
        <v>228</v>
      </c>
      <c r="H770" s="519"/>
      <c r="I770" s="519"/>
    </row>
    <row r="771" spans="1:9">
      <c r="A771" s="522">
        <v>1165725350</v>
      </c>
      <c r="B771" s="523" t="s">
        <v>1520</v>
      </c>
      <c r="C771" s="523" t="s">
        <v>535</v>
      </c>
      <c r="D771" s="523" t="s">
        <v>537</v>
      </c>
      <c r="E771" s="523" t="s">
        <v>113</v>
      </c>
      <c r="F771" s="523" t="s">
        <v>251</v>
      </c>
      <c r="G771" s="523" t="s">
        <v>250</v>
      </c>
      <c r="H771" s="519"/>
      <c r="I771" s="519"/>
    </row>
    <row r="772" spans="1:9">
      <c r="A772" s="522">
        <v>1165737314</v>
      </c>
      <c r="B772" s="523" t="s">
        <v>1101</v>
      </c>
      <c r="C772" s="523" t="s">
        <v>535</v>
      </c>
      <c r="D772" s="523" t="s">
        <v>989</v>
      </c>
      <c r="E772" s="523" t="s">
        <v>258</v>
      </c>
      <c r="F772" s="523" t="s">
        <v>257</v>
      </c>
      <c r="G772" s="523" t="s">
        <v>256</v>
      </c>
      <c r="H772" s="519"/>
      <c r="I772" s="519"/>
    </row>
    <row r="773" spans="1:9">
      <c r="A773" s="522">
        <v>1165767139</v>
      </c>
      <c r="B773" s="523" t="s">
        <v>1766</v>
      </c>
      <c r="C773" s="523" t="s">
        <v>6</v>
      </c>
      <c r="D773" s="523"/>
      <c r="E773" s="523"/>
      <c r="F773" s="523" t="s">
        <v>237</v>
      </c>
      <c r="G773" s="523" t="s">
        <v>236</v>
      </c>
      <c r="H773" s="519"/>
      <c r="I773" s="519"/>
    </row>
    <row r="774" spans="1:9">
      <c r="A774" s="522">
        <v>1165783433</v>
      </c>
      <c r="B774" s="523" t="s">
        <v>690</v>
      </c>
      <c r="C774" s="523" t="s">
        <v>533</v>
      </c>
      <c r="D774" s="523" t="s">
        <v>537</v>
      </c>
      <c r="E774" s="523" t="s">
        <v>113</v>
      </c>
      <c r="F774" s="523" t="s">
        <v>251</v>
      </c>
      <c r="G774" s="523" t="s">
        <v>250</v>
      </c>
      <c r="H774" s="519"/>
      <c r="I774" s="519"/>
    </row>
    <row r="775" spans="1:9">
      <c r="A775" s="522">
        <v>1165790651</v>
      </c>
      <c r="B775" s="523" t="s">
        <v>840</v>
      </c>
      <c r="C775" s="523" t="s">
        <v>535</v>
      </c>
      <c r="D775" s="523" t="s">
        <v>536</v>
      </c>
      <c r="E775" s="523" t="s">
        <v>110</v>
      </c>
      <c r="F775" s="523" t="s">
        <v>251</v>
      </c>
      <c r="G775" s="523" t="s">
        <v>250</v>
      </c>
      <c r="H775" s="519"/>
      <c r="I775" s="519"/>
    </row>
    <row r="776" spans="1:9">
      <c r="A776" s="522">
        <v>1165835910</v>
      </c>
      <c r="B776" s="523" t="s">
        <v>1521</v>
      </c>
      <c r="C776" s="523" t="s">
        <v>535</v>
      </c>
      <c r="D776" s="523" t="s">
        <v>536</v>
      </c>
      <c r="E776" s="523" t="s">
        <v>110</v>
      </c>
      <c r="F776" s="523" t="s">
        <v>237</v>
      </c>
      <c r="G776" s="523" t="s">
        <v>236</v>
      </c>
      <c r="H776" s="519"/>
      <c r="I776" s="519"/>
    </row>
    <row r="777" spans="1:9">
      <c r="A777" s="522">
        <v>1165844656</v>
      </c>
      <c r="B777" s="523" t="s">
        <v>1767</v>
      </c>
      <c r="C777" s="523" t="s">
        <v>6</v>
      </c>
      <c r="D777" s="523"/>
      <c r="E777" s="523"/>
      <c r="F777" s="523" t="s">
        <v>227</v>
      </c>
      <c r="G777" s="523" t="s">
        <v>226</v>
      </c>
      <c r="H777" s="519"/>
      <c r="I777" s="519"/>
    </row>
    <row r="778" spans="1:9">
      <c r="A778" s="522">
        <v>1165877771</v>
      </c>
      <c r="B778" s="523" t="s">
        <v>707</v>
      </c>
      <c r="C778" s="523" t="s">
        <v>533</v>
      </c>
      <c r="D778" s="523" t="s">
        <v>577</v>
      </c>
      <c r="E778" s="523" t="s">
        <v>94</v>
      </c>
      <c r="F778" s="523" t="s">
        <v>229</v>
      </c>
      <c r="G778" s="523" t="s">
        <v>228</v>
      </c>
      <c r="H778" s="519"/>
      <c r="I778" s="519"/>
    </row>
    <row r="779" spans="1:9">
      <c r="A779" s="522">
        <v>1165878522</v>
      </c>
      <c r="B779" s="523" t="s">
        <v>1768</v>
      </c>
      <c r="C779" s="523" t="s">
        <v>6</v>
      </c>
      <c r="D779" s="523"/>
      <c r="E779" s="523"/>
      <c r="F779" s="523" t="s">
        <v>249</v>
      </c>
      <c r="G779" s="523" t="s">
        <v>248</v>
      </c>
      <c r="H779" s="519"/>
      <c r="I779" s="519"/>
    </row>
    <row r="780" spans="1:9">
      <c r="A780" s="522">
        <v>1165923518</v>
      </c>
      <c r="B780" s="523" t="s">
        <v>594</v>
      </c>
      <c r="C780" s="523" t="s">
        <v>533</v>
      </c>
      <c r="D780" s="523" t="s">
        <v>537</v>
      </c>
      <c r="E780" s="523" t="s">
        <v>113</v>
      </c>
      <c r="F780" s="523" t="s">
        <v>241</v>
      </c>
      <c r="G780" s="523" t="s">
        <v>240</v>
      </c>
      <c r="H780" s="519"/>
      <c r="I780" s="519"/>
    </row>
    <row r="781" spans="1:9">
      <c r="A781" s="522">
        <v>1165927188</v>
      </c>
      <c r="B781" s="523" t="s">
        <v>1769</v>
      </c>
      <c r="C781" s="523" t="s">
        <v>6</v>
      </c>
      <c r="D781" s="523"/>
      <c r="E781" s="523"/>
      <c r="F781" s="523" t="s">
        <v>251</v>
      </c>
      <c r="G781" s="523" t="s">
        <v>250</v>
      </c>
      <c r="H781" s="519"/>
      <c r="I781" s="519"/>
    </row>
    <row r="782" spans="1:9">
      <c r="A782" s="522">
        <v>1165944126</v>
      </c>
      <c r="B782" s="523" t="s">
        <v>1770</v>
      </c>
      <c r="C782" s="523" t="s">
        <v>6</v>
      </c>
      <c r="D782" s="523"/>
      <c r="E782" s="523"/>
      <c r="F782" s="523" t="s">
        <v>251</v>
      </c>
      <c r="G782" s="523" t="s">
        <v>250</v>
      </c>
      <c r="H782" s="519"/>
      <c r="I782" s="519"/>
    </row>
    <row r="783" spans="1:9">
      <c r="A783" s="522">
        <v>1165945354</v>
      </c>
      <c r="B783" s="523" t="s">
        <v>1771</v>
      </c>
      <c r="C783" s="523" t="s">
        <v>6</v>
      </c>
      <c r="D783" s="523"/>
      <c r="E783" s="523"/>
      <c r="F783" s="523" t="s">
        <v>243</v>
      </c>
      <c r="G783" s="523" t="s">
        <v>242</v>
      </c>
      <c r="H783" s="519"/>
      <c r="I783" s="519"/>
    </row>
    <row r="784" spans="1:9">
      <c r="A784" s="522">
        <v>1165954711</v>
      </c>
      <c r="B784" s="523" t="s">
        <v>1772</v>
      </c>
      <c r="C784" s="523" t="s">
        <v>6</v>
      </c>
      <c r="D784" s="523"/>
      <c r="E784" s="523"/>
      <c r="F784" s="523" t="s">
        <v>257</v>
      </c>
      <c r="G784" s="523" t="s">
        <v>256</v>
      </c>
      <c r="H784" s="519"/>
      <c r="I784" s="519"/>
    </row>
    <row r="785" spans="1:9">
      <c r="A785" s="522">
        <v>1165979411</v>
      </c>
      <c r="B785" s="523" t="s">
        <v>517</v>
      </c>
      <c r="C785" s="523" t="s">
        <v>533</v>
      </c>
      <c r="D785" s="523" t="s">
        <v>534</v>
      </c>
      <c r="E785" s="523" t="s">
        <v>121</v>
      </c>
      <c r="F785" s="523" t="s">
        <v>251</v>
      </c>
      <c r="G785" s="523" t="s">
        <v>250</v>
      </c>
      <c r="H785" s="519"/>
      <c r="I785" s="519"/>
    </row>
    <row r="786" spans="1:9">
      <c r="A786" s="522">
        <v>1165990129</v>
      </c>
      <c r="B786" s="523" t="s">
        <v>900</v>
      </c>
      <c r="C786" s="523" t="s">
        <v>6</v>
      </c>
      <c r="D786" s="523"/>
      <c r="E786" s="523"/>
      <c r="F786" s="523" t="s">
        <v>227</v>
      </c>
      <c r="G786" s="523" t="s">
        <v>226</v>
      </c>
      <c r="H786" s="519"/>
      <c r="I786" s="519"/>
    </row>
    <row r="787" spans="1:9">
      <c r="A787" s="522">
        <v>1166000902</v>
      </c>
      <c r="B787" s="523" t="s">
        <v>1773</v>
      </c>
      <c r="C787" s="523" t="s">
        <v>6</v>
      </c>
      <c r="D787" s="523"/>
      <c r="E787" s="523"/>
      <c r="F787" s="523" t="s">
        <v>247</v>
      </c>
      <c r="G787" s="523" t="s">
        <v>246</v>
      </c>
      <c r="H787" s="519"/>
      <c r="I787" s="519"/>
    </row>
    <row r="788" spans="1:9">
      <c r="A788" s="522">
        <v>1166010679</v>
      </c>
      <c r="B788" s="523" t="s">
        <v>1774</v>
      </c>
      <c r="C788" s="523" t="s">
        <v>6</v>
      </c>
      <c r="D788" s="523"/>
      <c r="E788" s="523"/>
      <c r="F788" s="523" t="s">
        <v>255</v>
      </c>
      <c r="G788" s="523" t="s">
        <v>254</v>
      </c>
      <c r="H788" s="519"/>
      <c r="I788" s="519"/>
    </row>
    <row r="789" spans="1:9">
      <c r="A789" s="522">
        <v>1166014739</v>
      </c>
      <c r="B789" s="523" t="s">
        <v>1043</v>
      </c>
      <c r="C789" s="523" t="s">
        <v>535</v>
      </c>
      <c r="D789" s="523" t="s">
        <v>986</v>
      </c>
      <c r="E789" s="523" t="s">
        <v>120</v>
      </c>
      <c r="F789" s="523" t="s">
        <v>239</v>
      </c>
      <c r="G789" s="523" t="s">
        <v>238</v>
      </c>
      <c r="H789" s="519"/>
      <c r="I789" s="519"/>
    </row>
    <row r="790" spans="1:9">
      <c r="A790" s="522">
        <v>1166028507</v>
      </c>
      <c r="B790" s="523" t="s">
        <v>1522</v>
      </c>
      <c r="C790" s="523" t="s">
        <v>533</v>
      </c>
      <c r="D790" s="523" t="s">
        <v>994</v>
      </c>
      <c r="E790" s="523" t="s">
        <v>98</v>
      </c>
      <c r="F790" s="523" t="s">
        <v>251</v>
      </c>
      <c r="G790" s="523" t="s">
        <v>250</v>
      </c>
      <c r="H790" s="519"/>
      <c r="I790" s="519"/>
    </row>
    <row r="791" spans="1:9">
      <c r="A791" s="522">
        <v>1166049966</v>
      </c>
      <c r="B791" s="523" t="s">
        <v>669</v>
      </c>
      <c r="C791" s="523" t="s">
        <v>533</v>
      </c>
      <c r="D791" s="523" t="s">
        <v>539</v>
      </c>
      <c r="E791" s="523" t="s">
        <v>107</v>
      </c>
      <c r="F791" s="523" t="s">
        <v>251</v>
      </c>
      <c r="G791" s="523" t="s">
        <v>250</v>
      </c>
      <c r="H791" s="519"/>
      <c r="I791" s="519"/>
    </row>
    <row r="792" spans="1:9">
      <c r="A792" s="522">
        <v>1166078718</v>
      </c>
      <c r="B792" s="523" t="s">
        <v>1775</v>
      </c>
      <c r="C792" s="523" t="s">
        <v>6</v>
      </c>
      <c r="D792" s="523"/>
      <c r="E792" s="523"/>
      <c r="F792" s="523" t="s">
        <v>251</v>
      </c>
      <c r="G792" s="523" t="s">
        <v>250</v>
      </c>
      <c r="H792" s="519"/>
      <c r="I792" s="519"/>
    </row>
    <row r="793" spans="1:9">
      <c r="A793" s="522">
        <v>1166079724</v>
      </c>
      <c r="B793" s="523" t="s">
        <v>1523</v>
      </c>
      <c r="C793" s="523" t="s">
        <v>533</v>
      </c>
      <c r="D793" s="523" t="s">
        <v>538</v>
      </c>
      <c r="E793" s="523" t="s">
        <v>117</v>
      </c>
      <c r="F793" s="523" t="s">
        <v>235</v>
      </c>
      <c r="G793" s="523" t="s">
        <v>234</v>
      </c>
      <c r="H793" s="519"/>
      <c r="I793" s="519"/>
    </row>
    <row r="794" spans="1:9">
      <c r="A794" s="522">
        <v>1166114166</v>
      </c>
      <c r="B794" s="523" t="s">
        <v>1776</v>
      </c>
      <c r="C794" s="523" t="s">
        <v>6</v>
      </c>
      <c r="D794" s="523"/>
      <c r="E794" s="523"/>
      <c r="F794" s="523" t="s">
        <v>243</v>
      </c>
      <c r="G794" s="523" t="s">
        <v>242</v>
      </c>
      <c r="H794" s="519"/>
      <c r="I794" s="519"/>
    </row>
    <row r="795" spans="1:9">
      <c r="A795" s="522">
        <v>1166134891</v>
      </c>
      <c r="B795" s="523" t="s">
        <v>921</v>
      </c>
      <c r="C795" s="523" t="s">
        <v>533</v>
      </c>
      <c r="D795" s="523" t="s">
        <v>536</v>
      </c>
      <c r="E795" s="523" t="s">
        <v>110</v>
      </c>
      <c r="F795" s="523" t="s">
        <v>255</v>
      </c>
      <c r="G795" s="523" t="s">
        <v>254</v>
      </c>
      <c r="H795" s="519"/>
      <c r="I795" s="519"/>
    </row>
    <row r="796" spans="1:9">
      <c r="A796" s="522">
        <v>1166163288</v>
      </c>
      <c r="B796" s="523" t="s">
        <v>908</v>
      </c>
      <c r="C796" s="523" t="s">
        <v>6</v>
      </c>
      <c r="D796" s="523"/>
      <c r="E796" s="523"/>
      <c r="F796" s="523" t="s">
        <v>251</v>
      </c>
      <c r="G796" s="523" t="s">
        <v>250</v>
      </c>
      <c r="H796" s="519"/>
      <c r="I796" s="519"/>
    </row>
    <row r="797" spans="1:9">
      <c r="A797" s="522">
        <v>1166200429</v>
      </c>
      <c r="B797" s="523" t="s">
        <v>681</v>
      </c>
      <c r="C797" s="523" t="s">
        <v>533</v>
      </c>
      <c r="D797" s="523" t="s">
        <v>537</v>
      </c>
      <c r="E797" s="523" t="s">
        <v>113</v>
      </c>
      <c r="F797" s="523" t="s">
        <v>251</v>
      </c>
      <c r="G797" s="523" t="s">
        <v>250</v>
      </c>
      <c r="H797" s="519"/>
      <c r="I797" s="519"/>
    </row>
    <row r="798" spans="1:9">
      <c r="A798" s="522">
        <v>1166209909</v>
      </c>
      <c r="B798" s="523" t="s">
        <v>922</v>
      </c>
      <c r="C798" s="523" t="s">
        <v>533</v>
      </c>
      <c r="D798" s="523" t="s">
        <v>539</v>
      </c>
      <c r="E798" s="523" t="s">
        <v>107</v>
      </c>
      <c r="F798" s="523" t="s">
        <v>251</v>
      </c>
      <c r="G798" s="523" t="s">
        <v>250</v>
      </c>
      <c r="H798" s="519"/>
      <c r="I798" s="519"/>
    </row>
    <row r="799" spans="1:9">
      <c r="A799" s="522">
        <v>1166239419</v>
      </c>
      <c r="B799" s="523" t="s">
        <v>1777</v>
      </c>
      <c r="C799" s="523" t="s">
        <v>6</v>
      </c>
      <c r="D799" s="523"/>
      <c r="E799" s="523"/>
      <c r="F799" s="523" t="s">
        <v>229</v>
      </c>
      <c r="G799" s="523" t="s">
        <v>228</v>
      </c>
      <c r="H799" s="519"/>
      <c r="I799" s="519"/>
    </row>
    <row r="800" spans="1:9">
      <c r="A800" s="522">
        <v>1166242959</v>
      </c>
      <c r="B800" s="523" t="s">
        <v>550</v>
      </c>
      <c r="C800" s="523" t="s">
        <v>535</v>
      </c>
      <c r="D800" s="523" t="s">
        <v>534</v>
      </c>
      <c r="E800" s="523" t="s">
        <v>121</v>
      </c>
      <c r="F800" s="523" t="s">
        <v>257</v>
      </c>
      <c r="G800" s="523" t="s">
        <v>256</v>
      </c>
      <c r="H800" s="519"/>
      <c r="I800" s="519"/>
    </row>
    <row r="801" spans="1:9">
      <c r="A801" s="522">
        <v>1166266420</v>
      </c>
      <c r="B801" s="523" t="s">
        <v>670</v>
      </c>
      <c r="C801" s="523" t="s">
        <v>533</v>
      </c>
      <c r="D801" s="523" t="s">
        <v>537</v>
      </c>
      <c r="E801" s="523" t="s">
        <v>113</v>
      </c>
      <c r="F801" s="523" t="s">
        <v>251</v>
      </c>
      <c r="G801" s="523" t="s">
        <v>250</v>
      </c>
      <c r="H801" s="519"/>
      <c r="I801" s="519"/>
    </row>
    <row r="802" spans="1:9">
      <c r="A802" s="522">
        <v>1166268772</v>
      </c>
      <c r="B802" s="523" t="s">
        <v>1778</v>
      </c>
      <c r="C802" s="523" t="s">
        <v>6</v>
      </c>
      <c r="D802" s="523"/>
      <c r="E802" s="523"/>
      <c r="F802" s="523" t="s">
        <v>245</v>
      </c>
      <c r="G802" s="523" t="s">
        <v>244</v>
      </c>
      <c r="H802" s="519"/>
      <c r="I802" s="519"/>
    </row>
    <row r="803" spans="1:9">
      <c r="A803" s="522">
        <v>1166326034</v>
      </c>
      <c r="B803" s="523" t="s">
        <v>1524</v>
      </c>
      <c r="C803" s="523" t="s">
        <v>533</v>
      </c>
      <c r="D803" s="523" t="s">
        <v>536</v>
      </c>
      <c r="E803" s="523" t="s">
        <v>110</v>
      </c>
      <c r="F803" s="523" t="s">
        <v>251</v>
      </c>
      <c r="G803" s="523" t="s">
        <v>250</v>
      </c>
      <c r="H803" s="519"/>
      <c r="I803" s="519"/>
    </row>
    <row r="804" spans="1:9">
      <c r="A804" s="522">
        <v>1166340837</v>
      </c>
      <c r="B804" s="523" t="s">
        <v>1779</v>
      </c>
      <c r="C804" s="523" t="s">
        <v>6</v>
      </c>
      <c r="D804" s="523"/>
      <c r="E804" s="523"/>
      <c r="F804" s="523" t="s">
        <v>251</v>
      </c>
      <c r="G804" s="523" t="s">
        <v>250</v>
      </c>
      <c r="H804" s="519"/>
      <c r="I804" s="519"/>
    </row>
    <row r="805" spans="1:9">
      <c r="A805" s="522">
        <v>1166376682</v>
      </c>
      <c r="B805" s="523" t="s">
        <v>992</v>
      </c>
      <c r="C805" s="523" t="s">
        <v>533</v>
      </c>
      <c r="D805" s="523" t="s">
        <v>986</v>
      </c>
      <c r="E805" s="523" t="s">
        <v>120</v>
      </c>
      <c r="F805" s="523" t="s">
        <v>249</v>
      </c>
      <c r="G805" s="523" t="s">
        <v>248</v>
      </c>
      <c r="H805" s="519"/>
      <c r="I805" s="519"/>
    </row>
    <row r="806" spans="1:9">
      <c r="A806" s="522">
        <v>1166392283</v>
      </c>
      <c r="B806" s="523" t="s">
        <v>1780</v>
      </c>
      <c r="C806" s="523" t="s">
        <v>6</v>
      </c>
      <c r="D806" s="523"/>
      <c r="E806" s="523"/>
      <c r="F806" s="523" t="s">
        <v>243</v>
      </c>
      <c r="G806" s="523" t="s">
        <v>242</v>
      </c>
      <c r="H806" s="519"/>
      <c r="I806" s="519"/>
    </row>
    <row r="807" spans="1:9">
      <c r="A807" s="522">
        <v>1166396409</v>
      </c>
      <c r="B807" s="523" t="s">
        <v>947</v>
      </c>
      <c r="C807" s="523" t="s">
        <v>533</v>
      </c>
      <c r="D807" s="523" t="s">
        <v>534</v>
      </c>
      <c r="E807" s="523" t="s">
        <v>121</v>
      </c>
      <c r="F807" s="523" t="s">
        <v>239</v>
      </c>
      <c r="G807" s="523" t="s">
        <v>238</v>
      </c>
      <c r="H807" s="519"/>
      <c r="I807" s="519"/>
    </row>
    <row r="808" spans="1:9">
      <c r="A808" s="522">
        <v>1166412545</v>
      </c>
      <c r="B808" s="523" t="s">
        <v>653</v>
      </c>
      <c r="C808" s="523" t="s">
        <v>6</v>
      </c>
      <c r="D808" s="523"/>
      <c r="E808" s="523"/>
      <c r="F808" s="523" t="s">
        <v>241</v>
      </c>
      <c r="G808" s="523" t="s">
        <v>240</v>
      </c>
      <c r="H808" s="519"/>
      <c r="I808" s="519"/>
    </row>
    <row r="809" spans="1:9">
      <c r="A809" s="522">
        <v>1166416504</v>
      </c>
      <c r="B809" s="523" t="s">
        <v>898</v>
      </c>
      <c r="C809" s="523" t="s">
        <v>6</v>
      </c>
      <c r="D809" s="523"/>
      <c r="E809" s="523"/>
      <c r="F809" s="523" t="s">
        <v>251</v>
      </c>
      <c r="G809" s="523" t="s">
        <v>250</v>
      </c>
      <c r="H809" s="519"/>
      <c r="I809" s="519"/>
    </row>
    <row r="810" spans="1:9">
      <c r="A810" s="522">
        <v>1166429937</v>
      </c>
      <c r="B810" s="523" t="s">
        <v>555</v>
      </c>
      <c r="C810" s="523" t="s">
        <v>535</v>
      </c>
      <c r="D810" s="523" t="s">
        <v>534</v>
      </c>
      <c r="E810" s="523" t="s">
        <v>121</v>
      </c>
      <c r="F810" s="523" t="s">
        <v>257</v>
      </c>
      <c r="G810" s="523" t="s">
        <v>256</v>
      </c>
      <c r="H810" s="519"/>
      <c r="I810" s="519"/>
    </row>
    <row r="811" spans="1:9">
      <c r="A811" s="522">
        <v>1166444258</v>
      </c>
      <c r="B811" s="523" t="s">
        <v>1781</v>
      </c>
      <c r="C811" s="523" t="s">
        <v>6</v>
      </c>
      <c r="D811" s="523"/>
      <c r="E811" s="523"/>
      <c r="F811" s="523" t="s">
        <v>251</v>
      </c>
      <c r="G811" s="523" t="s">
        <v>250</v>
      </c>
      <c r="H811" s="519"/>
      <c r="I811" s="519"/>
    </row>
    <row r="812" spans="1:9">
      <c r="A812" s="522">
        <v>1166453598</v>
      </c>
      <c r="B812" s="523" t="s">
        <v>1525</v>
      </c>
      <c r="C812" s="523" t="s">
        <v>533</v>
      </c>
      <c r="D812" s="523" t="s">
        <v>538</v>
      </c>
      <c r="E812" s="523" t="s">
        <v>117</v>
      </c>
      <c r="F812" s="523" t="s">
        <v>251</v>
      </c>
      <c r="G812" s="523" t="s">
        <v>250</v>
      </c>
      <c r="H812" s="519"/>
      <c r="I812" s="519"/>
    </row>
    <row r="813" spans="1:9">
      <c r="A813" s="522">
        <v>1166515024</v>
      </c>
      <c r="B813" s="523" t="s">
        <v>625</v>
      </c>
      <c r="C813" s="523" t="s">
        <v>533</v>
      </c>
      <c r="D813" s="523" t="s">
        <v>537</v>
      </c>
      <c r="E813" s="523" t="s">
        <v>113</v>
      </c>
      <c r="F813" s="523" t="s">
        <v>249</v>
      </c>
      <c r="G813" s="523" t="s">
        <v>248</v>
      </c>
      <c r="H813" s="519"/>
      <c r="I813" s="519"/>
    </row>
    <row r="814" spans="1:9">
      <c r="A814" s="522">
        <v>1166526849</v>
      </c>
      <c r="B814" s="523" t="s">
        <v>895</v>
      </c>
      <c r="C814" s="523" t="s">
        <v>6</v>
      </c>
      <c r="D814" s="523"/>
      <c r="E814" s="523"/>
      <c r="F814" s="523" t="s">
        <v>251</v>
      </c>
      <c r="G814" s="523" t="s">
        <v>250</v>
      </c>
      <c r="H814" s="519"/>
      <c r="I814" s="519"/>
    </row>
    <row r="815" spans="1:9">
      <c r="A815" s="522">
        <v>1166598376</v>
      </c>
      <c r="B815" s="523" t="s">
        <v>1526</v>
      </c>
      <c r="C815" s="523" t="s">
        <v>533</v>
      </c>
      <c r="D815" s="523" t="s">
        <v>534</v>
      </c>
      <c r="E815" s="523" t="s">
        <v>121</v>
      </c>
      <c r="F815" s="523" t="s">
        <v>237</v>
      </c>
      <c r="G815" s="523" t="s">
        <v>236</v>
      </c>
      <c r="H815" s="519"/>
      <c r="I815" s="519"/>
    </row>
    <row r="816" spans="1:9">
      <c r="A816" s="522">
        <v>1166680125</v>
      </c>
      <c r="B816" s="523" t="s">
        <v>1106</v>
      </c>
      <c r="C816" s="523" t="s">
        <v>6</v>
      </c>
      <c r="D816" s="523"/>
      <c r="E816" s="523"/>
      <c r="F816" s="523" t="s">
        <v>251</v>
      </c>
      <c r="G816" s="523" t="s">
        <v>250</v>
      </c>
      <c r="H816" s="519"/>
      <c r="I816" s="519"/>
    </row>
    <row r="817" spans="1:9">
      <c r="A817" s="522">
        <v>1166713561</v>
      </c>
      <c r="B817" s="523" t="s">
        <v>1782</v>
      </c>
      <c r="C817" s="523" t="s">
        <v>6</v>
      </c>
      <c r="D817" s="523"/>
      <c r="E817" s="523"/>
      <c r="F817" s="523" t="s">
        <v>251</v>
      </c>
      <c r="G817" s="523" t="s">
        <v>250</v>
      </c>
      <c r="H817" s="519"/>
      <c r="I817" s="519"/>
    </row>
    <row r="818" spans="1:9">
      <c r="A818" s="522">
        <v>1166717117</v>
      </c>
      <c r="B818" s="523" t="s">
        <v>1783</v>
      </c>
      <c r="C818" s="523" t="s">
        <v>6</v>
      </c>
      <c r="D818" s="523"/>
      <c r="E818" s="523"/>
      <c r="F818" s="523" t="s">
        <v>257</v>
      </c>
      <c r="G818" s="523" t="s">
        <v>256</v>
      </c>
      <c r="H818" s="519"/>
      <c r="I818" s="519"/>
    </row>
    <row r="819" spans="1:9">
      <c r="A819" s="522">
        <v>1166730813</v>
      </c>
      <c r="B819" s="523" t="s">
        <v>1784</v>
      </c>
      <c r="C819" s="523" t="s">
        <v>6</v>
      </c>
      <c r="D819" s="523"/>
      <c r="E819" s="523"/>
      <c r="F819" s="523" t="s">
        <v>255</v>
      </c>
      <c r="G819" s="523" t="s">
        <v>254</v>
      </c>
      <c r="H819" s="519"/>
      <c r="I819" s="519"/>
    </row>
    <row r="820" spans="1:9">
      <c r="A820" s="522">
        <v>1166730862</v>
      </c>
      <c r="B820" s="523" t="s">
        <v>911</v>
      </c>
      <c r="C820" s="523" t="s">
        <v>533</v>
      </c>
      <c r="D820" s="523" t="s">
        <v>536</v>
      </c>
      <c r="E820" s="523" t="s">
        <v>110</v>
      </c>
      <c r="F820" s="523" t="s">
        <v>229</v>
      </c>
      <c r="G820" s="523" t="s">
        <v>228</v>
      </c>
      <c r="H820" s="519"/>
      <c r="I820" s="519"/>
    </row>
    <row r="821" spans="1:9">
      <c r="A821" s="522">
        <v>1166736653</v>
      </c>
      <c r="B821" s="523" t="s">
        <v>1527</v>
      </c>
      <c r="C821" s="523" t="s">
        <v>533</v>
      </c>
      <c r="D821" s="523" t="s">
        <v>539</v>
      </c>
      <c r="E821" s="523" t="s">
        <v>107</v>
      </c>
      <c r="F821" s="523" t="s">
        <v>251</v>
      </c>
      <c r="G821" s="523" t="s">
        <v>250</v>
      </c>
      <c r="H821" s="519"/>
      <c r="I821" s="519"/>
    </row>
    <row r="822" spans="1:9">
      <c r="A822" s="522">
        <v>1166750597</v>
      </c>
      <c r="B822" s="523" t="s">
        <v>1785</v>
      </c>
      <c r="C822" s="523" t="s">
        <v>6</v>
      </c>
      <c r="D822" s="523"/>
      <c r="E822" s="523"/>
      <c r="F822" s="523" t="s">
        <v>241</v>
      </c>
      <c r="G822" s="523" t="s">
        <v>240</v>
      </c>
      <c r="H822" s="519"/>
      <c r="I822" s="519"/>
    </row>
    <row r="823" spans="1:9">
      <c r="A823" s="522">
        <v>1166773573</v>
      </c>
      <c r="B823" s="523" t="s">
        <v>1528</v>
      </c>
      <c r="C823" s="523" t="s">
        <v>535</v>
      </c>
      <c r="D823" s="523" t="s">
        <v>537</v>
      </c>
      <c r="E823" s="523" t="s">
        <v>113</v>
      </c>
      <c r="F823" s="523" t="s">
        <v>229</v>
      </c>
      <c r="G823" s="523" t="s">
        <v>228</v>
      </c>
      <c r="H823" s="519"/>
      <c r="I823" s="519"/>
    </row>
    <row r="824" spans="1:9">
      <c r="A824" s="522">
        <v>1166798869</v>
      </c>
      <c r="B824" s="523" t="s">
        <v>912</v>
      </c>
      <c r="C824" s="523" t="s">
        <v>6</v>
      </c>
      <c r="D824" s="523"/>
      <c r="E824" s="523"/>
      <c r="F824" s="523" t="s">
        <v>251</v>
      </c>
      <c r="G824" s="523" t="s">
        <v>250</v>
      </c>
      <c r="H824" s="519"/>
      <c r="I824" s="519"/>
    </row>
    <row r="825" spans="1:9">
      <c r="A825" s="522">
        <v>1166846700</v>
      </c>
      <c r="B825" s="523" t="s">
        <v>867</v>
      </c>
      <c r="C825" s="523" t="s">
        <v>6</v>
      </c>
      <c r="D825" s="523"/>
      <c r="E825" s="523"/>
      <c r="F825" s="523" t="s">
        <v>251</v>
      </c>
      <c r="G825" s="523" t="s">
        <v>250</v>
      </c>
      <c r="H825" s="519"/>
      <c r="I825" s="519"/>
    </row>
    <row r="826" spans="1:9">
      <c r="A826" s="522">
        <v>1166846775</v>
      </c>
      <c r="B826" s="523" t="s">
        <v>1786</v>
      </c>
      <c r="C826" s="523" t="s">
        <v>6</v>
      </c>
      <c r="D826" s="523"/>
      <c r="E826" s="523"/>
      <c r="F826" s="523" t="s">
        <v>251</v>
      </c>
      <c r="G826" s="523" t="s">
        <v>250</v>
      </c>
      <c r="H826" s="519"/>
      <c r="I826" s="519"/>
    </row>
    <row r="827" spans="1:9">
      <c r="A827" s="522">
        <v>1166852062</v>
      </c>
      <c r="B827" s="523" t="s">
        <v>717</v>
      </c>
      <c r="C827" s="523" t="s">
        <v>535</v>
      </c>
      <c r="D827" s="523" t="s">
        <v>540</v>
      </c>
      <c r="E827" s="523" t="s">
        <v>95</v>
      </c>
      <c r="F827" s="523" t="s">
        <v>251</v>
      </c>
      <c r="G827" s="523" t="s">
        <v>250</v>
      </c>
      <c r="H827" s="519"/>
      <c r="I827" s="519"/>
    </row>
    <row r="828" spans="1:9">
      <c r="A828" s="522">
        <v>1166871542</v>
      </c>
      <c r="B828" s="523" t="s">
        <v>683</v>
      </c>
      <c r="C828" s="523" t="s">
        <v>533</v>
      </c>
      <c r="D828" s="523" t="s">
        <v>537</v>
      </c>
      <c r="E828" s="523" t="s">
        <v>113</v>
      </c>
      <c r="F828" s="523" t="s">
        <v>237</v>
      </c>
      <c r="G828" s="523" t="s">
        <v>236</v>
      </c>
      <c r="H828" s="519"/>
      <c r="I828" s="519"/>
    </row>
    <row r="829" spans="1:9">
      <c r="A829" s="522">
        <v>1166878893</v>
      </c>
      <c r="B829" s="523" t="s">
        <v>1059</v>
      </c>
      <c r="C829" s="523" t="s">
        <v>533</v>
      </c>
      <c r="D829" s="523" t="s">
        <v>989</v>
      </c>
      <c r="E829" s="523" t="s">
        <v>258</v>
      </c>
      <c r="F829" s="523" t="s">
        <v>229</v>
      </c>
      <c r="G829" s="523" t="s">
        <v>228</v>
      </c>
      <c r="H829" s="519"/>
      <c r="I829" s="519"/>
    </row>
    <row r="830" spans="1:9">
      <c r="A830" s="522">
        <v>1166937442</v>
      </c>
      <c r="B830" s="523" t="s">
        <v>884</v>
      </c>
      <c r="C830" s="523" t="s">
        <v>533</v>
      </c>
      <c r="D830" s="523" t="s">
        <v>537</v>
      </c>
      <c r="E830" s="523" t="s">
        <v>113</v>
      </c>
      <c r="F830" s="523" t="s">
        <v>251</v>
      </c>
      <c r="G830" s="523" t="s">
        <v>250</v>
      </c>
      <c r="H830" s="519"/>
      <c r="I830" s="519"/>
    </row>
    <row r="831" spans="1:9">
      <c r="A831" s="522">
        <v>1166963760</v>
      </c>
      <c r="B831" s="523" t="s">
        <v>596</v>
      </c>
      <c r="C831" s="523" t="s">
        <v>533</v>
      </c>
      <c r="D831" s="523" t="s">
        <v>537</v>
      </c>
      <c r="E831" s="523" t="s">
        <v>113</v>
      </c>
      <c r="F831" s="523" t="s">
        <v>251</v>
      </c>
      <c r="G831" s="523" t="s">
        <v>250</v>
      </c>
      <c r="H831" s="519"/>
      <c r="I831" s="519"/>
    </row>
    <row r="832" spans="1:9">
      <c r="A832" s="522">
        <v>1166965237</v>
      </c>
      <c r="B832" s="523" t="s">
        <v>686</v>
      </c>
      <c r="C832" s="523" t="s">
        <v>533</v>
      </c>
      <c r="D832" s="523" t="s">
        <v>539</v>
      </c>
      <c r="E832" s="523" t="s">
        <v>107</v>
      </c>
      <c r="F832" s="523" t="s">
        <v>251</v>
      </c>
      <c r="G832" s="523" t="s">
        <v>250</v>
      </c>
      <c r="H832" s="519"/>
      <c r="I832" s="519"/>
    </row>
    <row r="833" spans="1:9">
      <c r="A833" s="522">
        <v>1167002733</v>
      </c>
      <c r="B833" s="523" t="s">
        <v>1529</v>
      </c>
      <c r="C833" s="523" t="s">
        <v>533</v>
      </c>
      <c r="D833" s="523" t="s">
        <v>538</v>
      </c>
      <c r="E833" s="523" t="s">
        <v>117</v>
      </c>
      <c r="F833" s="523" t="s">
        <v>251</v>
      </c>
      <c r="G833" s="523" t="s">
        <v>250</v>
      </c>
      <c r="H833" s="519"/>
      <c r="I833" s="519"/>
    </row>
    <row r="834" spans="1:9">
      <c r="A834" s="522">
        <v>1167033886</v>
      </c>
      <c r="B834" s="523" t="s">
        <v>1787</v>
      </c>
      <c r="C834" s="523" t="s">
        <v>6</v>
      </c>
      <c r="D834" s="523"/>
      <c r="E834" s="523"/>
      <c r="F834" s="523" t="s">
        <v>229</v>
      </c>
      <c r="G834" s="523" t="s">
        <v>228</v>
      </c>
      <c r="H834" s="519"/>
      <c r="I834" s="519"/>
    </row>
    <row r="835" spans="1:9">
      <c r="A835" s="522">
        <v>1167084434</v>
      </c>
      <c r="B835" s="523" t="s">
        <v>1060</v>
      </c>
      <c r="C835" s="523" t="s">
        <v>6</v>
      </c>
      <c r="D835" s="523"/>
      <c r="E835" s="523"/>
      <c r="F835" s="523" t="s">
        <v>225</v>
      </c>
      <c r="G835" s="523" t="s">
        <v>224</v>
      </c>
      <c r="H835" s="519"/>
      <c r="I835" s="519"/>
    </row>
    <row r="836" spans="1:9">
      <c r="A836" s="522">
        <v>1167093245</v>
      </c>
      <c r="B836" s="523" t="s">
        <v>1530</v>
      </c>
      <c r="C836" s="523" t="s">
        <v>533</v>
      </c>
      <c r="D836" s="523" t="s">
        <v>537</v>
      </c>
      <c r="E836" s="523" t="s">
        <v>113</v>
      </c>
      <c r="F836" s="523" t="s">
        <v>251</v>
      </c>
      <c r="G836" s="523" t="s">
        <v>250</v>
      </c>
      <c r="H836" s="519"/>
      <c r="I836" s="519"/>
    </row>
    <row r="837" spans="1:9">
      <c r="A837" s="522">
        <v>1167101998</v>
      </c>
      <c r="B837" s="523" t="s">
        <v>894</v>
      </c>
      <c r="C837" s="523" t="s">
        <v>6</v>
      </c>
      <c r="D837" s="523"/>
      <c r="E837" s="523"/>
      <c r="F837" s="523" t="s">
        <v>251</v>
      </c>
      <c r="G837" s="523" t="s">
        <v>250</v>
      </c>
      <c r="H837" s="519"/>
      <c r="I837" s="519"/>
    </row>
    <row r="838" spans="1:9">
      <c r="A838" s="522">
        <v>1167113951</v>
      </c>
      <c r="B838" s="523" t="s">
        <v>1103</v>
      </c>
      <c r="C838" s="523" t="s">
        <v>6</v>
      </c>
      <c r="D838" s="523"/>
      <c r="E838" s="523"/>
      <c r="F838" s="523" t="s">
        <v>227</v>
      </c>
      <c r="G838" s="523" t="s">
        <v>226</v>
      </c>
      <c r="H838" s="519"/>
      <c r="I838" s="519"/>
    </row>
    <row r="839" spans="1:9">
      <c r="A839" s="522">
        <v>1167269431</v>
      </c>
      <c r="B839" s="523" t="s">
        <v>1788</v>
      </c>
      <c r="C839" s="523" t="s">
        <v>6</v>
      </c>
      <c r="D839" s="523"/>
      <c r="E839" s="523"/>
      <c r="F839" s="523" t="s">
        <v>229</v>
      </c>
      <c r="G839" s="523" t="s">
        <v>228</v>
      </c>
      <c r="H839" s="519"/>
      <c r="I839" s="519"/>
    </row>
    <row r="840" spans="1:9">
      <c r="A840" s="522">
        <v>1167292334</v>
      </c>
      <c r="B840" s="523" t="s">
        <v>926</v>
      </c>
      <c r="C840" s="523" t="s">
        <v>533</v>
      </c>
      <c r="D840" s="523" t="s">
        <v>536</v>
      </c>
      <c r="E840" s="523" t="s">
        <v>110</v>
      </c>
      <c r="F840" s="523" t="s">
        <v>251</v>
      </c>
      <c r="G840" s="523" t="s">
        <v>250</v>
      </c>
      <c r="H840" s="519"/>
      <c r="I840" s="519"/>
    </row>
    <row r="841" spans="1:9">
      <c r="A841" s="522">
        <v>1167318402</v>
      </c>
      <c r="B841" s="523" t="s">
        <v>1789</v>
      </c>
      <c r="C841" s="523" t="s">
        <v>6</v>
      </c>
      <c r="D841" s="523"/>
      <c r="E841" s="523"/>
      <c r="F841" s="523" t="s">
        <v>249</v>
      </c>
      <c r="G841" s="523" t="s">
        <v>248</v>
      </c>
      <c r="H841" s="519"/>
      <c r="I841" s="519"/>
    </row>
    <row r="842" spans="1:9">
      <c r="A842" s="522">
        <v>1167379032</v>
      </c>
      <c r="B842" s="523" t="s">
        <v>1790</v>
      </c>
      <c r="C842" s="523" t="s">
        <v>6</v>
      </c>
      <c r="D842" s="523"/>
      <c r="E842" s="523"/>
      <c r="F842" s="523" t="s">
        <v>251</v>
      </c>
      <c r="G842" s="523" t="s">
        <v>250</v>
      </c>
      <c r="H842" s="519"/>
      <c r="I842" s="519"/>
    </row>
    <row r="843" spans="1:9">
      <c r="A843" s="522">
        <v>1167393330</v>
      </c>
      <c r="B843" s="523" t="s">
        <v>907</v>
      </c>
      <c r="C843" s="523" t="s">
        <v>6</v>
      </c>
      <c r="D843" s="523"/>
      <c r="E843" s="523"/>
      <c r="F843" s="523" t="s">
        <v>251</v>
      </c>
      <c r="G843" s="523" t="s">
        <v>250</v>
      </c>
      <c r="H843" s="519"/>
      <c r="I843" s="519"/>
    </row>
    <row r="844" spans="1:9">
      <c r="A844" s="522">
        <v>1167396713</v>
      </c>
      <c r="B844" s="523" t="s">
        <v>1531</v>
      </c>
      <c r="C844" s="523" t="s">
        <v>533</v>
      </c>
      <c r="D844" s="523" t="s">
        <v>536</v>
      </c>
      <c r="E844" s="523" t="s">
        <v>110</v>
      </c>
      <c r="F844" s="523" t="s">
        <v>251</v>
      </c>
      <c r="G844" s="523" t="s">
        <v>250</v>
      </c>
      <c r="H844" s="519"/>
      <c r="I844" s="519"/>
    </row>
    <row r="845" spans="1:9">
      <c r="A845" s="522">
        <v>1167398107</v>
      </c>
      <c r="B845" s="523" t="s">
        <v>1123</v>
      </c>
      <c r="C845" s="523" t="s">
        <v>6</v>
      </c>
      <c r="D845" s="523"/>
      <c r="E845" s="523"/>
      <c r="F845" s="523" t="s">
        <v>251</v>
      </c>
      <c r="G845" s="523" t="s">
        <v>250</v>
      </c>
      <c r="H845" s="519"/>
      <c r="I845" s="519"/>
    </row>
    <row r="846" spans="1:9">
      <c r="A846" s="522">
        <v>1167401679</v>
      </c>
      <c r="B846" s="523" t="s">
        <v>905</v>
      </c>
      <c r="C846" s="523" t="s">
        <v>533</v>
      </c>
      <c r="D846" s="523" t="s">
        <v>536</v>
      </c>
      <c r="E846" s="523" t="s">
        <v>110</v>
      </c>
      <c r="F846" s="523" t="s">
        <v>251</v>
      </c>
      <c r="G846" s="523" t="s">
        <v>250</v>
      </c>
      <c r="H846" s="519"/>
      <c r="I846" s="519"/>
    </row>
    <row r="847" spans="1:9">
      <c r="A847" s="522">
        <v>1167461186</v>
      </c>
      <c r="B847" s="523" t="s">
        <v>484</v>
      </c>
      <c r="C847" s="523" t="s">
        <v>6</v>
      </c>
      <c r="D847" s="523"/>
      <c r="E847" s="523"/>
      <c r="F847" s="523" t="s">
        <v>245</v>
      </c>
      <c r="G847" s="523" t="s">
        <v>244</v>
      </c>
      <c r="H847" s="519"/>
      <c r="I847" s="519"/>
    </row>
    <row r="848" spans="1:9">
      <c r="A848" s="522">
        <v>1167519140</v>
      </c>
      <c r="B848" s="523" t="s">
        <v>1791</v>
      </c>
      <c r="C848" s="523" t="s">
        <v>6</v>
      </c>
      <c r="D848" s="523"/>
      <c r="E848" s="523"/>
      <c r="F848" s="523" t="s">
        <v>251</v>
      </c>
      <c r="G848" s="523" t="s">
        <v>250</v>
      </c>
      <c r="H848" s="519"/>
      <c r="I848" s="519"/>
    </row>
    <row r="849" spans="1:9">
      <c r="A849" s="522">
        <v>1167547497</v>
      </c>
      <c r="B849" s="523" t="s">
        <v>781</v>
      </c>
      <c r="C849" s="523" t="s">
        <v>535</v>
      </c>
      <c r="D849" s="523" t="s">
        <v>536</v>
      </c>
      <c r="E849" s="523" t="s">
        <v>110</v>
      </c>
      <c r="F849" s="523" t="s">
        <v>229</v>
      </c>
      <c r="G849" s="523" t="s">
        <v>228</v>
      </c>
      <c r="H849" s="519"/>
      <c r="I849" s="519"/>
    </row>
    <row r="850" spans="1:9">
      <c r="A850" s="522">
        <v>1167569202</v>
      </c>
      <c r="B850" s="523" t="s">
        <v>1532</v>
      </c>
      <c r="C850" s="523" t="s">
        <v>535</v>
      </c>
      <c r="D850" s="523" t="s">
        <v>537</v>
      </c>
      <c r="E850" s="523" t="s">
        <v>113</v>
      </c>
      <c r="F850" s="523" t="s">
        <v>251</v>
      </c>
      <c r="G850" s="523" t="s">
        <v>250</v>
      </c>
      <c r="H850" s="519"/>
      <c r="I850" s="519"/>
    </row>
    <row r="851" spans="1:9">
      <c r="A851" s="522">
        <v>1167595405</v>
      </c>
      <c r="B851" s="523" t="s">
        <v>1792</v>
      </c>
      <c r="C851" s="523" t="s">
        <v>6</v>
      </c>
      <c r="D851" s="523"/>
      <c r="E851" s="523"/>
      <c r="F851" s="523" t="s">
        <v>249</v>
      </c>
      <c r="G851" s="523" t="s">
        <v>248</v>
      </c>
      <c r="H851" s="519"/>
      <c r="I851" s="519"/>
    </row>
    <row r="852" spans="1:9">
      <c r="A852" s="522">
        <v>1167611939</v>
      </c>
      <c r="B852" s="523" t="s">
        <v>700</v>
      </c>
      <c r="C852" s="523" t="s">
        <v>533</v>
      </c>
      <c r="D852" s="523" t="s">
        <v>536</v>
      </c>
      <c r="E852" s="523" t="s">
        <v>110</v>
      </c>
      <c r="F852" s="523" t="s">
        <v>251</v>
      </c>
      <c r="G852" s="523" t="s">
        <v>250</v>
      </c>
      <c r="H852" s="519"/>
      <c r="I852" s="519"/>
    </row>
    <row r="853" spans="1:9">
      <c r="A853" s="522">
        <v>1167656843</v>
      </c>
      <c r="B853" s="523" t="s">
        <v>1793</v>
      </c>
      <c r="C853" s="523" t="s">
        <v>6</v>
      </c>
      <c r="D853" s="523"/>
      <c r="E853" s="523"/>
      <c r="F853" s="523" t="s">
        <v>251</v>
      </c>
      <c r="G853" s="523" t="s">
        <v>250</v>
      </c>
      <c r="H853" s="519"/>
      <c r="I853" s="519"/>
    </row>
    <row r="854" spans="1:9">
      <c r="A854" s="522">
        <v>1167661769</v>
      </c>
      <c r="B854" s="523" t="s">
        <v>1794</v>
      </c>
      <c r="C854" s="523" t="s">
        <v>6</v>
      </c>
      <c r="D854" s="523"/>
      <c r="E854" s="523"/>
      <c r="F854" s="523" t="s">
        <v>241</v>
      </c>
      <c r="G854" s="523" t="s">
        <v>240</v>
      </c>
      <c r="H854" s="519"/>
      <c r="I854" s="519"/>
    </row>
    <row r="855" spans="1:9">
      <c r="A855" s="522">
        <v>1167680207</v>
      </c>
      <c r="B855" s="523" t="s">
        <v>1051</v>
      </c>
      <c r="C855" s="523" t="s">
        <v>6</v>
      </c>
      <c r="D855" s="523"/>
      <c r="E855" s="523"/>
      <c r="F855" s="523" t="s">
        <v>251</v>
      </c>
      <c r="G855" s="523" t="s">
        <v>250</v>
      </c>
      <c r="H855" s="519"/>
      <c r="I855" s="519"/>
    </row>
    <row r="856" spans="1:9">
      <c r="A856" s="522">
        <v>1167693952</v>
      </c>
      <c r="B856" s="523" t="s">
        <v>1533</v>
      </c>
      <c r="C856" s="523" t="s">
        <v>533</v>
      </c>
      <c r="D856" s="523" t="s">
        <v>537</v>
      </c>
      <c r="E856" s="523" t="s">
        <v>113</v>
      </c>
      <c r="F856" s="523" t="s">
        <v>251</v>
      </c>
      <c r="G856" s="523" t="s">
        <v>250</v>
      </c>
      <c r="H856" s="519"/>
      <c r="I856" s="519"/>
    </row>
    <row r="857" spans="1:9">
      <c r="A857" s="522">
        <v>1167693960</v>
      </c>
      <c r="B857" s="523" t="s">
        <v>655</v>
      </c>
      <c r="C857" s="523" t="s">
        <v>533</v>
      </c>
      <c r="D857" s="523" t="s">
        <v>536</v>
      </c>
      <c r="E857" s="523" t="s">
        <v>110</v>
      </c>
      <c r="F857" s="523" t="s">
        <v>251</v>
      </c>
      <c r="G857" s="523" t="s">
        <v>250</v>
      </c>
      <c r="H857" s="519"/>
      <c r="I857" s="519"/>
    </row>
    <row r="858" spans="1:9">
      <c r="A858" s="522">
        <v>1167694042</v>
      </c>
      <c r="B858" s="523" t="s">
        <v>800</v>
      </c>
      <c r="C858" s="523" t="s">
        <v>535</v>
      </c>
      <c r="D858" s="523" t="s">
        <v>536</v>
      </c>
      <c r="E858" s="523" t="s">
        <v>110</v>
      </c>
      <c r="F858" s="523" t="s">
        <v>251</v>
      </c>
      <c r="G858" s="523" t="s">
        <v>250</v>
      </c>
      <c r="H858" s="519"/>
      <c r="I858" s="519"/>
    </row>
    <row r="859" spans="1:9">
      <c r="A859" s="522">
        <v>1167718031</v>
      </c>
      <c r="B859" s="523" t="s">
        <v>1795</v>
      </c>
      <c r="C859" s="523" t="s">
        <v>6</v>
      </c>
      <c r="D859" s="523"/>
      <c r="E859" s="523"/>
      <c r="F859" s="523" t="s">
        <v>251</v>
      </c>
      <c r="G859" s="523" t="s">
        <v>250</v>
      </c>
      <c r="H859" s="519"/>
      <c r="I859" s="519"/>
    </row>
    <row r="860" spans="1:9">
      <c r="A860" s="522">
        <v>1167722652</v>
      </c>
      <c r="B860" s="523" t="s">
        <v>1796</v>
      </c>
      <c r="C860" s="523" t="s">
        <v>6</v>
      </c>
      <c r="D860" s="523"/>
      <c r="E860" s="523"/>
      <c r="F860" s="523" t="s">
        <v>251</v>
      </c>
      <c r="G860" s="523" t="s">
        <v>250</v>
      </c>
      <c r="H860" s="519"/>
      <c r="I860" s="519"/>
    </row>
    <row r="861" spans="1:9">
      <c r="A861" s="522">
        <v>1167736520</v>
      </c>
      <c r="B861" s="523" t="s">
        <v>1534</v>
      </c>
      <c r="C861" s="523" t="s">
        <v>533</v>
      </c>
      <c r="D861" s="523" t="s">
        <v>536</v>
      </c>
      <c r="E861" s="523" t="s">
        <v>110</v>
      </c>
      <c r="F861" s="523" t="s">
        <v>229</v>
      </c>
      <c r="G861" s="523" t="s">
        <v>228</v>
      </c>
      <c r="H861" s="519"/>
      <c r="I861" s="519"/>
    </row>
    <row r="862" spans="1:9">
      <c r="A862" s="522">
        <v>1167772988</v>
      </c>
      <c r="B862" s="523" t="s">
        <v>738</v>
      </c>
      <c r="C862" s="523" t="s">
        <v>535</v>
      </c>
      <c r="D862" s="523" t="s">
        <v>577</v>
      </c>
      <c r="E862" s="523" t="s">
        <v>94</v>
      </c>
      <c r="F862" s="523" t="s">
        <v>229</v>
      </c>
      <c r="G862" s="523" t="s">
        <v>228</v>
      </c>
      <c r="H862" s="519"/>
      <c r="I862" s="519"/>
    </row>
    <row r="863" spans="1:9">
      <c r="A863" s="522">
        <v>1167781450</v>
      </c>
      <c r="B863" s="523" t="s">
        <v>1797</v>
      </c>
      <c r="C863" s="523" t="s">
        <v>6</v>
      </c>
      <c r="D863" s="523"/>
      <c r="E863" s="523"/>
      <c r="F863" s="523" t="s">
        <v>251</v>
      </c>
      <c r="G863" s="523" t="s">
        <v>250</v>
      </c>
      <c r="H863" s="519"/>
      <c r="I863" s="519"/>
    </row>
    <row r="864" spans="1:9">
      <c r="A864" s="522">
        <v>1167806877</v>
      </c>
      <c r="B864" s="523" t="s">
        <v>1798</v>
      </c>
      <c r="C864" s="523" t="s">
        <v>6</v>
      </c>
      <c r="D864" s="523"/>
      <c r="E864" s="523"/>
      <c r="F864" s="523" t="s">
        <v>251</v>
      </c>
      <c r="G864" s="523" t="s">
        <v>250</v>
      </c>
      <c r="H864" s="519"/>
      <c r="I864" s="519"/>
    </row>
    <row r="865" spans="1:9">
      <c r="A865" s="522">
        <v>1167812651</v>
      </c>
      <c r="B865" s="523" t="s">
        <v>1133</v>
      </c>
      <c r="C865" s="523" t="s">
        <v>6</v>
      </c>
      <c r="D865" s="523"/>
      <c r="E865" s="523"/>
      <c r="F865" s="523" t="s">
        <v>251</v>
      </c>
      <c r="G865" s="523" t="s">
        <v>250</v>
      </c>
      <c r="H865" s="519"/>
      <c r="I865" s="519"/>
    </row>
    <row r="866" spans="1:9">
      <c r="A866" s="522">
        <v>1167854257</v>
      </c>
      <c r="B866" s="523" t="s">
        <v>1799</v>
      </c>
      <c r="C866" s="523" t="s">
        <v>6</v>
      </c>
      <c r="D866" s="523"/>
      <c r="E866" s="523"/>
      <c r="F866" s="523" t="s">
        <v>251</v>
      </c>
      <c r="G866" s="523" t="s">
        <v>250</v>
      </c>
      <c r="H866" s="519"/>
      <c r="I866" s="519"/>
    </row>
    <row r="867" spans="1:9">
      <c r="A867" s="522">
        <v>1167858274</v>
      </c>
      <c r="B867" s="523" t="s">
        <v>1800</v>
      </c>
      <c r="C867" s="523" t="s">
        <v>6</v>
      </c>
      <c r="D867" s="523"/>
      <c r="E867" s="523"/>
      <c r="F867" s="523" t="s">
        <v>237</v>
      </c>
      <c r="G867" s="523" t="s">
        <v>236</v>
      </c>
      <c r="H867" s="519"/>
      <c r="I867" s="519"/>
    </row>
    <row r="868" spans="1:9">
      <c r="A868" s="522">
        <v>1167898866</v>
      </c>
      <c r="B868" s="523" t="s">
        <v>1801</v>
      </c>
      <c r="C868" s="523" t="s">
        <v>6</v>
      </c>
      <c r="D868" s="523"/>
      <c r="E868" s="523"/>
      <c r="F868" s="523" t="s">
        <v>251</v>
      </c>
      <c r="G868" s="523" t="s">
        <v>250</v>
      </c>
      <c r="H868" s="519"/>
      <c r="I868" s="519"/>
    </row>
    <row r="869" spans="1:9">
      <c r="A869" s="522">
        <v>1167952069</v>
      </c>
      <c r="B869" s="523" t="s">
        <v>1802</v>
      </c>
      <c r="C869" s="523" t="s">
        <v>6</v>
      </c>
      <c r="D869" s="523"/>
      <c r="E869" s="523"/>
      <c r="F869" s="523" t="s">
        <v>239</v>
      </c>
      <c r="G869" s="523" t="s">
        <v>238</v>
      </c>
      <c r="H869" s="519"/>
      <c r="I869" s="519"/>
    </row>
    <row r="870" spans="1:9">
      <c r="A870" s="522">
        <v>1167952093</v>
      </c>
      <c r="B870" s="523" t="s">
        <v>925</v>
      </c>
      <c r="C870" s="523" t="s">
        <v>533</v>
      </c>
      <c r="D870" s="523" t="s">
        <v>539</v>
      </c>
      <c r="E870" s="523" t="s">
        <v>107</v>
      </c>
      <c r="F870" s="523" t="s">
        <v>229</v>
      </c>
      <c r="G870" s="523" t="s">
        <v>228</v>
      </c>
      <c r="H870" s="519"/>
      <c r="I870" s="519"/>
    </row>
    <row r="871" spans="1:9">
      <c r="A871" s="522">
        <v>1167971325</v>
      </c>
      <c r="B871" s="523" t="s">
        <v>1057</v>
      </c>
      <c r="C871" s="523" t="s">
        <v>533</v>
      </c>
      <c r="D871" s="523" t="s">
        <v>989</v>
      </c>
      <c r="E871" s="523" t="s">
        <v>258</v>
      </c>
      <c r="F871" s="523" t="s">
        <v>251</v>
      </c>
      <c r="G871" s="523" t="s">
        <v>250</v>
      </c>
      <c r="H871" s="519"/>
      <c r="I871" s="519"/>
    </row>
    <row r="872" spans="1:9">
      <c r="A872" s="522">
        <v>1167975078</v>
      </c>
      <c r="B872" s="523" t="s">
        <v>675</v>
      </c>
      <c r="C872" s="523" t="s">
        <v>533</v>
      </c>
      <c r="D872" s="523" t="s">
        <v>536</v>
      </c>
      <c r="E872" s="523" t="s">
        <v>110</v>
      </c>
      <c r="F872" s="523" t="s">
        <v>251</v>
      </c>
      <c r="G872" s="523" t="s">
        <v>250</v>
      </c>
      <c r="H872" s="519"/>
      <c r="I872" s="519"/>
    </row>
    <row r="873" spans="1:9">
      <c r="A873" s="522">
        <v>1167975086</v>
      </c>
      <c r="B873" s="523" t="s">
        <v>1803</v>
      </c>
      <c r="C873" s="523" t="s">
        <v>6</v>
      </c>
      <c r="D873" s="523"/>
      <c r="E873" s="523"/>
      <c r="F873" s="523" t="s">
        <v>229</v>
      </c>
      <c r="G873" s="523" t="s">
        <v>228</v>
      </c>
      <c r="H873" s="519"/>
      <c r="I873" s="519"/>
    </row>
    <row r="874" spans="1:9">
      <c r="A874" s="522">
        <v>1168000397</v>
      </c>
      <c r="B874" s="523" t="s">
        <v>1535</v>
      </c>
      <c r="C874" s="523" t="s">
        <v>533</v>
      </c>
      <c r="D874" s="523" t="s">
        <v>537</v>
      </c>
      <c r="E874" s="523" t="s">
        <v>113</v>
      </c>
      <c r="F874" s="523" t="s">
        <v>231</v>
      </c>
      <c r="G874" s="523" t="s">
        <v>230</v>
      </c>
      <c r="H874" s="519"/>
      <c r="I874" s="519"/>
    </row>
    <row r="875" spans="1:9">
      <c r="A875" s="522">
        <v>1168006204</v>
      </c>
      <c r="B875" s="523" t="s">
        <v>919</v>
      </c>
      <c r="C875" s="523" t="s">
        <v>6</v>
      </c>
      <c r="D875" s="523"/>
      <c r="E875" s="523"/>
      <c r="F875" s="523" t="s">
        <v>251</v>
      </c>
      <c r="G875" s="523" t="s">
        <v>250</v>
      </c>
      <c r="H875" s="519"/>
      <c r="I875" s="519"/>
    </row>
    <row r="876" spans="1:9">
      <c r="A876" s="522">
        <v>1168028281</v>
      </c>
      <c r="B876" s="523" t="s">
        <v>862</v>
      </c>
      <c r="C876" s="523" t="s">
        <v>6</v>
      </c>
      <c r="D876" s="523"/>
      <c r="E876" s="523"/>
      <c r="F876" s="523" t="s">
        <v>251</v>
      </c>
      <c r="G876" s="523" t="s">
        <v>250</v>
      </c>
    </row>
    <row r="877" spans="1:9">
      <c r="A877" s="522">
        <v>1168048198</v>
      </c>
      <c r="B877" s="523" t="s">
        <v>682</v>
      </c>
      <c r="C877" s="523" t="s">
        <v>533</v>
      </c>
      <c r="D877" s="523" t="s">
        <v>536</v>
      </c>
      <c r="E877" s="523" t="s">
        <v>110</v>
      </c>
      <c r="F877" s="523" t="s">
        <v>251</v>
      </c>
      <c r="G877" s="523" t="s">
        <v>250</v>
      </c>
    </row>
    <row r="878" spans="1:9">
      <c r="A878" s="522">
        <v>1168048214</v>
      </c>
      <c r="B878" s="523" t="s">
        <v>1804</v>
      </c>
      <c r="C878" s="523" t="s">
        <v>6</v>
      </c>
      <c r="D878" s="523"/>
      <c r="E878" s="523"/>
      <c r="F878" s="523" t="s">
        <v>249</v>
      </c>
      <c r="G878" s="523" t="s">
        <v>248</v>
      </c>
    </row>
    <row r="879" spans="1:9">
      <c r="A879" s="522">
        <v>1168055441</v>
      </c>
      <c r="B879" s="523" t="s">
        <v>1805</v>
      </c>
      <c r="C879" s="523" t="s">
        <v>6</v>
      </c>
      <c r="D879" s="523"/>
      <c r="E879" s="523"/>
      <c r="F879" s="523" t="s">
        <v>239</v>
      </c>
      <c r="G879" s="523" t="s">
        <v>238</v>
      </c>
    </row>
    <row r="880" spans="1:9">
      <c r="A880" s="522">
        <v>1168196781</v>
      </c>
      <c r="B880" s="523" t="s">
        <v>878</v>
      </c>
      <c r="C880" s="523" t="s">
        <v>6</v>
      </c>
      <c r="D880" s="523"/>
      <c r="E880" s="523"/>
      <c r="F880" s="523" t="s">
        <v>251</v>
      </c>
      <c r="G880" s="523" t="s">
        <v>250</v>
      </c>
    </row>
    <row r="881" spans="1:7">
      <c r="A881" s="522">
        <v>1168220581</v>
      </c>
      <c r="B881" s="523" t="s">
        <v>1806</v>
      </c>
      <c r="C881" s="523" t="s">
        <v>6</v>
      </c>
      <c r="D881" s="523"/>
      <c r="E881" s="523"/>
      <c r="F881" s="523" t="s">
        <v>251</v>
      </c>
      <c r="G881" s="523" t="s">
        <v>250</v>
      </c>
    </row>
    <row r="882" spans="1:7">
      <c r="A882" s="522">
        <v>1168236199</v>
      </c>
      <c r="B882" s="523" t="s">
        <v>1807</v>
      </c>
      <c r="C882" s="523" t="s">
        <v>6</v>
      </c>
      <c r="D882" s="523"/>
      <c r="E882" s="523"/>
      <c r="F882" s="523" t="s">
        <v>249</v>
      </c>
      <c r="G882" s="523" t="s">
        <v>248</v>
      </c>
    </row>
    <row r="883" spans="1:7">
      <c r="A883" s="522">
        <v>1168262880</v>
      </c>
      <c r="B883" s="523" t="s">
        <v>659</v>
      </c>
      <c r="C883" s="523" t="s">
        <v>533</v>
      </c>
      <c r="D883" s="523" t="s">
        <v>536</v>
      </c>
      <c r="E883" s="523" t="s">
        <v>110</v>
      </c>
      <c r="F883" s="523" t="s">
        <v>251</v>
      </c>
      <c r="G883" s="523" t="s">
        <v>250</v>
      </c>
    </row>
    <row r="884" spans="1:7">
      <c r="A884" s="522">
        <v>1168347392</v>
      </c>
      <c r="B884" s="523" t="s">
        <v>859</v>
      </c>
      <c r="C884" s="523" t="s">
        <v>6</v>
      </c>
      <c r="D884" s="523"/>
      <c r="E884" s="523"/>
      <c r="F884" s="523" t="s">
        <v>251</v>
      </c>
      <c r="G884" s="523" t="s">
        <v>250</v>
      </c>
    </row>
    <row r="885" spans="1:7">
      <c r="A885" s="522">
        <v>1168357946</v>
      </c>
      <c r="B885" s="523" t="s">
        <v>877</v>
      </c>
      <c r="C885" s="523" t="s">
        <v>6</v>
      </c>
      <c r="D885" s="523"/>
      <c r="E885" s="523"/>
      <c r="F885" s="523" t="s">
        <v>243</v>
      </c>
      <c r="G885" s="523" t="s">
        <v>242</v>
      </c>
    </row>
    <row r="886" spans="1:7">
      <c r="A886" s="522">
        <v>1168362243</v>
      </c>
      <c r="B886" s="523" t="s">
        <v>1808</v>
      </c>
      <c r="C886" s="523" t="s">
        <v>6</v>
      </c>
      <c r="D886" s="523"/>
      <c r="E886" s="523"/>
      <c r="F886" s="523" t="s">
        <v>233</v>
      </c>
      <c r="G886" s="523" t="s">
        <v>232</v>
      </c>
    </row>
    <row r="887" spans="1:7">
      <c r="A887" s="522">
        <v>1168366285</v>
      </c>
      <c r="B887" s="523" t="s">
        <v>1809</v>
      </c>
      <c r="C887" s="523" t="s">
        <v>6</v>
      </c>
      <c r="D887" s="523"/>
      <c r="E887" s="523"/>
      <c r="F887" s="523" t="s">
        <v>233</v>
      </c>
      <c r="G887" s="523" t="s">
        <v>232</v>
      </c>
    </row>
    <row r="888" spans="1:7">
      <c r="A888" s="522">
        <v>1168408749</v>
      </c>
      <c r="B888" s="523" t="s">
        <v>1810</v>
      </c>
      <c r="C888" s="523" t="s">
        <v>6</v>
      </c>
      <c r="D888" s="523"/>
      <c r="E888" s="523"/>
      <c r="F888" s="523" t="s">
        <v>251</v>
      </c>
      <c r="G888" s="523" t="s">
        <v>250</v>
      </c>
    </row>
    <row r="889" spans="1:7">
      <c r="A889" s="522">
        <v>1168410356</v>
      </c>
      <c r="B889" s="523" t="s">
        <v>1067</v>
      </c>
      <c r="C889" s="523" t="s">
        <v>533</v>
      </c>
      <c r="D889" s="523" t="s">
        <v>986</v>
      </c>
      <c r="E889" s="523" t="s">
        <v>120</v>
      </c>
      <c r="F889" s="523" t="s">
        <v>237</v>
      </c>
      <c r="G889" s="523" t="s">
        <v>236</v>
      </c>
    </row>
    <row r="890" spans="1:7">
      <c r="A890" s="522">
        <v>1168508712</v>
      </c>
      <c r="B890" s="523" t="s">
        <v>1062</v>
      </c>
      <c r="C890" s="523" t="s">
        <v>6</v>
      </c>
      <c r="D890" s="523"/>
      <c r="E890" s="523"/>
      <c r="F890" s="523" t="s">
        <v>251</v>
      </c>
      <c r="G890" s="523" t="s">
        <v>250</v>
      </c>
    </row>
    <row r="891" spans="1:7">
      <c r="A891" s="522">
        <v>1168512987</v>
      </c>
      <c r="B891" s="523" t="s">
        <v>869</v>
      </c>
      <c r="C891" s="523" t="s">
        <v>6</v>
      </c>
      <c r="D891" s="523"/>
      <c r="E891" s="523"/>
      <c r="F891" s="523" t="s">
        <v>251</v>
      </c>
      <c r="G891" s="523" t="s">
        <v>250</v>
      </c>
    </row>
    <row r="892" spans="1:7">
      <c r="A892" s="522">
        <v>1168636182</v>
      </c>
      <c r="B892" s="523" t="s">
        <v>664</v>
      </c>
      <c r="C892" s="523" t="s">
        <v>533</v>
      </c>
      <c r="D892" s="523" t="s">
        <v>537</v>
      </c>
      <c r="E892" s="523" t="s">
        <v>113</v>
      </c>
      <c r="F892" s="523" t="s">
        <v>251</v>
      </c>
      <c r="G892" s="523" t="s">
        <v>250</v>
      </c>
    </row>
    <row r="893" spans="1:7">
      <c r="A893" s="522">
        <v>1168650225</v>
      </c>
      <c r="B893" s="523" t="s">
        <v>1031</v>
      </c>
      <c r="C893" s="523" t="s">
        <v>6</v>
      </c>
      <c r="D893" s="523"/>
      <c r="E893" s="523"/>
      <c r="F893" s="523" t="s">
        <v>251</v>
      </c>
      <c r="G893" s="523" t="s">
        <v>250</v>
      </c>
    </row>
    <row r="894" spans="1:7">
      <c r="A894" s="522">
        <v>1168663731</v>
      </c>
      <c r="B894" s="523" t="s">
        <v>890</v>
      </c>
      <c r="C894" s="523" t="s">
        <v>6</v>
      </c>
      <c r="D894" s="523"/>
      <c r="E894" s="523"/>
      <c r="F894" s="523" t="s">
        <v>251</v>
      </c>
      <c r="G894" s="523" t="s">
        <v>250</v>
      </c>
    </row>
    <row r="895" spans="1:7">
      <c r="A895" s="522">
        <v>1168710276</v>
      </c>
      <c r="B895" s="523" t="s">
        <v>1054</v>
      </c>
      <c r="C895" s="523" t="s">
        <v>533</v>
      </c>
      <c r="D895" s="523" t="s">
        <v>986</v>
      </c>
      <c r="E895" s="523" t="s">
        <v>120</v>
      </c>
      <c r="F895" s="523" t="s">
        <v>251</v>
      </c>
      <c r="G895" s="523" t="s">
        <v>250</v>
      </c>
    </row>
    <row r="896" spans="1:7">
      <c r="A896" s="522">
        <v>1168800176</v>
      </c>
      <c r="B896" s="523" t="s">
        <v>1811</v>
      </c>
      <c r="C896" s="523" t="s">
        <v>6</v>
      </c>
      <c r="D896" s="523"/>
      <c r="E896" s="523"/>
      <c r="F896" s="523" t="s">
        <v>251</v>
      </c>
      <c r="G896" s="523" t="s">
        <v>250</v>
      </c>
    </row>
    <row r="897" spans="1:7">
      <c r="A897" s="522">
        <v>1168855295</v>
      </c>
      <c r="B897" s="523" t="s">
        <v>1812</v>
      </c>
      <c r="C897" s="523" t="s">
        <v>6</v>
      </c>
      <c r="D897" s="523"/>
      <c r="E897" s="523"/>
      <c r="F897" s="523" t="s">
        <v>251</v>
      </c>
      <c r="G897" s="523" t="s">
        <v>250</v>
      </c>
    </row>
    <row r="898" spans="1:7">
      <c r="A898" s="522">
        <v>1168866656</v>
      </c>
      <c r="B898" s="523" t="s">
        <v>1813</v>
      </c>
      <c r="C898" s="523" t="s">
        <v>6</v>
      </c>
      <c r="D898" s="523"/>
      <c r="E898" s="523"/>
      <c r="F898" s="523" t="s">
        <v>251</v>
      </c>
      <c r="G898" s="523" t="s">
        <v>250</v>
      </c>
    </row>
    <row r="899" spans="1:7">
      <c r="A899" s="522">
        <v>1168868207</v>
      </c>
      <c r="B899" s="523" t="s">
        <v>665</v>
      </c>
      <c r="C899" s="523" t="s">
        <v>533</v>
      </c>
      <c r="D899" s="523" t="s">
        <v>537</v>
      </c>
      <c r="E899" s="523" t="s">
        <v>113</v>
      </c>
      <c r="F899" s="523" t="s">
        <v>251</v>
      </c>
      <c r="G899" s="523" t="s">
        <v>250</v>
      </c>
    </row>
    <row r="900" spans="1:7">
      <c r="A900" s="522">
        <v>1168881697</v>
      </c>
      <c r="B900" s="523" t="s">
        <v>1536</v>
      </c>
      <c r="C900" s="523" t="s">
        <v>533</v>
      </c>
      <c r="D900" s="523" t="s">
        <v>994</v>
      </c>
      <c r="E900" s="523" t="s">
        <v>98</v>
      </c>
      <c r="F900" s="523" t="s">
        <v>251</v>
      </c>
      <c r="G900" s="523" t="s">
        <v>250</v>
      </c>
    </row>
    <row r="901" spans="1:7">
      <c r="A901" s="522">
        <v>1168892439</v>
      </c>
      <c r="B901" s="523" t="s">
        <v>889</v>
      </c>
      <c r="C901" s="523" t="s">
        <v>533</v>
      </c>
      <c r="D901" s="523" t="s">
        <v>537</v>
      </c>
      <c r="E901" s="523" t="s">
        <v>113</v>
      </c>
      <c r="F901" s="523" t="s">
        <v>251</v>
      </c>
      <c r="G901" s="523" t="s">
        <v>250</v>
      </c>
    </row>
    <row r="902" spans="1:7">
      <c r="A902" s="522">
        <v>1168913896</v>
      </c>
      <c r="B902" s="523" t="s">
        <v>1537</v>
      </c>
      <c r="C902" s="523" t="s">
        <v>533</v>
      </c>
      <c r="D902" s="523" t="s">
        <v>986</v>
      </c>
      <c r="E902" s="523" t="s">
        <v>120</v>
      </c>
      <c r="F902" s="523" t="s">
        <v>255</v>
      </c>
      <c r="G902" s="523" t="s">
        <v>254</v>
      </c>
    </row>
    <row r="903" spans="1:7">
      <c r="A903" s="522">
        <v>1168919760</v>
      </c>
      <c r="B903" s="523" t="s">
        <v>1814</v>
      </c>
      <c r="C903" s="523" t="s">
        <v>6</v>
      </c>
      <c r="D903" s="523"/>
      <c r="E903" s="523"/>
      <c r="F903" s="523" t="s">
        <v>251</v>
      </c>
      <c r="G903" s="523" t="s">
        <v>250</v>
      </c>
    </row>
    <row r="904" spans="1:7">
      <c r="A904" s="522">
        <v>1168932516</v>
      </c>
      <c r="B904" s="523" t="s">
        <v>870</v>
      </c>
      <c r="C904" s="523" t="s">
        <v>6</v>
      </c>
      <c r="D904" s="523"/>
      <c r="E904" s="523"/>
      <c r="F904" s="523" t="s">
        <v>237</v>
      </c>
      <c r="G904" s="523" t="s">
        <v>236</v>
      </c>
    </row>
    <row r="905" spans="1:7">
      <c r="A905" s="522">
        <v>1168938232</v>
      </c>
      <c r="B905" s="523" t="s">
        <v>1815</v>
      </c>
      <c r="C905" s="523" t="s">
        <v>6</v>
      </c>
      <c r="D905" s="523"/>
      <c r="E905" s="523"/>
      <c r="F905" s="523" t="s">
        <v>251</v>
      </c>
      <c r="G905" s="523" t="s">
        <v>250</v>
      </c>
    </row>
    <row r="906" spans="1:7">
      <c r="A906" s="522">
        <v>1168960053</v>
      </c>
      <c r="B906" s="523" t="s">
        <v>892</v>
      </c>
      <c r="C906" s="523" t="s">
        <v>533</v>
      </c>
      <c r="D906" s="523" t="s">
        <v>537</v>
      </c>
      <c r="E906" s="523" t="s">
        <v>113</v>
      </c>
      <c r="F906" s="523" t="s">
        <v>251</v>
      </c>
      <c r="G906" s="523" t="s">
        <v>250</v>
      </c>
    </row>
    <row r="907" spans="1:7">
      <c r="A907" s="522">
        <v>1168971100</v>
      </c>
      <c r="B907" s="523" t="s">
        <v>1538</v>
      </c>
      <c r="C907" s="523" t="s">
        <v>533</v>
      </c>
      <c r="D907" s="523" t="s">
        <v>536</v>
      </c>
      <c r="E907" s="523" t="s">
        <v>110</v>
      </c>
      <c r="F907" s="523" t="s">
        <v>245</v>
      </c>
      <c r="G907" s="523" t="s">
        <v>244</v>
      </c>
    </row>
    <row r="908" spans="1:7">
      <c r="A908" s="522">
        <v>1168971118</v>
      </c>
      <c r="B908" s="523" t="s">
        <v>712</v>
      </c>
      <c r="C908" s="523" t="s">
        <v>533</v>
      </c>
      <c r="D908" s="523" t="s">
        <v>540</v>
      </c>
      <c r="E908" s="523" t="s">
        <v>95</v>
      </c>
      <c r="F908" s="523" t="s">
        <v>229</v>
      </c>
      <c r="G908" s="523" t="s">
        <v>228</v>
      </c>
    </row>
    <row r="909" spans="1:7">
      <c r="A909" s="522">
        <v>1168977651</v>
      </c>
      <c r="B909" s="523" t="s">
        <v>1816</v>
      </c>
      <c r="C909" s="523" t="s">
        <v>6</v>
      </c>
      <c r="D909" s="523"/>
      <c r="E909" s="523"/>
      <c r="F909" s="523" t="s">
        <v>243</v>
      </c>
      <c r="G909" s="523" t="s">
        <v>242</v>
      </c>
    </row>
    <row r="910" spans="1:7">
      <c r="A910" s="522">
        <v>1168981596</v>
      </c>
      <c r="B910" s="523" t="s">
        <v>689</v>
      </c>
      <c r="C910" s="523" t="s">
        <v>533</v>
      </c>
      <c r="D910" s="523" t="s">
        <v>539</v>
      </c>
      <c r="E910" s="523" t="s">
        <v>107</v>
      </c>
      <c r="F910" s="523" t="s">
        <v>239</v>
      </c>
      <c r="G910" s="523" t="s">
        <v>238</v>
      </c>
    </row>
    <row r="911" spans="1:7">
      <c r="A911" s="522">
        <v>1168981745</v>
      </c>
      <c r="B911" s="523" t="s">
        <v>593</v>
      </c>
      <c r="C911" s="523" t="s">
        <v>533</v>
      </c>
      <c r="D911" s="523" t="s">
        <v>538</v>
      </c>
      <c r="E911" s="523" t="s">
        <v>117</v>
      </c>
      <c r="F911" s="523" t="s">
        <v>249</v>
      </c>
      <c r="G911" s="523" t="s">
        <v>248</v>
      </c>
    </row>
    <row r="912" spans="1:7">
      <c r="A912" s="522">
        <v>1169015022</v>
      </c>
      <c r="B912" s="523" t="s">
        <v>1817</v>
      </c>
      <c r="C912" s="523" t="s">
        <v>6</v>
      </c>
      <c r="D912" s="523"/>
      <c r="E912" s="523"/>
      <c r="F912" s="523" t="s">
        <v>255</v>
      </c>
      <c r="G912" s="523" t="s">
        <v>254</v>
      </c>
    </row>
    <row r="913" spans="1:7">
      <c r="A913" s="522">
        <v>1169055812</v>
      </c>
      <c r="B913" s="523" t="s">
        <v>649</v>
      </c>
      <c r="C913" s="523" t="s">
        <v>533</v>
      </c>
      <c r="D913" s="523" t="s">
        <v>539</v>
      </c>
      <c r="E913" s="523" t="s">
        <v>107</v>
      </c>
      <c r="F913" s="523" t="s">
        <v>229</v>
      </c>
      <c r="G913" s="523" t="s">
        <v>228</v>
      </c>
    </row>
    <row r="914" spans="1:7">
      <c r="A914" s="522">
        <v>1169083822</v>
      </c>
      <c r="B914" s="523" t="s">
        <v>909</v>
      </c>
      <c r="C914" s="523" t="s">
        <v>6</v>
      </c>
      <c r="D914" s="523"/>
      <c r="E914" s="523"/>
      <c r="F914" s="523" t="s">
        <v>251</v>
      </c>
      <c r="G914" s="523" t="s">
        <v>250</v>
      </c>
    </row>
    <row r="915" spans="1:7">
      <c r="A915" s="522">
        <v>1169099828</v>
      </c>
      <c r="B915" s="523" t="s">
        <v>581</v>
      </c>
      <c r="C915" s="523" t="s">
        <v>535</v>
      </c>
      <c r="D915" s="523" t="s">
        <v>537</v>
      </c>
      <c r="E915" s="523" t="s">
        <v>113</v>
      </c>
      <c r="F915" s="523" t="s">
        <v>229</v>
      </c>
      <c r="G915" s="523" t="s">
        <v>228</v>
      </c>
    </row>
    <row r="916" spans="1:7">
      <c r="A916" s="522">
        <v>1169102192</v>
      </c>
      <c r="B916" s="523" t="s">
        <v>685</v>
      </c>
      <c r="C916" s="523" t="s">
        <v>533</v>
      </c>
      <c r="D916" s="523" t="s">
        <v>539</v>
      </c>
      <c r="E916" s="523" t="s">
        <v>107</v>
      </c>
      <c r="F916" s="523" t="s">
        <v>251</v>
      </c>
      <c r="G916" s="523" t="s">
        <v>250</v>
      </c>
    </row>
    <row r="917" spans="1:7">
      <c r="A917" s="522">
        <v>1169102283</v>
      </c>
      <c r="B917" s="523" t="s">
        <v>1539</v>
      </c>
      <c r="C917" s="523" t="s">
        <v>533</v>
      </c>
      <c r="D917" s="523" t="s">
        <v>536</v>
      </c>
      <c r="E917" s="523" t="s">
        <v>110</v>
      </c>
      <c r="F917" s="523" t="s">
        <v>251</v>
      </c>
      <c r="G917" s="523" t="s">
        <v>250</v>
      </c>
    </row>
    <row r="918" spans="1:7">
      <c r="A918" s="522">
        <v>1169159416</v>
      </c>
      <c r="B918" s="523" t="s">
        <v>1540</v>
      </c>
      <c r="C918" s="523" t="s">
        <v>533</v>
      </c>
      <c r="D918" s="523" t="s">
        <v>537</v>
      </c>
      <c r="E918" s="523" t="s">
        <v>113</v>
      </c>
      <c r="F918" s="523" t="s">
        <v>251</v>
      </c>
      <c r="G918" s="523" t="s">
        <v>250</v>
      </c>
    </row>
    <row r="919" spans="1:7">
      <c r="A919" s="522">
        <v>1169164309</v>
      </c>
      <c r="B919" s="523" t="s">
        <v>651</v>
      </c>
      <c r="C919" s="523" t="s">
        <v>533</v>
      </c>
      <c r="D919" s="523" t="s">
        <v>537</v>
      </c>
      <c r="E919" s="523" t="s">
        <v>113</v>
      </c>
      <c r="F919" s="523" t="s">
        <v>251</v>
      </c>
      <c r="G919" s="523" t="s">
        <v>250</v>
      </c>
    </row>
    <row r="920" spans="1:7">
      <c r="A920" s="522">
        <v>1169287936</v>
      </c>
      <c r="B920" s="523" t="s">
        <v>1541</v>
      </c>
      <c r="C920" s="523" t="s">
        <v>533</v>
      </c>
      <c r="D920" s="523" t="s">
        <v>537</v>
      </c>
      <c r="E920" s="523" t="s">
        <v>113</v>
      </c>
      <c r="F920" s="523" t="s">
        <v>251</v>
      </c>
      <c r="G920" s="523" t="s">
        <v>250</v>
      </c>
    </row>
    <row r="921" spans="1:7">
      <c r="A921" s="522">
        <v>1169295137</v>
      </c>
      <c r="B921" s="523" t="s">
        <v>865</v>
      </c>
      <c r="C921" s="523" t="s">
        <v>6</v>
      </c>
      <c r="D921" s="523"/>
      <c r="E921" s="523"/>
      <c r="F921" s="523" t="s">
        <v>251</v>
      </c>
      <c r="G921" s="523" t="s">
        <v>250</v>
      </c>
    </row>
    <row r="922" spans="1:7">
      <c r="A922" s="522">
        <v>1169312205</v>
      </c>
      <c r="B922" s="523" t="s">
        <v>661</v>
      </c>
      <c r="C922" s="523" t="s">
        <v>533</v>
      </c>
      <c r="D922" s="523" t="s">
        <v>539</v>
      </c>
      <c r="E922" s="523" t="s">
        <v>107</v>
      </c>
      <c r="F922" s="523" t="s">
        <v>251</v>
      </c>
      <c r="G922" s="523" t="s">
        <v>250</v>
      </c>
    </row>
    <row r="923" spans="1:7">
      <c r="A923" s="522">
        <v>1169319101</v>
      </c>
      <c r="B923" s="523" t="s">
        <v>629</v>
      </c>
      <c r="C923" s="523" t="s">
        <v>533</v>
      </c>
      <c r="D923" s="523" t="s">
        <v>534</v>
      </c>
      <c r="E923" s="523" t="s">
        <v>121</v>
      </c>
      <c r="F923" s="523" t="s">
        <v>227</v>
      </c>
      <c r="G923" s="523" t="s">
        <v>226</v>
      </c>
    </row>
    <row r="924" spans="1:7">
      <c r="A924" s="522">
        <v>1169333250</v>
      </c>
      <c r="B924" s="523" t="s">
        <v>856</v>
      </c>
      <c r="C924" s="523" t="s">
        <v>6</v>
      </c>
      <c r="D924" s="523"/>
      <c r="E924" s="523"/>
      <c r="F924" s="523" t="s">
        <v>251</v>
      </c>
      <c r="G924" s="523" t="s">
        <v>250</v>
      </c>
    </row>
    <row r="925" spans="1:7">
      <c r="A925" s="522">
        <v>1169383875</v>
      </c>
      <c r="B925" s="523" t="s">
        <v>1818</v>
      </c>
      <c r="C925" s="523" t="s">
        <v>6</v>
      </c>
      <c r="D925" s="523"/>
      <c r="E925" s="523"/>
      <c r="F925" s="523" t="s">
        <v>251</v>
      </c>
      <c r="G925" s="523" t="s">
        <v>250</v>
      </c>
    </row>
    <row r="926" spans="1:7">
      <c r="A926" s="522">
        <v>1169403913</v>
      </c>
      <c r="B926" s="523" t="s">
        <v>698</v>
      </c>
      <c r="C926" s="523" t="s">
        <v>533</v>
      </c>
      <c r="D926" s="523" t="s">
        <v>538</v>
      </c>
      <c r="E926" s="523" t="s">
        <v>117</v>
      </c>
      <c r="F926" s="523" t="s">
        <v>251</v>
      </c>
      <c r="G926" s="523" t="s">
        <v>250</v>
      </c>
    </row>
    <row r="927" spans="1:7">
      <c r="A927" s="522">
        <v>1169440881</v>
      </c>
      <c r="B927" s="523" t="s">
        <v>910</v>
      </c>
      <c r="C927" s="523" t="s">
        <v>6</v>
      </c>
      <c r="D927" s="523"/>
      <c r="E927" s="523"/>
      <c r="F927" s="523" t="s">
        <v>251</v>
      </c>
      <c r="G927" s="523" t="s">
        <v>250</v>
      </c>
    </row>
    <row r="928" spans="1:7">
      <c r="A928" s="522">
        <v>1169449783</v>
      </c>
      <c r="B928" s="523" t="s">
        <v>1108</v>
      </c>
      <c r="C928" s="523" t="s">
        <v>6</v>
      </c>
      <c r="D928" s="523"/>
      <c r="E928" s="523"/>
      <c r="F928" s="523" t="s">
        <v>237</v>
      </c>
      <c r="G928" s="523" t="s">
        <v>236</v>
      </c>
    </row>
    <row r="929" spans="1:7">
      <c r="A929" s="522">
        <v>1169449874</v>
      </c>
      <c r="B929" s="523" t="s">
        <v>687</v>
      </c>
      <c r="C929" s="523" t="s">
        <v>533</v>
      </c>
      <c r="D929" s="523" t="s">
        <v>577</v>
      </c>
      <c r="E929" s="523" t="s">
        <v>94</v>
      </c>
      <c r="F929" s="523" t="s">
        <v>229</v>
      </c>
      <c r="G929" s="523" t="s">
        <v>228</v>
      </c>
    </row>
    <row r="930" spans="1:7">
      <c r="A930" s="522">
        <v>1169457414</v>
      </c>
      <c r="B930" s="523" t="s">
        <v>861</v>
      </c>
      <c r="C930" s="523" t="s">
        <v>6</v>
      </c>
      <c r="D930" s="523"/>
      <c r="E930" s="523"/>
      <c r="F930" s="523" t="s">
        <v>251</v>
      </c>
      <c r="G930" s="523" t="s">
        <v>250</v>
      </c>
    </row>
    <row r="931" spans="1:7">
      <c r="A931" s="522">
        <v>1169479616</v>
      </c>
      <c r="B931" s="523" t="s">
        <v>1542</v>
      </c>
      <c r="C931" s="523" t="s">
        <v>533</v>
      </c>
      <c r="D931" s="523" t="s">
        <v>536</v>
      </c>
      <c r="E931" s="523" t="s">
        <v>110</v>
      </c>
      <c r="F931" s="523" t="s">
        <v>229</v>
      </c>
      <c r="G931" s="523" t="s">
        <v>228</v>
      </c>
    </row>
    <row r="932" spans="1:7">
      <c r="A932" s="522">
        <v>1169486595</v>
      </c>
      <c r="B932" s="523" t="s">
        <v>1819</v>
      </c>
      <c r="C932" s="523" t="s">
        <v>6</v>
      </c>
      <c r="D932" s="523"/>
      <c r="E932" s="523"/>
      <c r="F932" s="523" t="s">
        <v>229</v>
      </c>
      <c r="G932" s="523" t="s">
        <v>228</v>
      </c>
    </row>
    <row r="933" spans="1:7">
      <c r="A933" s="522">
        <v>1169501773</v>
      </c>
      <c r="B933" s="523" t="s">
        <v>886</v>
      </c>
      <c r="C933" s="523" t="s">
        <v>533</v>
      </c>
      <c r="D933" s="523" t="s">
        <v>540</v>
      </c>
      <c r="E933" s="523" t="s">
        <v>95</v>
      </c>
      <c r="F933" s="523" t="s">
        <v>251</v>
      </c>
      <c r="G933" s="523" t="s">
        <v>250</v>
      </c>
    </row>
    <row r="934" spans="1:7">
      <c r="A934" s="522">
        <v>1169506012</v>
      </c>
      <c r="B934" s="523" t="s">
        <v>660</v>
      </c>
      <c r="C934" s="523" t="s">
        <v>533</v>
      </c>
      <c r="D934" s="523" t="s">
        <v>539</v>
      </c>
      <c r="E934" s="523" t="s">
        <v>107</v>
      </c>
      <c r="F934" s="523" t="s">
        <v>251</v>
      </c>
      <c r="G934" s="523" t="s">
        <v>250</v>
      </c>
    </row>
    <row r="935" spans="1:7">
      <c r="A935" s="522">
        <v>1169513646</v>
      </c>
      <c r="B935" s="523" t="s">
        <v>1820</v>
      </c>
      <c r="C935" s="523" t="s">
        <v>6</v>
      </c>
      <c r="D935" s="523"/>
      <c r="E935" s="523"/>
      <c r="F935" s="523" t="s">
        <v>225</v>
      </c>
      <c r="G935" s="523" t="s">
        <v>224</v>
      </c>
    </row>
    <row r="936" spans="1:7">
      <c r="A936" s="522">
        <v>1169563823</v>
      </c>
      <c r="B936" s="523" t="s">
        <v>1821</v>
      </c>
      <c r="C936" s="523" t="s">
        <v>6</v>
      </c>
      <c r="D936" s="523"/>
      <c r="E936" s="523"/>
      <c r="F936" s="523" t="s">
        <v>251</v>
      </c>
      <c r="G936" s="523" t="s">
        <v>250</v>
      </c>
    </row>
    <row r="937" spans="1:7">
      <c r="A937" s="522">
        <v>1169606911</v>
      </c>
      <c r="B937" s="523" t="s">
        <v>648</v>
      </c>
      <c r="C937" s="523" t="s">
        <v>6</v>
      </c>
      <c r="D937" s="523"/>
      <c r="E937" s="523"/>
      <c r="F937" s="523" t="s">
        <v>251</v>
      </c>
      <c r="G937" s="523" t="s">
        <v>250</v>
      </c>
    </row>
    <row r="938" spans="1:7">
      <c r="A938" s="522">
        <v>1169613875</v>
      </c>
      <c r="B938" s="523" t="s">
        <v>916</v>
      </c>
      <c r="C938" s="523" t="s">
        <v>6</v>
      </c>
      <c r="D938" s="523"/>
      <c r="E938" s="523"/>
      <c r="F938" s="523" t="s">
        <v>245</v>
      </c>
      <c r="G938" s="523" t="s">
        <v>244</v>
      </c>
    </row>
    <row r="939" spans="1:7">
      <c r="A939" s="522">
        <v>1169651909</v>
      </c>
      <c r="B939" s="523" t="s">
        <v>1822</v>
      </c>
      <c r="C939" s="523" t="s">
        <v>6</v>
      </c>
      <c r="D939" s="523"/>
      <c r="E939" s="523"/>
      <c r="F939" s="523" t="s">
        <v>251</v>
      </c>
      <c r="G939" s="523" t="s">
        <v>250</v>
      </c>
    </row>
    <row r="940" spans="1:7">
      <c r="A940" s="522">
        <v>1169652014</v>
      </c>
      <c r="B940" s="523" t="s">
        <v>949</v>
      </c>
      <c r="C940" s="523" t="s">
        <v>6</v>
      </c>
      <c r="D940" s="523"/>
      <c r="E940" s="523"/>
      <c r="F940" s="523" t="s">
        <v>251</v>
      </c>
      <c r="G940" s="523" t="s">
        <v>250</v>
      </c>
    </row>
    <row r="941" spans="1:7">
      <c r="A941" s="522">
        <v>1169663474</v>
      </c>
      <c r="B941" s="523" t="s">
        <v>1823</v>
      </c>
      <c r="C941" s="523" t="s">
        <v>6</v>
      </c>
      <c r="D941" s="523"/>
      <c r="E941" s="523"/>
      <c r="F941" s="523" t="s">
        <v>251</v>
      </c>
      <c r="G941" s="523" t="s">
        <v>250</v>
      </c>
    </row>
    <row r="942" spans="1:7">
      <c r="A942" s="522">
        <v>1169666758</v>
      </c>
      <c r="B942" s="523" t="s">
        <v>1824</v>
      </c>
      <c r="C942" s="523" t="s">
        <v>6</v>
      </c>
      <c r="D942" s="523"/>
      <c r="E942" s="523"/>
      <c r="F942" s="523" t="s">
        <v>245</v>
      </c>
      <c r="G942" s="523" t="s">
        <v>244</v>
      </c>
    </row>
    <row r="943" spans="1:7">
      <c r="A943" s="522">
        <v>1169714897</v>
      </c>
      <c r="B943" s="523" t="s">
        <v>965</v>
      </c>
      <c r="C943" s="523" t="s">
        <v>533</v>
      </c>
      <c r="D943" s="523" t="s">
        <v>538</v>
      </c>
      <c r="E943" s="523" t="s">
        <v>117</v>
      </c>
      <c r="F943" s="523" t="s">
        <v>257</v>
      </c>
      <c r="G943" s="523" t="s">
        <v>256</v>
      </c>
    </row>
    <row r="944" spans="1:7">
      <c r="A944" s="522">
        <v>1169755908</v>
      </c>
      <c r="B944" s="523" t="s">
        <v>1825</v>
      </c>
      <c r="C944" s="523" t="s">
        <v>6</v>
      </c>
      <c r="D944" s="523"/>
      <c r="E944" s="523"/>
      <c r="F944" s="523" t="s">
        <v>249</v>
      </c>
      <c r="G944" s="523" t="s">
        <v>248</v>
      </c>
    </row>
    <row r="945" spans="1:7">
      <c r="A945" s="522">
        <v>1169813772</v>
      </c>
      <c r="B945" s="523" t="s">
        <v>1826</v>
      </c>
      <c r="C945" s="523" t="s">
        <v>6</v>
      </c>
      <c r="D945" s="523"/>
      <c r="E945" s="523"/>
      <c r="F945" s="523" t="s">
        <v>251</v>
      </c>
      <c r="G945" s="523" t="s">
        <v>250</v>
      </c>
    </row>
    <row r="946" spans="1:7">
      <c r="A946" s="522">
        <v>1169818755</v>
      </c>
      <c r="B946" s="523" t="s">
        <v>1827</v>
      </c>
      <c r="C946" s="523" t="s">
        <v>6</v>
      </c>
      <c r="D946" s="523"/>
      <c r="E946" s="523"/>
      <c r="F946" s="523" t="s">
        <v>251</v>
      </c>
      <c r="G946" s="523" t="s">
        <v>250</v>
      </c>
    </row>
    <row r="947" spans="1:7">
      <c r="A947" s="522">
        <v>1169837227</v>
      </c>
      <c r="B947" s="523" t="s">
        <v>928</v>
      </c>
      <c r="C947" s="523" t="s">
        <v>533</v>
      </c>
      <c r="D947" s="523" t="s">
        <v>536</v>
      </c>
      <c r="E947" s="523" t="s">
        <v>110</v>
      </c>
      <c r="F947" s="523" t="s">
        <v>251</v>
      </c>
      <c r="G947" s="523" t="s">
        <v>250</v>
      </c>
    </row>
    <row r="948" spans="1:7">
      <c r="A948" s="522">
        <v>1169850964</v>
      </c>
      <c r="B948" s="523" t="s">
        <v>1828</v>
      </c>
      <c r="C948" s="523" t="s">
        <v>6</v>
      </c>
      <c r="D948" s="523"/>
      <c r="E948" s="523"/>
      <c r="F948" s="523" t="s">
        <v>251</v>
      </c>
      <c r="G948" s="523" t="s">
        <v>250</v>
      </c>
    </row>
    <row r="949" spans="1:7">
      <c r="A949" s="522">
        <v>1169893485</v>
      </c>
      <c r="B949" s="523" t="s">
        <v>920</v>
      </c>
      <c r="C949" s="523" t="s">
        <v>533</v>
      </c>
      <c r="D949" s="523" t="s">
        <v>537</v>
      </c>
      <c r="E949" s="523" t="s">
        <v>113</v>
      </c>
      <c r="F949" s="523" t="s">
        <v>251</v>
      </c>
      <c r="G949" s="523" t="s">
        <v>250</v>
      </c>
    </row>
    <row r="950" spans="1:7">
      <c r="A950" s="522">
        <v>1169939411</v>
      </c>
      <c r="B950" s="523" t="s">
        <v>1829</v>
      </c>
      <c r="C950" s="523" t="s">
        <v>6</v>
      </c>
      <c r="D950" s="523"/>
      <c r="E950" s="523"/>
      <c r="F950" s="523" t="s">
        <v>229</v>
      </c>
      <c r="G950" s="523" t="s">
        <v>228</v>
      </c>
    </row>
    <row r="951" spans="1:7">
      <c r="A951" s="522">
        <v>1169970309</v>
      </c>
      <c r="B951" s="523" t="s">
        <v>693</v>
      </c>
      <c r="C951" s="523" t="s">
        <v>533</v>
      </c>
      <c r="D951" s="523" t="s">
        <v>537</v>
      </c>
      <c r="E951" s="523" t="s">
        <v>113</v>
      </c>
      <c r="F951" s="523" t="s">
        <v>251</v>
      </c>
      <c r="G951" s="523" t="s">
        <v>250</v>
      </c>
    </row>
    <row r="952" spans="1:7">
      <c r="A952" s="522">
        <v>1170054846</v>
      </c>
      <c r="B952" s="523" t="s">
        <v>1543</v>
      </c>
      <c r="C952" s="523" t="s">
        <v>533</v>
      </c>
      <c r="D952" s="523" t="s">
        <v>536</v>
      </c>
      <c r="E952" s="523" t="s">
        <v>110</v>
      </c>
      <c r="F952" s="523" t="s">
        <v>251</v>
      </c>
      <c r="G952" s="523" t="s">
        <v>250</v>
      </c>
    </row>
    <row r="953" spans="1:7">
      <c r="A953" s="522">
        <v>1170071832</v>
      </c>
      <c r="B953" s="523" t="s">
        <v>1830</v>
      </c>
      <c r="C953" s="523" t="s">
        <v>6</v>
      </c>
      <c r="D953" s="523"/>
      <c r="E953" s="523"/>
      <c r="F953" s="523" t="s">
        <v>249</v>
      </c>
      <c r="G953" s="523" t="s">
        <v>248</v>
      </c>
    </row>
    <row r="954" spans="1:7">
      <c r="A954" s="522">
        <v>1170092853</v>
      </c>
      <c r="B954" s="523" t="s">
        <v>1831</v>
      </c>
      <c r="C954" s="523" t="s">
        <v>6</v>
      </c>
      <c r="D954" s="523"/>
      <c r="E954" s="523"/>
      <c r="F954" s="523" t="s">
        <v>229</v>
      </c>
      <c r="G954" s="523" t="s">
        <v>228</v>
      </c>
    </row>
    <row r="955" spans="1:7">
      <c r="A955" s="522">
        <v>1170105507</v>
      </c>
      <c r="B955" s="523" t="s">
        <v>849</v>
      </c>
      <c r="C955" s="523" t="s">
        <v>6</v>
      </c>
      <c r="D955" s="523"/>
      <c r="E955" s="523"/>
      <c r="F955" s="523" t="s">
        <v>251</v>
      </c>
      <c r="G955" s="523" t="s">
        <v>250</v>
      </c>
    </row>
    <row r="956" spans="1:7">
      <c r="A956" s="522">
        <v>1170179767</v>
      </c>
      <c r="B956" s="523" t="s">
        <v>688</v>
      </c>
      <c r="C956" s="523" t="s">
        <v>533</v>
      </c>
      <c r="D956" s="523" t="s">
        <v>539</v>
      </c>
      <c r="E956" s="523" t="s">
        <v>107</v>
      </c>
      <c r="F956" s="523" t="s">
        <v>251</v>
      </c>
      <c r="G956" s="523" t="s">
        <v>250</v>
      </c>
    </row>
    <row r="957" spans="1:7">
      <c r="A957" s="522">
        <v>1170212709</v>
      </c>
      <c r="B957" s="523" t="s">
        <v>1832</v>
      </c>
      <c r="C957" s="523" t="s">
        <v>6</v>
      </c>
      <c r="D957" s="523"/>
      <c r="E957" s="523"/>
      <c r="F957" s="523" t="s">
        <v>229</v>
      </c>
      <c r="G957" s="523" t="s">
        <v>228</v>
      </c>
    </row>
    <row r="958" spans="1:7">
      <c r="A958" s="522">
        <v>1170259353</v>
      </c>
      <c r="B958" s="523" t="s">
        <v>1544</v>
      </c>
      <c r="C958" s="523" t="s">
        <v>533</v>
      </c>
      <c r="D958" s="523" t="s">
        <v>537</v>
      </c>
      <c r="E958" s="523" t="s">
        <v>113</v>
      </c>
      <c r="F958" s="523" t="s">
        <v>237</v>
      </c>
      <c r="G958" s="523" t="s">
        <v>236</v>
      </c>
    </row>
    <row r="959" spans="1:7">
      <c r="A959" s="522">
        <v>1170284401</v>
      </c>
      <c r="B959" s="523" t="s">
        <v>858</v>
      </c>
      <c r="C959" s="523" t="s">
        <v>6</v>
      </c>
      <c r="D959" s="523"/>
      <c r="E959" s="523"/>
      <c r="F959" s="523" t="s">
        <v>235</v>
      </c>
      <c r="G959" s="523" t="s">
        <v>234</v>
      </c>
    </row>
    <row r="960" spans="1:7">
      <c r="A960" s="522">
        <v>1170307152</v>
      </c>
      <c r="B960" s="523" t="s">
        <v>1833</v>
      </c>
      <c r="C960" s="523" t="s">
        <v>6</v>
      </c>
      <c r="D960" s="523"/>
      <c r="E960" s="523"/>
      <c r="F960" s="523" t="s">
        <v>229</v>
      </c>
      <c r="G960" s="523" t="s">
        <v>228</v>
      </c>
    </row>
    <row r="961" spans="1:7">
      <c r="A961" s="522">
        <v>1170311451</v>
      </c>
      <c r="B961" s="523" t="s">
        <v>1834</v>
      </c>
      <c r="C961" s="523" t="s">
        <v>6</v>
      </c>
      <c r="D961" s="523"/>
      <c r="E961" s="523"/>
      <c r="F961" s="523" t="s">
        <v>245</v>
      </c>
      <c r="G961" s="523" t="s">
        <v>244</v>
      </c>
    </row>
    <row r="962" spans="1:7">
      <c r="A962" s="522">
        <v>1170311626</v>
      </c>
      <c r="B962" s="523" t="s">
        <v>797</v>
      </c>
      <c r="C962" s="523" t="s">
        <v>535</v>
      </c>
      <c r="D962" s="523" t="s">
        <v>539</v>
      </c>
      <c r="E962" s="523" t="s">
        <v>107</v>
      </c>
      <c r="F962" s="523" t="s">
        <v>251</v>
      </c>
      <c r="G962" s="523" t="s">
        <v>250</v>
      </c>
    </row>
    <row r="963" spans="1:7">
      <c r="A963" s="522">
        <v>1170322045</v>
      </c>
      <c r="B963" s="523" t="s">
        <v>1835</v>
      </c>
      <c r="C963" s="523" t="s">
        <v>6</v>
      </c>
      <c r="D963" s="523"/>
      <c r="E963" s="523"/>
      <c r="F963" s="523" t="s">
        <v>251</v>
      </c>
      <c r="G963" s="523" t="s">
        <v>250</v>
      </c>
    </row>
    <row r="964" spans="1:7">
      <c r="A964" s="522">
        <v>1170330394</v>
      </c>
      <c r="B964" s="523" t="s">
        <v>662</v>
      </c>
      <c r="C964" s="523" t="s">
        <v>533</v>
      </c>
      <c r="D964" s="523" t="s">
        <v>537</v>
      </c>
      <c r="E964" s="523" t="s">
        <v>113</v>
      </c>
      <c r="F964" s="523" t="s">
        <v>251</v>
      </c>
      <c r="G964" s="523" t="s">
        <v>250</v>
      </c>
    </row>
    <row r="965" spans="1:7">
      <c r="A965" s="522">
        <v>1170395041</v>
      </c>
      <c r="B965" s="523" t="s">
        <v>624</v>
      </c>
      <c r="C965" s="523" t="s">
        <v>533</v>
      </c>
      <c r="D965" s="523" t="s">
        <v>534</v>
      </c>
      <c r="E965" s="523" t="s">
        <v>121</v>
      </c>
      <c r="F965" s="523" t="s">
        <v>251</v>
      </c>
      <c r="G965" s="523" t="s">
        <v>250</v>
      </c>
    </row>
    <row r="966" spans="1:7">
      <c r="A966" s="522">
        <v>1170412580</v>
      </c>
      <c r="B966" s="523" t="s">
        <v>1836</v>
      </c>
      <c r="C966" s="523" t="s">
        <v>6</v>
      </c>
      <c r="D966" s="523"/>
      <c r="E966" s="523"/>
      <c r="F966" s="523" t="s">
        <v>251</v>
      </c>
      <c r="G966" s="523" t="s">
        <v>250</v>
      </c>
    </row>
    <row r="967" spans="1:7">
      <c r="A967" s="522">
        <v>1170429360</v>
      </c>
      <c r="B967" s="523" t="s">
        <v>888</v>
      </c>
      <c r="C967" s="523" t="s">
        <v>533</v>
      </c>
      <c r="D967" s="523" t="s">
        <v>537</v>
      </c>
      <c r="E967" s="523" t="s">
        <v>113</v>
      </c>
      <c r="F967" s="523" t="s">
        <v>235</v>
      </c>
      <c r="G967" s="523" t="s">
        <v>234</v>
      </c>
    </row>
    <row r="968" spans="1:7">
      <c r="A968" s="522">
        <v>1170458682</v>
      </c>
      <c r="B968" s="523" t="s">
        <v>1837</v>
      </c>
      <c r="C968" s="523" t="s">
        <v>6</v>
      </c>
      <c r="D968" s="523"/>
      <c r="E968" s="523"/>
      <c r="F968" s="523" t="s">
        <v>243</v>
      </c>
      <c r="G968" s="523" t="s">
        <v>242</v>
      </c>
    </row>
    <row r="969" spans="1:7">
      <c r="A969" s="522">
        <v>1170476122</v>
      </c>
      <c r="B969" s="523" t="s">
        <v>1545</v>
      </c>
      <c r="C969" s="523" t="s">
        <v>533</v>
      </c>
      <c r="D969" s="523" t="s">
        <v>539</v>
      </c>
      <c r="E969" s="523" t="s">
        <v>107</v>
      </c>
      <c r="F969" s="523" t="s">
        <v>251</v>
      </c>
      <c r="G969" s="523" t="s">
        <v>250</v>
      </c>
    </row>
    <row r="970" spans="1:7">
      <c r="A970" s="522">
        <v>1170519335</v>
      </c>
      <c r="B970" s="523" t="s">
        <v>1838</v>
      </c>
      <c r="C970" s="523" t="s">
        <v>6</v>
      </c>
      <c r="D970" s="523"/>
      <c r="E970" s="523"/>
      <c r="F970" s="523" t="s">
        <v>233</v>
      </c>
      <c r="G970" s="523" t="s">
        <v>232</v>
      </c>
    </row>
    <row r="971" spans="1:7">
      <c r="A971" s="522">
        <v>1170589312</v>
      </c>
      <c r="B971" s="523" t="s">
        <v>1839</v>
      </c>
      <c r="C971" s="523" t="s">
        <v>6</v>
      </c>
      <c r="D971" s="523"/>
      <c r="E971" s="523"/>
      <c r="F971" s="523" t="s">
        <v>237</v>
      </c>
      <c r="G971" s="523" t="s">
        <v>236</v>
      </c>
    </row>
    <row r="972" spans="1:7">
      <c r="A972" s="522">
        <v>1170622147</v>
      </c>
      <c r="B972" s="523" t="s">
        <v>1840</v>
      </c>
      <c r="C972" s="523" t="s">
        <v>6</v>
      </c>
      <c r="D972" s="523"/>
      <c r="E972" s="523"/>
      <c r="F972" s="523" t="s">
        <v>251</v>
      </c>
      <c r="G972" s="523" t="s">
        <v>250</v>
      </c>
    </row>
    <row r="973" spans="1:7">
      <c r="A973" s="522">
        <v>1170631676</v>
      </c>
      <c r="B973" s="523" t="s">
        <v>1065</v>
      </c>
      <c r="C973" s="523" t="s">
        <v>6</v>
      </c>
      <c r="D973" s="523"/>
      <c r="E973" s="523"/>
      <c r="F973" s="523" t="s">
        <v>243</v>
      </c>
      <c r="G973" s="523" t="s">
        <v>242</v>
      </c>
    </row>
    <row r="974" spans="1:7">
      <c r="A974" s="522">
        <v>1170646567</v>
      </c>
      <c r="B974" s="523" t="s">
        <v>1546</v>
      </c>
      <c r="C974" s="523" t="s">
        <v>533</v>
      </c>
      <c r="D974" s="523" t="s">
        <v>534</v>
      </c>
      <c r="E974" s="523" t="s">
        <v>121</v>
      </c>
      <c r="F974" s="523" t="s">
        <v>251</v>
      </c>
      <c r="G974" s="523" t="s">
        <v>250</v>
      </c>
    </row>
    <row r="975" spans="1:7">
      <c r="A975" s="522">
        <v>1170687090</v>
      </c>
      <c r="B975" s="523" t="s">
        <v>1841</v>
      </c>
      <c r="C975" s="523" t="s">
        <v>6</v>
      </c>
      <c r="D975" s="523"/>
      <c r="E975" s="523"/>
      <c r="F975" s="523" t="s">
        <v>251</v>
      </c>
      <c r="G975" s="523" t="s">
        <v>250</v>
      </c>
    </row>
    <row r="976" spans="1:7">
      <c r="A976" s="522">
        <v>1170692785</v>
      </c>
      <c r="B976" s="523" t="s">
        <v>695</v>
      </c>
      <c r="C976" s="523" t="s">
        <v>533</v>
      </c>
      <c r="D976" s="523" t="s">
        <v>536</v>
      </c>
      <c r="E976" s="523" t="s">
        <v>110</v>
      </c>
      <c r="F976" s="523" t="s">
        <v>251</v>
      </c>
      <c r="G976" s="523" t="s">
        <v>250</v>
      </c>
    </row>
    <row r="977" spans="1:7">
      <c r="A977" s="522">
        <v>1170699863</v>
      </c>
      <c r="B977" s="523" t="s">
        <v>656</v>
      </c>
      <c r="C977" s="523" t="s">
        <v>533</v>
      </c>
      <c r="D977" s="523" t="s">
        <v>537</v>
      </c>
      <c r="E977" s="523" t="s">
        <v>113</v>
      </c>
      <c r="F977" s="523" t="s">
        <v>251</v>
      </c>
      <c r="G977" s="523" t="s">
        <v>250</v>
      </c>
    </row>
    <row r="978" spans="1:7">
      <c r="A978" s="522">
        <v>1170716766</v>
      </c>
      <c r="B978" s="523" t="s">
        <v>1842</v>
      </c>
      <c r="C978" s="523" t="s">
        <v>6</v>
      </c>
      <c r="D978" s="523"/>
      <c r="E978" s="523"/>
      <c r="F978" s="523" t="s">
        <v>251</v>
      </c>
      <c r="G978" s="523" t="s">
        <v>250</v>
      </c>
    </row>
    <row r="979" spans="1:7">
      <c r="A979" s="522">
        <v>1170733860</v>
      </c>
      <c r="B979" s="523" t="s">
        <v>1843</v>
      </c>
      <c r="C979" s="523" t="s">
        <v>6</v>
      </c>
      <c r="D979" s="523"/>
      <c r="E979" s="523"/>
      <c r="F979" s="523" t="s">
        <v>249</v>
      </c>
      <c r="G979" s="523" t="s">
        <v>248</v>
      </c>
    </row>
    <row r="980" spans="1:7">
      <c r="A980" s="522">
        <v>1170737234</v>
      </c>
      <c r="B980" s="523" t="s">
        <v>875</v>
      </c>
      <c r="C980" s="523" t="s">
        <v>6</v>
      </c>
      <c r="D980" s="523"/>
      <c r="E980" s="523"/>
      <c r="F980" s="523" t="s">
        <v>237</v>
      </c>
      <c r="G980" s="523" t="s">
        <v>236</v>
      </c>
    </row>
    <row r="981" spans="1:7">
      <c r="A981" s="522">
        <v>1170749833</v>
      </c>
      <c r="B981" s="523" t="s">
        <v>1844</v>
      </c>
      <c r="C981" s="523" t="s">
        <v>6</v>
      </c>
      <c r="D981" s="523"/>
      <c r="E981" s="523"/>
      <c r="F981" s="523" t="s">
        <v>251</v>
      </c>
      <c r="G981" s="523" t="s">
        <v>250</v>
      </c>
    </row>
    <row r="982" spans="1:7">
      <c r="A982" s="522">
        <v>1170798160</v>
      </c>
      <c r="B982" s="523" t="s">
        <v>1845</v>
      </c>
      <c r="C982" s="523" t="s">
        <v>6</v>
      </c>
      <c r="D982" s="523"/>
      <c r="E982" s="523"/>
      <c r="F982" s="523" t="s">
        <v>247</v>
      </c>
      <c r="G982" s="523" t="s">
        <v>246</v>
      </c>
    </row>
    <row r="983" spans="1:7">
      <c r="A983" s="522">
        <v>1170812359</v>
      </c>
      <c r="B983" s="523" t="s">
        <v>486</v>
      </c>
      <c r="C983" s="523" t="s">
        <v>533</v>
      </c>
      <c r="D983" s="523" t="s">
        <v>534</v>
      </c>
      <c r="E983" s="523" t="s">
        <v>121</v>
      </c>
      <c r="F983" s="523" t="s">
        <v>237</v>
      </c>
      <c r="G983" s="523" t="s">
        <v>236</v>
      </c>
    </row>
    <row r="984" spans="1:7">
      <c r="A984" s="522">
        <v>1170823794</v>
      </c>
      <c r="B984" s="523" t="s">
        <v>1846</v>
      </c>
      <c r="C984" s="523" t="s">
        <v>6</v>
      </c>
      <c r="D984" s="523"/>
      <c r="E984" s="523"/>
      <c r="F984" s="523" t="s">
        <v>257</v>
      </c>
      <c r="G984" s="523" t="s">
        <v>256</v>
      </c>
    </row>
    <row r="985" spans="1:7">
      <c r="A985" s="522">
        <v>1170854229</v>
      </c>
      <c r="B985" s="523" t="s">
        <v>991</v>
      </c>
      <c r="C985" s="523" t="s">
        <v>533</v>
      </c>
      <c r="D985" s="523" t="s">
        <v>989</v>
      </c>
      <c r="E985" s="523" t="s">
        <v>258</v>
      </c>
      <c r="F985" s="523" t="s">
        <v>251</v>
      </c>
      <c r="G985" s="523" t="s">
        <v>250</v>
      </c>
    </row>
    <row r="986" spans="1:7">
      <c r="A986" s="522">
        <v>1170855721</v>
      </c>
      <c r="B986" s="523" t="s">
        <v>1847</v>
      </c>
      <c r="C986" s="523" t="s">
        <v>6</v>
      </c>
      <c r="D986" s="523"/>
      <c r="E986" s="523"/>
      <c r="F986" s="523" t="s">
        <v>251</v>
      </c>
      <c r="G986" s="523" t="s">
        <v>250</v>
      </c>
    </row>
    <row r="987" spans="1:7">
      <c r="A987" s="522">
        <v>1170858048</v>
      </c>
      <c r="B987" s="523" t="s">
        <v>1848</v>
      </c>
      <c r="C987" s="523" t="s">
        <v>6</v>
      </c>
      <c r="D987" s="523"/>
      <c r="E987" s="523"/>
      <c r="F987" s="523" t="s">
        <v>251</v>
      </c>
      <c r="G987" s="523" t="s">
        <v>250</v>
      </c>
    </row>
    <row r="988" spans="1:7">
      <c r="A988" s="522">
        <v>1170867130</v>
      </c>
      <c r="B988" s="523" t="s">
        <v>673</v>
      </c>
      <c r="C988" s="523" t="s">
        <v>533</v>
      </c>
      <c r="D988" s="523" t="s">
        <v>536</v>
      </c>
      <c r="E988" s="523" t="s">
        <v>110</v>
      </c>
      <c r="F988" s="523" t="s">
        <v>251</v>
      </c>
      <c r="G988" s="523" t="s">
        <v>250</v>
      </c>
    </row>
    <row r="989" spans="1:7">
      <c r="A989" s="522">
        <v>1170894381</v>
      </c>
      <c r="B989" s="523" t="s">
        <v>1849</v>
      </c>
      <c r="C989" s="523" t="s">
        <v>6</v>
      </c>
      <c r="D989" s="523"/>
      <c r="E989" s="523"/>
      <c r="F989" s="523" t="s">
        <v>251</v>
      </c>
      <c r="G989" s="523" t="s">
        <v>250</v>
      </c>
    </row>
    <row r="990" spans="1:7">
      <c r="A990" s="522">
        <v>1170916515</v>
      </c>
      <c r="B990" s="523" t="s">
        <v>1850</v>
      </c>
      <c r="C990" s="523" t="s">
        <v>6</v>
      </c>
      <c r="D990" s="523"/>
      <c r="E990" s="523"/>
      <c r="F990" s="523" t="s">
        <v>251</v>
      </c>
      <c r="G990" s="523" t="s">
        <v>250</v>
      </c>
    </row>
    <row r="991" spans="1:7">
      <c r="A991" s="522">
        <v>1170939632</v>
      </c>
      <c r="B991" s="523" t="s">
        <v>1547</v>
      </c>
      <c r="C991" s="523" t="s">
        <v>533</v>
      </c>
      <c r="D991" s="523" t="s">
        <v>534</v>
      </c>
      <c r="E991" s="523" t="s">
        <v>121</v>
      </c>
      <c r="F991" s="523" t="s">
        <v>229</v>
      </c>
      <c r="G991" s="523" t="s">
        <v>228</v>
      </c>
    </row>
    <row r="992" spans="1:7">
      <c r="A992" s="522">
        <v>1170950431</v>
      </c>
      <c r="B992" s="523" t="s">
        <v>487</v>
      </c>
      <c r="C992" s="523" t="s">
        <v>533</v>
      </c>
      <c r="D992" s="523" t="s">
        <v>534</v>
      </c>
      <c r="E992" s="523" t="s">
        <v>121</v>
      </c>
      <c r="F992" s="523" t="s">
        <v>229</v>
      </c>
      <c r="G992" s="523" t="s">
        <v>228</v>
      </c>
    </row>
    <row r="993" spans="1:7">
      <c r="A993" s="522">
        <v>1170992599</v>
      </c>
      <c r="B993" s="523" t="s">
        <v>1851</v>
      </c>
      <c r="C993" s="523" t="s">
        <v>6</v>
      </c>
      <c r="D993" s="523"/>
      <c r="E993" s="523"/>
      <c r="F993" s="523" t="s">
        <v>251</v>
      </c>
      <c r="G993" s="523" t="s">
        <v>250</v>
      </c>
    </row>
    <row r="994" spans="1:7">
      <c r="A994" s="522">
        <v>1171036172</v>
      </c>
      <c r="B994" s="523" t="s">
        <v>1852</v>
      </c>
      <c r="C994" s="523" t="s">
        <v>6</v>
      </c>
      <c r="D994" s="523"/>
      <c r="E994" s="523"/>
      <c r="F994" s="523" t="s">
        <v>229</v>
      </c>
      <c r="G994" s="523" t="s">
        <v>228</v>
      </c>
    </row>
    <row r="995" spans="1:7">
      <c r="A995" s="522">
        <v>1171036180</v>
      </c>
      <c r="B995" s="523" t="s">
        <v>1853</v>
      </c>
      <c r="C995" s="523" t="s">
        <v>6</v>
      </c>
      <c r="D995" s="523"/>
      <c r="E995" s="523"/>
      <c r="F995" s="523" t="s">
        <v>251</v>
      </c>
      <c r="G995" s="523" t="s">
        <v>250</v>
      </c>
    </row>
    <row r="996" spans="1:7">
      <c r="A996" s="522">
        <v>1171077101</v>
      </c>
      <c r="B996" s="523" t="s">
        <v>1548</v>
      </c>
      <c r="C996" s="523" t="s">
        <v>533</v>
      </c>
      <c r="D996" s="523" t="s">
        <v>534</v>
      </c>
      <c r="E996" s="523" t="s">
        <v>121</v>
      </c>
      <c r="F996" s="523" t="s">
        <v>251</v>
      </c>
      <c r="G996" s="523" t="s">
        <v>250</v>
      </c>
    </row>
    <row r="997" spans="1:7">
      <c r="A997" s="522">
        <v>1171111991</v>
      </c>
      <c r="B997" s="523" t="s">
        <v>1854</v>
      </c>
      <c r="C997" s="523" t="s">
        <v>6</v>
      </c>
      <c r="D997" s="523"/>
      <c r="E997" s="523"/>
      <c r="F997" s="523" t="s">
        <v>251</v>
      </c>
      <c r="G997" s="523" t="s">
        <v>250</v>
      </c>
    </row>
    <row r="998" spans="1:7">
      <c r="A998" s="522">
        <v>1171119630</v>
      </c>
      <c r="B998" s="523" t="s">
        <v>1855</v>
      </c>
      <c r="C998" s="523" t="s">
        <v>6</v>
      </c>
      <c r="D998" s="523"/>
      <c r="E998" s="523"/>
      <c r="F998" s="523" t="s">
        <v>255</v>
      </c>
      <c r="G998" s="523" t="s">
        <v>254</v>
      </c>
    </row>
    <row r="999" spans="1:7">
      <c r="A999" s="522">
        <v>1171141147</v>
      </c>
      <c r="B999" s="523" t="s">
        <v>902</v>
      </c>
      <c r="C999" s="523" t="s">
        <v>6</v>
      </c>
      <c r="D999" s="523"/>
      <c r="E999" s="523"/>
      <c r="F999" s="523" t="s">
        <v>251</v>
      </c>
      <c r="G999" s="523" t="s">
        <v>250</v>
      </c>
    </row>
    <row r="1000" spans="1:7">
      <c r="A1000" s="522">
        <v>1171169601</v>
      </c>
      <c r="B1000" s="523" t="s">
        <v>684</v>
      </c>
      <c r="C1000" s="523" t="s">
        <v>533</v>
      </c>
      <c r="D1000" s="523" t="s">
        <v>537</v>
      </c>
      <c r="E1000" s="523" t="s">
        <v>113</v>
      </c>
      <c r="F1000" s="523" t="s">
        <v>229</v>
      </c>
      <c r="G1000" s="523" t="s">
        <v>228</v>
      </c>
    </row>
    <row r="1001" spans="1:7">
      <c r="A1001" s="522">
        <v>1171216550</v>
      </c>
      <c r="B1001" s="523" t="s">
        <v>1856</v>
      </c>
      <c r="C1001" s="523" t="s">
        <v>6</v>
      </c>
      <c r="D1001" s="523"/>
      <c r="E1001" s="523"/>
      <c r="F1001" s="523" t="s">
        <v>251</v>
      </c>
      <c r="G1001" s="523" t="s">
        <v>250</v>
      </c>
    </row>
    <row r="1002" spans="1:7">
      <c r="A1002" s="522">
        <v>1171225866</v>
      </c>
      <c r="B1002" s="523" t="s">
        <v>1549</v>
      </c>
      <c r="C1002" s="523" t="s">
        <v>533</v>
      </c>
      <c r="D1002" s="523" t="s">
        <v>537</v>
      </c>
      <c r="E1002" s="523" t="s">
        <v>113</v>
      </c>
      <c r="F1002" s="523" t="s">
        <v>229</v>
      </c>
      <c r="G1002" s="523" t="s">
        <v>228</v>
      </c>
    </row>
    <row r="1003" spans="1:7">
      <c r="A1003" s="522">
        <v>1171248033</v>
      </c>
      <c r="B1003" s="523" t="s">
        <v>663</v>
      </c>
      <c r="C1003" s="523" t="s">
        <v>533</v>
      </c>
      <c r="D1003" s="523" t="s">
        <v>537</v>
      </c>
      <c r="E1003" s="523" t="s">
        <v>113</v>
      </c>
      <c r="F1003" s="523" t="s">
        <v>251</v>
      </c>
      <c r="G1003" s="523" t="s">
        <v>250</v>
      </c>
    </row>
    <row r="1004" spans="1:7">
      <c r="A1004" s="522">
        <v>1171273072</v>
      </c>
      <c r="B1004" s="523" t="s">
        <v>1857</v>
      </c>
      <c r="C1004" s="523" t="s">
        <v>6</v>
      </c>
      <c r="D1004" s="523"/>
      <c r="E1004" s="523"/>
      <c r="F1004" s="523" t="s">
        <v>251</v>
      </c>
      <c r="G1004" s="523" t="s">
        <v>250</v>
      </c>
    </row>
    <row r="1005" spans="1:7">
      <c r="A1005" s="522">
        <v>1171281935</v>
      </c>
      <c r="B1005" s="523" t="s">
        <v>899</v>
      </c>
      <c r="C1005" s="523" t="s">
        <v>6</v>
      </c>
      <c r="D1005" s="523"/>
      <c r="E1005" s="523"/>
      <c r="F1005" s="523" t="s">
        <v>251</v>
      </c>
      <c r="G1005" s="523" t="s">
        <v>250</v>
      </c>
    </row>
    <row r="1006" spans="1:7">
      <c r="A1006" s="522">
        <v>1171302566</v>
      </c>
      <c r="B1006" s="523" t="s">
        <v>1858</v>
      </c>
      <c r="C1006" s="523" t="s">
        <v>6</v>
      </c>
      <c r="D1006" s="523"/>
      <c r="E1006" s="523"/>
      <c r="F1006" s="523" t="s">
        <v>229</v>
      </c>
      <c r="G1006" s="523" t="s">
        <v>228</v>
      </c>
    </row>
    <row r="1007" spans="1:7">
      <c r="A1007" s="522">
        <v>1171332811</v>
      </c>
      <c r="B1007" s="523" t="s">
        <v>654</v>
      </c>
      <c r="C1007" s="523" t="s">
        <v>533</v>
      </c>
      <c r="D1007" s="523" t="s">
        <v>539</v>
      </c>
      <c r="E1007" s="523" t="s">
        <v>107</v>
      </c>
      <c r="F1007" s="523" t="s">
        <v>251</v>
      </c>
      <c r="G1007" s="523" t="s">
        <v>250</v>
      </c>
    </row>
    <row r="1008" spans="1:7">
      <c r="A1008" s="522">
        <v>1171357255</v>
      </c>
      <c r="B1008" s="523" t="s">
        <v>1583</v>
      </c>
      <c r="C1008" s="523" t="s">
        <v>6</v>
      </c>
      <c r="D1008" s="523"/>
      <c r="E1008" s="523"/>
      <c r="F1008" s="523" t="s">
        <v>251</v>
      </c>
      <c r="G1008" s="523" t="s">
        <v>250</v>
      </c>
    </row>
    <row r="1009" spans="1:7">
      <c r="A1009" s="522">
        <v>1171398572</v>
      </c>
      <c r="B1009" s="523" t="s">
        <v>1550</v>
      </c>
      <c r="C1009" s="523" t="s">
        <v>533</v>
      </c>
      <c r="D1009" s="523" t="s">
        <v>537</v>
      </c>
      <c r="E1009" s="523" t="s">
        <v>113</v>
      </c>
      <c r="F1009" s="523" t="s">
        <v>251</v>
      </c>
      <c r="G1009" s="523" t="s">
        <v>250</v>
      </c>
    </row>
    <row r="1010" spans="1:7">
      <c r="A1010" s="522">
        <v>1171412712</v>
      </c>
      <c r="B1010" s="523" t="s">
        <v>1034</v>
      </c>
      <c r="C1010" s="523" t="s">
        <v>533</v>
      </c>
      <c r="D1010" s="523" t="s">
        <v>989</v>
      </c>
      <c r="E1010" s="523" t="s">
        <v>258</v>
      </c>
      <c r="F1010" s="523" t="s">
        <v>251</v>
      </c>
      <c r="G1010" s="523" t="s">
        <v>250</v>
      </c>
    </row>
    <row r="1011" spans="1:7">
      <c r="A1011" s="522">
        <v>1171435333</v>
      </c>
      <c r="B1011" s="523" t="s">
        <v>1859</v>
      </c>
      <c r="C1011" s="523" t="s">
        <v>6</v>
      </c>
      <c r="D1011" s="523"/>
      <c r="E1011" s="523"/>
      <c r="F1011" s="523" t="s">
        <v>251</v>
      </c>
      <c r="G1011" s="523" t="s">
        <v>250</v>
      </c>
    </row>
    <row r="1012" spans="1:7">
      <c r="A1012" s="522">
        <v>1171448534</v>
      </c>
      <c r="B1012" s="523" t="s">
        <v>713</v>
      </c>
      <c r="C1012" s="523" t="s">
        <v>533</v>
      </c>
      <c r="D1012" s="523" t="s">
        <v>536</v>
      </c>
      <c r="E1012" s="523" t="s">
        <v>110</v>
      </c>
      <c r="F1012" s="523" t="s">
        <v>251</v>
      </c>
      <c r="G1012" s="523" t="s">
        <v>250</v>
      </c>
    </row>
    <row r="1013" spans="1:7">
      <c r="A1013" s="522">
        <v>1171452106</v>
      </c>
      <c r="B1013" s="523" t="s">
        <v>1551</v>
      </c>
      <c r="C1013" s="523" t="s">
        <v>533</v>
      </c>
      <c r="D1013" s="523" t="s">
        <v>986</v>
      </c>
      <c r="E1013" s="523" t="s">
        <v>120</v>
      </c>
      <c r="F1013" s="523" t="s">
        <v>251</v>
      </c>
      <c r="G1013" s="523" t="s">
        <v>250</v>
      </c>
    </row>
    <row r="1014" spans="1:7">
      <c r="A1014" s="522">
        <v>1171452163</v>
      </c>
      <c r="B1014" s="523" t="s">
        <v>1058</v>
      </c>
      <c r="C1014" s="523" t="s">
        <v>6</v>
      </c>
      <c r="D1014" s="523"/>
      <c r="E1014" s="523"/>
      <c r="F1014" s="523" t="s">
        <v>255</v>
      </c>
      <c r="G1014" s="523" t="s">
        <v>254</v>
      </c>
    </row>
    <row r="1015" spans="1:7">
      <c r="A1015" s="522">
        <v>1171464101</v>
      </c>
      <c r="B1015" s="523" t="s">
        <v>1860</v>
      </c>
      <c r="C1015" s="523" t="s">
        <v>6</v>
      </c>
      <c r="D1015" s="523"/>
      <c r="E1015" s="523"/>
      <c r="F1015" s="523" t="s">
        <v>251</v>
      </c>
      <c r="G1015" s="523" t="s">
        <v>250</v>
      </c>
    </row>
    <row r="1016" spans="1:7">
      <c r="A1016" s="522">
        <v>1171488787</v>
      </c>
      <c r="B1016" s="523" t="s">
        <v>1861</v>
      </c>
      <c r="C1016" s="523" t="s">
        <v>6</v>
      </c>
      <c r="D1016" s="523"/>
      <c r="E1016" s="523"/>
      <c r="F1016" s="523" t="s">
        <v>251</v>
      </c>
      <c r="G1016" s="523" t="s">
        <v>250</v>
      </c>
    </row>
    <row r="1017" spans="1:7">
      <c r="A1017" s="522">
        <v>1171499735</v>
      </c>
      <c r="B1017" s="523" t="s">
        <v>1862</v>
      </c>
      <c r="C1017" s="523" t="s">
        <v>6</v>
      </c>
      <c r="D1017" s="523"/>
      <c r="E1017" s="523"/>
      <c r="F1017" s="523" t="s">
        <v>251</v>
      </c>
      <c r="G1017" s="523" t="s">
        <v>250</v>
      </c>
    </row>
    <row r="1018" spans="1:7">
      <c r="A1018" s="522">
        <v>1171541924</v>
      </c>
      <c r="B1018" s="523" t="s">
        <v>1863</v>
      </c>
      <c r="C1018" s="523" t="s">
        <v>6</v>
      </c>
      <c r="D1018" s="523"/>
      <c r="E1018" s="523"/>
      <c r="F1018" s="523" t="s">
        <v>251</v>
      </c>
      <c r="G1018" s="523" t="s">
        <v>250</v>
      </c>
    </row>
    <row r="1019" spans="1:7">
      <c r="A1019" s="522">
        <v>1171573380</v>
      </c>
      <c r="B1019" s="523" t="s">
        <v>1864</v>
      </c>
      <c r="C1019" s="523" t="s">
        <v>6</v>
      </c>
      <c r="D1019" s="523"/>
      <c r="E1019" s="523"/>
      <c r="F1019" s="523" t="s">
        <v>257</v>
      </c>
      <c r="G1019" s="523" t="s">
        <v>256</v>
      </c>
    </row>
    <row r="1020" spans="1:7">
      <c r="A1020" s="522">
        <v>1171594071</v>
      </c>
      <c r="B1020" s="523" t="s">
        <v>1865</v>
      </c>
      <c r="C1020" s="523" t="s">
        <v>6</v>
      </c>
      <c r="D1020" s="523"/>
      <c r="E1020" s="523"/>
      <c r="F1020" s="523" t="s">
        <v>241</v>
      </c>
      <c r="G1020" s="523" t="s">
        <v>240</v>
      </c>
    </row>
    <row r="1021" spans="1:7">
      <c r="A1021" s="522">
        <v>1171615850</v>
      </c>
      <c r="B1021" s="523" t="s">
        <v>1866</v>
      </c>
      <c r="C1021" s="523" t="s">
        <v>6</v>
      </c>
      <c r="D1021" s="523"/>
      <c r="E1021" s="523"/>
      <c r="F1021" s="523" t="s">
        <v>251</v>
      </c>
      <c r="G1021" s="523" t="s">
        <v>250</v>
      </c>
    </row>
    <row r="1022" spans="1:7">
      <c r="A1022" s="522">
        <v>1171619399</v>
      </c>
      <c r="B1022" s="523" t="s">
        <v>1867</v>
      </c>
      <c r="C1022" s="523" t="s">
        <v>6</v>
      </c>
      <c r="D1022" s="523"/>
      <c r="E1022" s="523"/>
      <c r="F1022" s="523" t="s">
        <v>233</v>
      </c>
      <c r="G1022" s="523" t="s">
        <v>232</v>
      </c>
    </row>
    <row r="1023" spans="1:7">
      <c r="A1023" s="522">
        <v>1171623573</v>
      </c>
      <c r="B1023" s="523" t="s">
        <v>1868</v>
      </c>
      <c r="C1023" s="523" t="s">
        <v>6</v>
      </c>
      <c r="D1023" s="523"/>
      <c r="E1023" s="523"/>
      <c r="F1023" s="523" t="s">
        <v>245</v>
      </c>
      <c r="G1023" s="523" t="s">
        <v>244</v>
      </c>
    </row>
    <row r="1024" spans="1:7">
      <c r="A1024" s="522">
        <v>1171642219</v>
      </c>
      <c r="B1024" s="523" t="s">
        <v>1869</v>
      </c>
      <c r="C1024" s="523" t="s">
        <v>6</v>
      </c>
      <c r="D1024" s="523"/>
      <c r="E1024" s="523"/>
      <c r="F1024" s="523" t="s">
        <v>251</v>
      </c>
      <c r="G1024" s="523" t="s">
        <v>250</v>
      </c>
    </row>
    <row r="1025" spans="1:7">
      <c r="A1025" s="522">
        <v>1171645212</v>
      </c>
      <c r="B1025" s="523" t="s">
        <v>1870</v>
      </c>
      <c r="C1025" s="523" t="s">
        <v>6</v>
      </c>
      <c r="D1025" s="523"/>
      <c r="E1025" s="523"/>
      <c r="F1025" s="523" t="s">
        <v>251</v>
      </c>
      <c r="G1025" s="523" t="s">
        <v>250</v>
      </c>
    </row>
    <row r="1026" spans="1:7">
      <c r="A1026" s="522">
        <v>1171669667</v>
      </c>
      <c r="B1026" s="523" t="s">
        <v>1871</v>
      </c>
      <c r="C1026" s="523" t="s">
        <v>6</v>
      </c>
      <c r="D1026" s="523"/>
      <c r="E1026" s="523"/>
      <c r="F1026" s="523" t="s">
        <v>249</v>
      </c>
      <c r="G1026" s="523" t="s">
        <v>248</v>
      </c>
    </row>
    <row r="1027" spans="1:7">
      <c r="A1027" s="522">
        <v>1171725402</v>
      </c>
      <c r="B1027" s="523" t="s">
        <v>1872</v>
      </c>
      <c r="C1027" s="523" t="s">
        <v>6</v>
      </c>
      <c r="D1027" s="523"/>
      <c r="E1027" s="523"/>
      <c r="F1027" s="523" t="s">
        <v>249</v>
      </c>
      <c r="G1027" s="523" t="s">
        <v>248</v>
      </c>
    </row>
    <row r="1028" spans="1:7">
      <c r="A1028" s="522">
        <v>1171739676</v>
      </c>
      <c r="B1028" s="523" t="s">
        <v>1873</v>
      </c>
      <c r="C1028" s="523" t="s">
        <v>6</v>
      </c>
      <c r="D1028" s="523"/>
      <c r="E1028" s="523"/>
      <c r="F1028" s="523" t="s">
        <v>227</v>
      </c>
      <c r="G1028" s="523" t="s">
        <v>226</v>
      </c>
    </row>
    <row r="1029" spans="1:7">
      <c r="A1029" s="522">
        <v>1171758932</v>
      </c>
      <c r="B1029" s="523" t="s">
        <v>1874</v>
      </c>
      <c r="C1029" s="523" t="s">
        <v>6</v>
      </c>
      <c r="D1029" s="523"/>
      <c r="E1029" s="523"/>
      <c r="F1029" s="523" t="s">
        <v>251</v>
      </c>
      <c r="G1029" s="523" t="s">
        <v>250</v>
      </c>
    </row>
    <row r="1030" spans="1:7">
      <c r="A1030" s="522">
        <v>1171762579</v>
      </c>
      <c r="B1030" s="523" t="s">
        <v>1875</v>
      </c>
      <c r="C1030" s="523" t="s">
        <v>6</v>
      </c>
      <c r="D1030" s="523"/>
      <c r="E1030" s="523"/>
      <c r="F1030" s="523" t="s">
        <v>251</v>
      </c>
      <c r="G1030" s="523" t="s">
        <v>250</v>
      </c>
    </row>
    <row r="1031" spans="1:7">
      <c r="A1031" s="522">
        <v>1171765168</v>
      </c>
      <c r="B1031" s="523" t="s">
        <v>1876</v>
      </c>
      <c r="C1031" s="523" t="s">
        <v>6</v>
      </c>
      <c r="D1031" s="523"/>
      <c r="E1031" s="523"/>
      <c r="F1031" s="523" t="s">
        <v>251</v>
      </c>
      <c r="G1031" s="523" t="s">
        <v>250</v>
      </c>
    </row>
    <row r="1032" spans="1:7">
      <c r="A1032" s="522">
        <v>1171770879</v>
      </c>
      <c r="B1032" s="523" t="s">
        <v>945</v>
      </c>
      <c r="C1032" s="523" t="s">
        <v>6</v>
      </c>
      <c r="D1032" s="523"/>
      <c r="E1032" s="523"/>
      <c r="F1032" s="523" t="s">
        <v>251</v>
      </c>
      <c r="G1032" s="523" t="s">
        <v>250</v>
      </c>
    </row>
    <row r="1033" spans="1:7">
      <c r="A1033" s="522">
        <v>1171796221</v>
      </c>
      <c r="B1033" s="523" t="s">
        <v>1877</v>
      </c>
      <c r="C1033" s="523" t="s">
        <v>6</v>
      </c>
      <c r="D1033" s="523"/>
      <c r="E1033" s="523"/>
      <c r="F1033" s="523" t="s">
        <v>251</v>
      </c>
      <c r="G1033" s="523" t="s">
        <v>250</v>
      </c>
    </row>
    <row r="1034" spans="1:7">
      <c r="A1034" s="522">
        <v>1171883581</v>
      </c>
      <c r="B1034" s="523" t="s">
        <v>1878</v>
      </c>
      <c r="C1034" s="523" t="s">
        <v>6</v>
      </c>
      <c r="D1034" s="523"/>
      <c r="E1034" s="523"/>
      <c r="F1034" s="523" t="s">
        <v>251</v>
      </c>
      <c r="G1034" s="523" t="s">
        <v>250</v>
      </c>
    </row>
    <row r="1035" spans="1:7">
      <c r="A1035" s="522">
        <v>1171895510</v>
      </c>
      <c r="B1035" s="523" t="s">
        <v>933</v>
      </c>
      <c r="C1035" s="523" t="s">
        <v>533</v>
      </c>
      <c r="D1035" s="523" t="s">
        <v>538</v>
      </c>
      <c r="E1035" s="523" t="s">
        <v>117</v>
      </c>
      <c r="F1035" s="523" t="s">
        <v>237</v>
      </c>
      <c r="G1035" s="523" t="s">
        <v>236</v>
      </c>
    </row>
    <row r="1036" spans="1:7">
      <c r="A1036" s="522">
        <v>1171895601</v>
      </c>
      <c r="B1036" s="523" t="s">
        <v>1552</v>
      </c>
      <c r="C1036" s="523" t="s">
        <v>533</v>
      </c>
      <c r="D1036" s="523" t="s">
        <v>537</v>
      </c>
      <c r="E1036" s="523" t="s">
        <v>113</v>
      </c>
      <c r="F1036" s="523" t="s">
        <v>257</v>
      </c>
      <c r="G1036" s="523" t="s">
        <v>256</v>
      </c>
    </row>
    <row r="1037" spans="1:7">
      <c r="A1037" s="522">
        <v>1171905038</v>
      </c>
      <c r="B1037" s="523" t="s">
        <v>1879</v>
      </c>
      <c r="C1037" s="523" t="s">
        <v>6</v>
      </c>
      <c r="D1037" s="523"/>
      <c r="E1037" s="523"/>
      <c r="F1037" s="523" t="s">
        <v>251</v>
      </c>
      <c r="G1037" s="523" t="s">
        <v>250</v>
      </c>
    </row>
    <row r="1038" spans="1:7">
      <c r="A1038" s="522">
        <v>1171945190</v>
      </c>
      <c r="B1038" s="523" t="s">
        <v>1880</v>
      </c>
      <c r="C1038" s="523" t="s">
        <v>6</v>
      </c>
      <c r="D1038" s="523"/>
      <c r="E1038" s="523"/>
      <c r="F1038" s="523" t="s">
        <v>229</v>
      </c>
      <c r="G1038" s="523" t="s">
        <v>228</v>
      </c>
    </row>
    <row r="1039" spans="1:7">
      <c r="A1039" s="522">
        <v>1171994925</v>
      </c>
      <c r="B1039" s="523" t="s">
        <v>1553</v>
      </c>
      <c r="C1039" s="523" t="s">
        <v>535</v>
      </c>
      <c r="D1039" s="523" t="s">
        <v>534</v>
      </c>
      <c r="E1039" s="523" t="s">
        <v>121</v>
      </c>
      <c r="F1039" s="523" t="s">
        <v>257</v>
      </c>
      <c r="G1039" s="523" t="s">
        <v>256</v>
      </c>
    </row>
    <row r="1040" spans="1:7">
      <c r="A1040" s="522">
        <v>1171999486</v>
      </c>
      <c r="B1040" s="523" t="s">
        <v>1061</v>
      </c>
      <c r="C1040" s="523" t="s">
        <v>6</v>
      </c>
      <c r="D1040" s="523"/>
      <c r="E1040" s="523"/>
      <c r="F1040" s="523" t="s">
        <v>251</v>
      </c>
      <c r="G1040" s="523" t="s">
        <v>250</v>
      </c>
    </row>
    <row r="1041" spans="1:7">
      <c r="A1041" s="522">
        <v>1172000375</v>
      </c>
      <c r="B1041" s="523" t="s">
        <v>1881</v>
      </c>
      <c r="C1041" s="523" t="s">
        <v>6</v>
      </c>
      <c r="D1041" s="523"/>
      <c r="E1041" s="523"/>
      <c r="F1041" s="523" t="s">
        <v>229</v>
      </c>
      <c r="G1041" s="523" t="s">
        <v>228</v>
      </c>
    </row>
    <row r="1042" spans="1:7">
      <c r="A1042" s="522">
        <v>1172009228</v>
      </c>
      <c r="B1042" s="523" t="s">
        <v>1882</v>
      </c>
      <c r="C1042" s="523" t="s">
        <v>6</v>
      </c>
      <c r="D1042" s="523"/>
      <c r="E1042" s="523"/>
      <c r="F1042" s="523" t="s">
        <v>251</v>
      </c>
      <c r="G1042" s="523" t="s">
        <v>250</v>
      </c>
    </row>
    <row r="1043" spans="1:7">
      <c r="A1043" s="522">
        <v>1172038987</v>
      </c>
      <c r="B1043" s="523" t="s">
        <v>1883</v>
      </c>
      <c r="C1043" s="523" t="s">
        <v>6</v>
      </c>
      <c r="D1043" s="523"/>
      <c r="E1043" s="523"/>
      <c r="F1043" s="523" t="s">
        <v>241</v>
      </c>
      <c r="G1043" s="523" t="s">
        <v>240</v>
      </c>
    </row>
    <row r="1044" spans="1:7">
      <c r="A1044" s="522">
        <v>1172044670</v>
      </c>
      <c r="B1044" s="523" t="s">
        <v>1884</v>
      </c>
      <c r="C1044" s="523" t="s">
        <v>6</v>
      </c>
      <c r="D1044" s="523"/>
      <c r="E1044" s="523"/>
      <c r="F1044" s="523" t="s">
        <v>251</v>
      </c>
      <c r="G1044" s="523" t="s">
        <v>250</v>
      </c>
    </row>
    <row r="1045" spans="1:7">
      <c r="A1045" s="522">
        <v>1172059355</v>
      </c>
      <c r="B1045" s="523" t="s">
        <v>1885</v>
      </c>
      <c r="C1045" s="523" t="s">
        <v>6</v>
      </c>
      <c r="D1045" s="523"/>
      <c r="E1045" s="523"/>
      <c r="F1045" s="523" t="s">
        <v>243</v>
      </c>
      <c r="G1045" s="523" t="s">
        <v>242</v>
      </c>
    </row>
    <row r="1046" spans="1:7">
      <c r="A1046" s="522">
        <v>1172067176</v>
      </c>
      <c r="B1046" s="523" t="s">
        <v>1886</v>
      </c>
      <c r="C1046" s="523" t="s">
        <v>6</v>
      </c>
      <c r="D1046" s="523"/>
      <c r="E1046" s="523"/>
      <c r="F1046" s="523" t="s">
        <v>229</v>
      </c>
      <c r="G1046" s="523" t="s">
        <v>228</v>
      </c>
    </row>
    <row r="1047" spans="1:7">
      <c r="A1047" s="522">
        <v>1172092547</v>
      </c>
      <c r="B1047" s="523" t="s">
        <v>1887</v>
      </c>
      <c r="C1047" s="523" t="s">
        <v>6</v>
      </c>
      <c r="D1047" s="523"/>
      <c r="E1047" s="523"/>
      <c r="F1047" s="523" t="s">
        <v>225</v>
      </c>
      <c r="G1047" s="523" t="s">
        <v>224</v>
      </c>
    </row>
    <row r="1048" spans="1:7">
      <c r="A1048" s="522">
        <v>1172097074</v>
      </c>
      <c r="B1048" s="523" t="s">
        <v>1554</v>
      </c>
      <c r="C1048" s="523" t="s">
        <v>533</v>
      </c>
      <c r="D1048" s="523" t="s">
        <v>537</v>
      </c>
      <c r="E1048" s="523" t="s">
        <v>113</v>
      </c>
      <c r="F1048" s="523" t="s">
        <v>229</v>
      </c>
      <c r="G1048" s="523" t="s">
        <v>228</v>
      </c>
    </row>
    <row r="1049" spans="1:7">
      <c r="A1049" s="522">
        <v>1172100142</v>
      </c>
      <c r="B1049" s="523" t="s">
        <v>1110</v>
      </c>
      <c r="C1049" s="523" t="s">
        <v>533</v>
      </c>
      <c r="D1049" s="523" t="s">
        <v>536</v>
      </c>
      <c r="E1049" s="523" t="s">
        <v>110</v>
      </c>
      <c r="F1049" s="523" t="s">
        <v>251</v>
      </c>
      <c r="G1049" s="523" t="s">
        <v>250</v>
      </c>
    </row>
    <row r="1050" spans="1:7">
      <c r="A1050" s="522">
        <v>1172130560</v>
      </c>
      <c r="B1050" s="523" t="s">
        <v>876</v>
      </c>
      <c r="C1050" s="523" t="s">
        <v>6</v>
      </c>
      <c r="D1050" s="523"/>
      <c r="E1050" s="523"/>
      <c r="F1050" s="523" t="s">
        <v>251</v>
      </c>
      <c r="G1050" s="523" t="s">
        <v>250</v>
      </c>
    </row>
    <row r="1051" spans="1:7">
      <c r="A1051" s="522">
        <v>1172133960</v>
      </c>
      <c r="B1051" s="523" t="s">
        <v>1888</v>
      </c>
      <c r="C1051" s="523" t="s">
        <v>6</v>
      </c>
      <c r="D1051" s="523"/>
      <c r="E1051" s="523"/>
      <c r="F1051" s="523" t="s">
        <v>229</v>
      </c>
      <c r="G1051" s="523" t="s">
        <v>228</v>
      </c>
    </row>
    <row r="1052" spans="1:7">
      <c r="A1052" s="522">
        <v>1172134109</v>
      </c>
      <c r="B1052" s="523" t="s">
        <v>1889</v>
      </c>
      <c r="C1052" s="523" t="s">
        <v>6</v>
      </c>
      <c r="D1052" s="523"/>
      <c r="E1052" s="523"/>
      <c r="F1052" s="523" t="s">
        <v>251</v>
      </c>
      <c r="G1052" s="523" t="s">
        <v>250</v>
      </c>
    </row>
    <row r="1053" spans="1:7">
      <c r="A1053" s="522">
        <v>1172153505</v>
      </c>
      <c r="B1053" s="523" t="s">
        <v>1890</v>
      </c>
      <c r="C1053" s="523" t="s">
        <v>6</v>
      </c>
      <c r="D1053" s="523"/>
      <c r="E1053" s="523"/>
      <c r="F1053" s="523" t="s">
        <v>237</v>
      </c>
      <c r="G1053" s="523" t="s">
        <v>236</v>
      </c>
    </row>
    <row r="1054" spans="1:7">
      <c r="A1054" s="522">
        <v>1172182066</v>
      </c>
      <c r="B1054" s="523" t="s">
        <v>1056</v>
      </c>
      <c r="C1054" s="523" t="s">
        <v>6</v>
      </c>
      <c r="D1054" s="523"/>
      <c r="E1054" s="523"/>
      <c r="F1054" s="523" t="s">
        <v>251</v>
      </c>
      <c r="G1054" s="523" t="s">
        <v>250</v>
      </c>
    </row>
    <row r="1055" spans="1:7">
      <c r="A1055" s="522">
        <v>1172205818</v>
      </c>
      <c r="B1055" s="523" t="s">
        <v>1555</v>
      </c>
      <c r="C1055" s="523" t="s">
        <v>533</v>
      </c>
      <c r="D1055" s="523" t="s">
        <v>537</v>
      </c>
      <c r="E1055" s="523" t="s">
        <v>113</v>
      </c>
      <c r="F1055" s="523" t="s">
        <v>251</v>
      </c>
      <c r="G1055" s="523" t="s">
        <v>250</v>
      </c>
    </row>
    <row r="1056" spans="1:7">
      <c r="A1056" s="522">
        <v>1172208481</v>
      </c>
      <c r="B1056" s="523" t="s">
        <v>1556</v>
      </c>
      <c r="C1056" s="523" t="s">
        <v>533</v>
      </c>
      <c r="D1056" s="523" t="s">
        <v>536</v>
      </c>
      <c r="E1056" s="523" t="s">
        <v>110</v>
      </c>
      <c r="F1056" s="523" t="s">
        <v>229</v>
      </c>
      <c r="G1056" s="523" t="s">
        <v>228</v>
      </c>
    </row>
    <row r="1057" spans="1:7">
      <c r="A1057" s="522">
        <v>1172213168</v>
      </c>
      <c r="B1057" s="523" t="s">
        <v>1891</v>
      </c>
      <c r="C1057" s="523" t="s">
        <v>6</v>
      </c>
      <c r="D1057" s="523"/>
      <c r="E1057" s="523"/>
      <c r="F1057" s="523" t="s">
        <v>251</v>
      </c>
      <c r="G1057" s="523" t="s">
        <v>250</v>
      </c>
    </row>
    <row r="1058" spans="1:7">
      <c r="A1058" s="522">
        <v>1172228067</v>
      </c>
      <c r="B1058" s="523" t="s">
        <v>1892</v>
      </c>
      <c r="C1058" s="523" t="s">
        <v>6</v>
      </c>
      <c r="D1058" s="523"/>
      <c r="E1058" s="523"/>
      <c r="F1058" s="523" t="s">
        <v>241</v>
      </c>
      <c r="G1058" s="523" t="s">
        <v>240</v>
      </c>
    </row>
    <row r="1059" spans="1:7">
      <c r="A1059" s="522">
        <v>1172241953</v>
      </c>
      <c r="B1059" s="523" t="s">
        <v>850</v>
      </c>
      <c r="C1059" s="523" t="s">
        <v>533</v>
      </c>
      <c r="D1059" s="523" t="s">
        <v>537</v>
      </c>
      <c r="E1059" s="523" t="s">
        <v>113</v>
      </c>
      <c r="F1059" s="523" t="s">
        <v>251</v>
      </c>
      <c r="G1059" s="523" t="s">
        <v>250</v>
      </c>
    </row>
    <row r="1060" spans="1:7">
      <c r="A1060" s="522">
        <v>1172271729</v>
      </c>
      <c r="B1060" s="523" t="s">
        <v>1893</v>
      </c>
      <c r="C1060" s="523" t="s">
        <v>6</v>
      </c>
      <c r="D1060" s="523"/>
      <c r="E1060" s="523"/>
      <c r="F1060" s="523" t="s">
        <v>251</v>
      </c>
      <c r="G1060" s="523" t="s">
        <v>250</v>
      </c>
    </row>
    <row r="1061" spans="1:7">
      <c r="A1061" s="522">
        <v>1172330608</v>
      </c>
      <c r="B1061" s="523" t="s">
        <v>1894</v>
      </c>
      <c r="C1061" s="523" t="s">
        <v>6</v>
      </c>
      <c r="D1061" s="523"/>
      <c r="E1061" s="523"/>
      <c r="F1061" s="523" t="s">
        <v>249</v>
      </c>
      <c r="G1061" s="523" t="s">
        <v>248</v>
      </c>
    </row>
    <row r="1062" spans="1:7">
      <c r="A1062" s="522">
        <v>1172335169</v>
      </c>
      <c r="B1062" s="523" t="s">
        <v>1557</v>
      </c>
      <c r="C1062" s="523" t="s">
        <v>533</v>
      </c>
      <c r="D1062" s="523" t="s">
        <v>536</v>
      </c>
      <c r="E1062" s="523" t="s">
        <v>110</v>
      </c>
      <c r="F1062" s="523" t="s">
        <v>255</v>
      </c>
      <c r="G1062" s="523" t="s">
        <v>254</v>
      </c>
    </row>
    <row r="1063" spans="1:7">
      <c r="A1063" s="522">
        <v>1172343908</v>
      </c>
      <c r="B1063" s="523" t="s">
        <v>1558</v>
      </c>
      <c r="C1063" s="523" t="s">
        <v>533</v>
      </c>
      <c r="D1063" s="523" t="s">
        <v>577</v>
      </c>
      <c r="E1063" s="523" t="s">
        <v>94</v>
      </c>
      <c r="F1063" s="523" t="s">
        <v>251</v>
      </c>
      <c r="G1063" s="523" t="s">
        <v>250</v>
      </c>
    </row>
    <row r="1064" spans="1:7">
      <c r="A1064" s="522">
        <v>1172351323</v>
      </c>
      <c r="B1064" s="523" t="s">
        <v>1895</v>
      </c>
      <c r="C1064" s="523" t="s">
        <v>6</v>
      </c>
      <c r="D1064" s="523"/>
      <c r="E1064" s="523"/>
      <c r="F1064" s="523" t="s">
        <v>251</v>
      </c>
      <c r="G1064" s="523" t="s">
        <v>250</v>
      </c>
    </row>
    <row r="1065" spans="1:7">
      <c r="A1065" s="522">
        <v>1172354269</v>
      </c>
      <c r="B1065" s="523" t="s">
        <v>1896</v>
      </c>
      <c r="C1065" s="523" t="s">
        <v>6</v>
      </c>
      <c r="D1065" s="523"/>
      <c r="E1065" s="523"/>
      <c r="F1065" s="523" t="s">
        <v>251</v>
      </c>
      <c r="G1065" s="523" t="s">
        <v>250</v>
      </c>
    </row>
    <row r="1066" spans="1:7">
      <c r="A1066" s="522">
        <v>1172405988</v>
      </c>
      <c r="B1066" s="523" t="s">
        <v>948</v>
      </c>
      <c r="C1066" s="523" t="s">
        <v>6</v>
      </c>
      <c r="D1066" s="523"/>
      <c r="E1066" s="523"/>
      <c r="F1066" s="523" t="s">
        <v>229</v>
      </c>
      <c r="G1066" s="523" t="s">
        <v>228</v>
      </c>
    </row>
    <row r="1067" spans="1:7">
      <c r="A1067" s="522">
        <v>1172420128</v>
      </c>
      <c r="B1067" s="523" t="s">
        <v>1897</v>
      </c>
      <c r="C1067" s="523" t="s">
        <v>6</v>
      </c>
      <c r="D1067" s="523"/>
      <c r="E1067" s="523"/>
      <c r="F1067" s="523" t="s">
        <v>251</v>
      </c>
      <c r="G1067" s="523" t="s">
        <v>250</v>
      </c>
    </row>
    <row r="1068" spans="1:7">
      <c r="A1068" s="522">
        <v>1172425127</v>
      </c>
      <c r="B1068" s="523" t="s">
        <v>1898</v>
      </c>
      <c r="C1068" s="523" t="s">
        <v>6</v>
      </c>
      <c r="D1068" s="523"/>
      <c r="E1068" s="523"/>
      <c r="F1068" s="523" t="s">
        <v>251</v>
      </c>
      <c r="G1068" s="523" t="s">
        <v>250</v>
      </c>
    </row>
    <row r="1069" spans="1:7">
      <c r="A1069" s="522">
        <v>1172428204</v>
      </c>
      <c r="B1069" s="523" t="s">
        <v>1559</v>
      </c>
      <c r="C1069" s="523" t="s">
        <v>533</v>
      </c>
      <c r="D1069" s="523" t="s">
        <v>534</v>
      </c>
      <c r="E1069" s="523" t="s">
        <v>121</v>
      </c>
      <c r="F1069" s="523" t="s">
        <v>251</v>
      </c>
      <c r="G1069" s="523" t="s">
        <v>250</v>
      </c>
    </row>
    <row r="1070" spans="1:7">
      <c r="A1070" s="522">
        <v>1172440019</v>
      </c>
      <c r="B1070" s="523" t="s">
        <v>1560</v>
      </c>
      <c r="C1070" s="523" t="s">
        <v>533</v>
      </c>
      <c r="D1070" s="523" t="s">
        <v>986</v>
      </c>
      <c r="E1070" s="523" t="s">
        <v>120</v>
      </c>
      <c r="F1070" s="523" t="s">
        <v>247</v>
      </c>
      <c r="G1070" s="523" t="s">
        <v>246</v>
      </c>
    </row>
    <row r="1071" spans="1:7">
      <c r="A1071" s="522">
        <v>1172446859</v>
      </c>
      <c r="B1071" s="523" t="s">
        <v>575</v>
      </c>
      <c r="C1071" s="523" t="s">
        <v>6</v>
      </c>
      <c r="D1071" s="523"/>
      <c r="E1071" s="523"/>
      <c r="F1071" s="523" t="s">
        <v>231</v>
      </c>
      <c r="G1071" s="523" t="s">
        <v>230</v>
      </c>
    </row>
    <row r="1072" spans="1:7">
      <c r="A1072" s="522">
        <v>1172453020</v>
      </c>
      <c r="B1072" s="523" t="s">
        <v>1561</v>
      </c>
      <c r="C1072" s="523" t="s">
        <v>533</v>
      </c>
      <c r="D1072" s="523" t="s">
        <v>538</v>
      </c>
      <c r="E1072" s="523" t="s">
        <v>117</v>
      </c>
      <c r="F1072" s="523" t="s">
        <v>251</v>
      </c>
      <c r="G1072" s="523" t="s">
        <v>250</v>
      </c>
    </row>
    <row r="1073" spans="1:7">
      <c r="A1073" s="522">
        <v>1172478746</v>
      </c>
      <c r="B1073" s="523" t="s">
        <v>1899</v>
      </c>
      <c r="C1073" s="523" t="s">
        <v>6</v>
      </c>
      <c r="D1073" s="523"/>
      <c r="E1073" s="523"/>
      <c r="F1073" s="523" t="s">
        <v>227</v>
      </c>
      <c r="G1073" s="523" t="s">
        <v>226</v>
      </c>
    </row>
    <row r="1074" spans="1:7">
      <c r="A1074" s="522">
        <v>1172509193</v>
      </c>
      <c r="B1074" s="523" t="s">
        <v>585</v>
      </c>
      <c r="C1074" s="523" t="s">
        <v>533</v>
      </c>
      <c r="D1074" s="523" t="s">
        <v>537</v>
      </c>
      <c r="E1074" s="523" t="s">
        <v>113</v>
      </c>
      <c r="F1074" s="523" t="s">
        <v>237</v>
      </c>
      <c r="G1074" s="523" t="s">
        <v>236</v>
      </c>
    </row>
    <row r="1075" spans="1:7">
      <c r="A1075" s="522">
        <v>1172513286</v>
      </c>
      <c r="B1075" s="523" t="s">
        <v>1900</v>
      </c>
      <c r="C1075" s="523" t="s">
        <v>6</v>
      </c>
      <c r="D1075" s="523"/>
      <c r="E1075" s="523"/>
      <c r="F1075" s="523" t="s">
        <v>251</v>
      </c>
      <c r="G1075" s="523" t="s">
        <v>250</v>
      </c>
    </row>
    <row r="1076" spans="1:7">
      <c r="A1076" s="522">
        <v>1172513344</v>
      </c>
      <c r="B1076" s="523" t="s">
        <v>879</v>
      </c>
      <c r="C1076" s="523" t="s">
        <v>6</v>
      </c>
      <c r="D1076" s="523"/>
      <c r="E1076" s="523"/>
      <c r="F1076" s="523" t="s">
        <v>249</v>
      </c>
      <c r="G1076" s="523" t="s">
        <v>248</v>
      </c>
    </row>
    <row r="1077" spans="1:7">
      <c r="A1077" s="522">
        <v>1172526445</v>
      </c>
      <c r="B1077" s="523" t="s">
        <v>1049</v>
      </c>
      <c r="C1077" s="523" t="s">
        <v>6</v>
      </c>
      <c r="D1077" s="523"/>
      <c r="E1077" s="523"/>
      <c r="F1077" s="523" t="s">
        <v>251</v>
      </c>
      <c r="G1077" s="523" t="s">
        <v>250</v>
      </c>
    </row>
    <row r="1078" spans="1:7">
      <c r="A1078" s="522">
        <v>1172537731</v>
      </c>
      <c r="B1078" s="523" t="s">
        <v>1562</v>
      </c>
      <c r="C1078" s="523" t="s">
        <v>533</v>
      </c>
      <c r="D1078" s="523" t="s">
        <v>534</v>
      </c>
      <c r="E1078" s="523" t="s">
        <v>121</v>
      </c>
      <c r="F1078" s="523" t="s">
        <v>251</v>
      </c>
      <c r="G1078" s="523" t="s">
        <v>250</v>
      </c>
    </row>
    <row r="1079" spans="1:7">
      <c r="A1079" s="522">
        <v>1172537848</v>
      </c>
      <c r="B1079" s="523" t="s">
        <v>923</v>
      </c>
      <c r="C1079" s="523" t="s">
        <v>533</v>
      </c>
      <c r="D1079" s="523" t="s">
        <v>534</v>
      </c>
      <c r="E1079" s="523" t="s">
        <v>121</v>
      </c>
      <c r="F1079" s="523" t="s">
        <v>251</v>
      </c>
      <c r="G1079" s="523" t="s">
        <v>250</v>
      </c>
    </row>
    <row r="1080" spans="1:7">
      <c r="A1080" s="522">
        <v>1172546021</v>
      </c>
      <c r="B1080" s="523" t="s">
        <v>1901</v>
      </c>
      <c r="C1080" s="523" t="s">
        <v>6</v>
      </c>
      <c r="D1080" s="523"/>
      <c r="E1080" s="523"/>
      <c r="F1080" s="523" t="s">
        <v>237</v>
      </c>
      <c r="G1080" s="523" t="s">
        <v>236</v>
      </c>
    </row>
    <row r="1081" spans="1:7">
      <c r="A1081" s="522">
        <v>1172571557</v>
      </c>
      <c r="B1081" s="523" t="s">
        <v>1902</v>
      </c>
      <c r="C1081" s="523" t="s">
        <v>6</v>
      </c>
      <c r="D1081" s="523"/>
      <c r="E1081" s="523"/>
      <c r="F1081" s="523" t="s">
        <v>251</v>
      </c>
      <c r="G1081" s="523" t="s">
        <v>250</v>
      </c>
    </row>
    <row r="1082" spans="1:7">
      <c r="A1082" s="522">
        <v>1172571565</v>
      </c>
      <c r="B1082" s="523" t="s">
        <v>1903</v>
      </c>
      <c r="C1082" s="523" t="s">
        <v>6</v>
      </c>
      <c r="D1082" s="523"/>
      <c r="E1082" s="523"/>
      <c r="F1082" s="523" t="s">
        <v>251</v>
      </c>
      <c r="G1082" s="523" t="s">
        <v>250</v>
      </c>
    </row>
    <row r="1083" spans="1:7">
      <c r="A1083" s="522">
        <v>1172571656</v>
      </c>
      <c r="B1083" s="523" t="s">
        <v>1904</v>
      </c>
      <c r="C1083" s="523" t="s">
        <v>6</v>
      </c>
      <c r="D1083" s="523"/>
      <c r="E1083" s="523"/>
      <c r="F1083" s="523" t="s">
        <v>251</v>
      </c>
      <c r="G1083" s="523" t="s">
        <v>250</v>
      </c>
    </row>
    <row r="1084" spans="1:7">
      <c r="A1084" s="522">
        <v>1172597271</v>
      </c>
      <c r="B1084" s="523" t="s">
        <v>1905</v>
      </c>
      <c r="C1084" s="523" t="s">
        <v>6</v>
      </c>
      <c r="D1084" s="523"/>
      <c r="E1084" s="523"/>
      <c r="F1084" s="523" t="s">
        <v>257</v>
      </c>
      <c r="G1084" s="523" t="s">
        <v>256</v>
      </c>
    </row>
    <row r="1085" spans="1:7">
      <c r="A1085" s="522">
        <v>1172628894</v>
      </c>
      <c r="B1085" s="523" t="s">
        <v>1906</v>
      </c>
      <c r="C1085" s="523" t="s">
        <v>6</v>
      </c>
      <c r="D1085" s="523"/>
      <c r="E1085" s="523"/>
      <c r="F1085" s="523" t="s">
        <v>251</v>
      </c>
      <c r="G1085" s="523" t="s">
        <v>250</v>
      </c>
    </row>
    <row r="1086" spans="1:7">
      <c r="A1086" s="522">
        <v>1172635881</v>
      </c>
      <c r="B1086" s="523" t="s">
        <v>880</v>
      </c>
      <c r="C1086" s="523" t="s">
        <v>533</v>
      </c>
      <c r="D1086" s="523" t="s">
        <v>537</v>
      </c>
      <c r="E1086" s="523" t="s">
        <v>113</v>
      </c>
      <c r="F1086" s="523" t="s">
        <v>251</v>
      </c>
      <c r="G1086" s="523" t="s">
        <v>250</v>
      </c>
    </row>
    <row r="1087" spans="1:7">
      <c r="A1087" s="522">
        <v>1172662083</v>
      </c>
      <c r="B1087" s="523" t="s">
        <v>1907</v>
      </c>
      <c r="C1087" s="523" t="s">
        <v>6</v>
      </c>
      <c r="D1087" s="523"/>
      <c r="E1087" s="523"/>
      <c r="F1087" s="523" t="s">
        <v>229</v>
      </c>
      <c r="G1087" s="523" t="s">
        <v>228</v>
      </c>
    </row>
    <row r="1088" spans="1:7">
      <c r="A1088" s="522">
        <v>1172668767</v>
      </c>
      <c r="B1088" s="523" t="s">
        <v>1908</v>
      </c>
      <c r="C1088" s="523" t="s">
        <v>6</v>
      </c>
      <c r="D1088" s="523"/>
      <c r="E1088" s="523"/>
      <c r="F1088" s="523" t="s">
        <v>251</v>
      </c>
      <c r="G1088" s="523" t="s">
        <v>250</v>
      </c>
    </row>
    <row r="1089" spans="1:7">
      <c r="A1089" s="522">
        <v>1172671977</v>
      </c>
      <c r="B1089" s="523" t="s">
        <v>1909</v>
      </c>
      <c r="C1089" s="523" t="s">
        <v>6</v>
      </c>
      <c r="D1089" s="523"/>
      <c r="E1089" s="523"/>
      <c r="F1089" s="523" t="s">
        <v>251</v>
      </c>
      <c r="G1089" s="523" t="s">
        <v>250</v>
      </c>
    </row>
    <row r="1090" spans="1:7">
      <c r="A1090" s="522">
        <v>1172693047</v>
      </c>
      <c r="B1090" s="523" t="s">
        <v>1910</v>
      </c>
      <c r="C1090" s="523" t="s">
        <v>6</v>
      </c>
      <c r="D1090" s="523"/>
      <c r="E1090" s="523"/>
      <c r="F1090" s="523" t="s">
        <v>251</v>
      </c>
      <c r="G1090" s="523" t="s">
        <v>250</v>
      </c>
    </row>
    <row r="1091" spans="1:7">
      <c r="A1091" s="522">
        <v>1172707516</v>
      </c>
      <c r="B1091" s="523" t="s">
        <v>1127</v>
      </c>
      <c r="C1091" s="523" t="s">
        <v>6</v>
      </c>
      <c r="D1091" s="523"/>
      <c r="E1091" s="523"/>
      <c r="F1091" s="523" t="s">
        <v>251</v>
      </c>
      <c r="G1091" s="523" t="s">
        <v>250</v>
      </c>
    </row>
    <row r="1092" spans="1:7">
      <c r="A1092" s="522">
        <v>1172716137</v>
      </c>
      <c r="B1092" s="523" t="s">
        <v>1911</v>
      </c>
      <c r="C1092" s="523" t="s">
        <v>6</v>
      </c>
      <c r="D1092" s="523"/>
      <c r="E1092" s="523"/>
      <c r="F1092" s="523" t="s">
        <v>229</v>
      </c>
      <c r="G1092" s="523" t="s">
        <v>228</v>
      </c>
    </row>
    <row r="1093" spans="1:7">
      <c r="A1093" s="522">
        <v>1172734577</v>
      </c>
      <c r="B1093" s="523" t="s">
        <v>906</v>
      </c>
      <c r="C1093" s="523" t="s">
        <v>6</v>
      </c>
      <c r="D1093" s="523"/>
      <c r="E1093" s="523"/>
      <c r="F1093" s="523" t="s">
        <v>251</v>
      </c>
      <c r="G1093" s="523" t="s">
        <v>250</v>
      </c>
    </row>
    <row r="1094" spans="1:7">
      <c r="A1094" s="522">
        <v>1172760051</v>
      </c>
      <c r="B1094" s="523" t="s">
        <v>1912</v>
      </c>
      <c r="C1094" s="523" t="s">
        <v>6</v>
      </c>
      <c r="D1094" s="523"/>
      <c r="E1094" s="523"/>
      <c r="F1094" s="523" t="s">
        <v>251</v>
      </c>
      <c r="G1094" s="523" t="s">
        <v>250</v>
      </c>
    </row>
    <row r="1095" spans="1:7">
      <c r="A1095" s="522">
        <v>1172815244</v>
      </c>
      <c r="B1095" s="523" t="s">
        <v>1913</v>
      </c>
      <c r="C1095" s="523" t="s">
        <v>6</v>
      </c>
      <c r="D1095" s="523"/>
      <c r="E1095" s="523"/>
      <c r="F1095" s="523" t="s">
        <v>251</v>
      </c>
      <c r="G1095" s="523" t="s">
        <v>250</v>
      </c>
    </row>
    <row r="1096" spans="1:7">
      <c r="A1096" s="522">
        <v>1172827587</v>
      </c>
      <c r="B1096" s="523" t="s">
        <v>1563</v>
      </c>
      <c r="C1096" s="523" t="s">
        <v>533</v>
      </c>
      <c r="D1096" s="523" t="s">
        <v>537</v>
      </c>
      <c r="E1096" s="523" t="s">
        <v>113</v>
      </c>
      <c r="F1096" s="523" t="s">
        <v>237</v>
      </c>
      <c r="G1096" s="523" t="s">
        <v>236</v>
      </c>
    </row>
    <row r="1097" spans="1:7">
      <c r="A1097" s="522">
        <v>1172835341</v>
      </c>
      <c r="B1097" s="523" t="s">
        <v>1914</v>
      </c>
      <c r="C1097" s="523" t="s">
        <v>6</v>
      </c>
      <c r="D1097" s="523"/>
      <c r="E1097" s="523"/>
      <c r="F1097" s="523" t="s">
        <v>227</v>
      </c>
      <c r="G1097" s="523" t="s">
        <v>226</v>
      </c>
    </row>
    <row r="1098" spans="1:7">
      <c r="A1098" s="522">
        <v>1172843915</v>
      </c>
      <c r="B1098" s="523" t="s">
        <v>1915</v>
      </c>
      <c r="C1098" s="523" t="s">
        <v>6</v>
      </c>
      <c r="D1098" s="523"/>
      <c r="E1098" s="523"/>
      <c r="F1098" s="523" t="s">
        <v>229</v>
      </c>
      <c r="G1098" s="523" t="s">
        <v>228</v>
      </c>
    </row>
    <row r="1099" spans="1:7">
      <c r="A1099" s="522">
        <v>1172855778</v>
      </c>
      <c r="B1099" s="523" t="s">
        <v>1564</v>
      </c>
      <c r="C1099" s="523" t="s">
        <v>533</v>
      </c>
      <c r="D1099" s="523" t="s">
        <v>534</v>
      </c>
      <c r="E1099" s="523" t="s">
        <v>121</v>
      </c>
      <c r="F1099" s="523" t="s">
        <v>237</v>
      </c>
      <c r="G1099" s="523" t="s">
        <v>236</v>
      </c>
    </row>
    <row r="1100" spans="1:7">
      <c r="A1100" s="522">
        <v>1172891658</v>
      </c>
      <c r="B1100" s="523" t="s">
        <v>1916</v>
      </c>
      <c r="C1100" s="523" t="s">
        <v>6</v>
      </c>
      <c r="D1100" s="523"/>
      <c r="E1100" s="523"/>
      <c r="F1100" s="523" t="s">
        <v>229</v>
      </c>
      <c r="G1100" s="523" t="s">
        <v>228</v>
      </c>
    </row>
    <row r="1101" spans="1:7">
      <c r="A1101" s="522">
        <v>1172905078</v>
      </c>
      <c r="B1101" s="523" t="s">
        <v>1055</v>
      </c>
      <c r="C1101" s="523" t="s">
        <v>533</v>
      </c>
      <c r="D1101" s="523" t="s">
        <v>994</v>
      </c>
      <c r="E1101" s="523" t="s">
        <v>98</v>
      </c>
      <c r="F1101" s="523" t="s">
        <v>239</v>
      </c>
      <c r="G1101" s="523" t="s">
        <v>238</v>
      </c>
    </row>
    <row r="1102" spans="1:7">
      <c r="A1102" s="522">
        <v>1172905821</v>
      </c>
      <c r="B1102" s="523" t="s">
        <v>1917</v>
      </c>
      <c r="C1102" s="523" t="s">
        <v>6</v>
      </c>
      <c r="D1102" s="523"/>
      <c r="E1102" s="523"/>
      <c r="F1102" s="523" t="s">
        <v>229</v>
      </c>
      <c r="G1102" s="523" t="s">
        <v>228</v>
      </c>
    </row>
    <row r="1103" spans="1:7">
      <c r="A1103" s="522">
        <v>1172906639</v>
      </c>
      <c r="B1103" s="523" t="s">
        <v>924</v>
      </c>
      <c r="C1103" s="523" t="s">
        <v>533</v>
      </c>
      <c r="D1103" s="523" t="s">
        <v>537</v>
      </c>
      <c r="E1103" s="523" t="s">
        <v>113</v>
      </c>
      <c r="F1103" s="523" t="s">
        <v>251</v>
      </c>
      <c r="G1103" s="523" t="s">
        <v>250</v>
      </c>
    </row>
    <row r="1104" spans="1:7">
      <c r="A1104" s="522">
        <v>1172921315</v>
      </c>
      <c r="B1104" s="523" t="s">
        <v>1918</v>
      </c>
      <c r="C1104" s="523" t="s">
        <v>6</v>
      </c>
      <c r="D1104" s="523"/>
      <c r="E1104" s="523"/>
      <c r="F1104" s="523" t="s">
        <v>251</v>
      </c>
      <c r="G1104" s="523" t="s">
        <v>250</v>
      </c>
    </row>
    <row r="1105" spans="1:7">
      <c r="A1105" s="522">
        <v>1172940729</v>
      </c>
      <c r="B1105" s="523" t="s">
        <v>1919</v>
      </c>
      <c r="C1105" s="523" t="s">
        <v>6</v>
      </c>
      <c r="D1105" s="523"/>
      <c r="E1105" s="523"/>
      <c r="F1105" s="523" t="s">
        <v>251</v>
      </c>
      <c r="G1105" s="523" t="s">
        <v>250</v>
      </c>
    </row>
    <row r="1106" spans="1:7">
      <c r="A1106" s="522">
        <v>1172944549</v>
      </c>
      <c r="B1106" s="523" t="s">
        <v>1920</v>
      </c>
      <c r="C1106" s="523" t="s">
        <v>6</v>
      </c>
      <c r="D1106" s="523"/>
      <c r="E1106" s="523"/>
      <c r="F1106" s="523" t="s">
        <v>251</v>
      </c>
      <c r="G1106" s="523" t="s">
        <v>250</v>
      </c>
    </row>
    <row r="1107" spans="1:7">
      <c r="A1107" s="522">
        <v>1172948409</v>
      </c>
      <c r="B1107" s="523" t="s">
        <v>1921</v>
      </c>
      <c r="C1107" s="523" t="s">
        <v>6</v>
      </c>
      <c r="D1107" s="523"/>
      <c r="E1107" s="523"/>
      <c r="F1107" s="523" t="s">
        <v>243</v>
      </c>
      <c r="G1107" s="523" t="s">
        <v>242</v>
      </c>
    </row>
    <row r="1108" spans="1:7">
      <c r="A1108" s="522">
        <v>1172952161</v>
      </c>
      <c r="B1108" s="523" t="s">
        <v>1922</v>
      </c>
      <c r="C1108" s="523" t="s">
        <v>6</v>
      </c>
      <c r="D1108" s="523"/>
      <c r="E1108" s="523"/>
      <c r="F1108" s="523" t="s">
        <v>251</v>
      </c>
      <c r="G1108" s="523" t="s">
        <v>250</v>
      </c>
    </row>
    <row r="1109" spans="1:7">
      <c r="A1109" s="522">
        <v>1172957210</v>
      </c>
      <c r="B1109" s="523" t="s">
        <v>1923</v>
      </c>
      <c r="C1109" s="523" t="s">
        <v>6</v>
      </c>
      <c r="D1109" s="523"/>
      <c r="E1109" s="523"/>
      <c r="F1109" s="523" t="s">
        <v>241</v>
      </c>
      <c r="G1109" s="523" t="s">
        <v>240</v>
      </c>
    </row>
    <row r="1110" spans="1:7">
      <c r="A1110" s="522">
        <v>1172964943</v>
      </c>
      <c r="B1110" s="523" t="s">
        <v>1130</v>
      </c>
      <c r="C1110" s="523" t="s">
        <v>533</v>
      </c>
      <c r="D1110" s="523" t="s">
        <v>986</v>
      </c>
      <c r="E1110" s="523" t="s">
        <v>120</v>
      </c>
      <c r="F1110" s="523" t="s">
        <v>251</v>
      </c>
      <c r="G1110" s="523" t="s">
        <v>250</v>
      </c>
    </row>
    <row r="1111" spans="1:7">
      <c r="A1111" s="522">
        <v>1172969660</v>
      </c>
      <c r="B1111" s="523" t="s">
        <v>901</v>
      </c>
      <c r="C1111" s="523" t="s">
        <v>533</v>
      </c>
      <c r="D1111" s="523" t="s">
        <v>539</v>
      </c>
      <c r="E1111" s="523" t="s">
        <v>107</v>
      </c>
      <c r="F1111" s="523" t="s">
        <v>251</v>
      </c>
      <c r="G1111" s="523" t="s">
        <v>250</v>
      </c>
    </row>
    <row r="1112" spans="1:7">
      <c r="A1112" s="522">
        <v>1172997414</v>
      </c>
      <c r="B1112" s="523" t="s">
        <v>1924</v>
      </c>
      <c r="C1112" s="523" t="s">
        <v>6</v>
      </c>
      <c r="D1112" s="523"/>
      <c r="E1112" s="523"/>
      <c r="F1112" s="523" t="s">
        <v>251</v>
      </c>
      <c r="G1112" s="523" t="s">
        <v>250</v>
      </c>
    </row>
    <row r="1113" spans="1:7">
      <c r="A1113" s="522">
        <v>1173019598</v>
      </c>
      <c r="B1113" s="523" t="s">
        <v>1925</v>
      </c>
      <c r="C1113" s="523" t="s">
        <v>6</v>
      </c>
      <c r="D1113" s="523"/>
      <c r="E1113" s="523"/>
      <c r="F1113" s="523" t="s">
        <v>249</v>
      </c>
      <c r="G1113" s="523" t="s">
        <v>248</v>
      </c>
    </row>
    <row r="1114" spans="1:7">
      <c r="A1114" s="522">
        <v>1173033185</v>
      </c>
      <c r="B1114" s="523" t="s">
        <v>1926</v>
      </c>
      <c r="C1114" s="523" t="s">
        <v>6</v>
      </c>
      <c r="D1114" s="523"/>
      <c r="E1114" s="523"/>
      <c r="F1114" s="523" t="s">
        <v>251</v>
      </c>
      <c r="G1114" s="523" t="s">
        <v>250</v>
      </c>
    </row>
    <row r="1115" spans="1:7">
      <c r="A1115" s="522">
        <v>1173046955</v>
      </c>
      <c r="B1115" s="523" t="s">
        <v>1927</v>
      </c>
      <c r="C1115" s="523" t="s">
        <v>6</v>
      </c>
      <c r="D1115" s="523"/>
      <c r="E1115" s="523"/>
      <c r="F1115" s="523" t="s">
        <v>251</v>
      </c>
      <c r="G1115" s="523" t="s">
        <v>250</v>
      </c>
    </row>
    <row r="1116" spans="1:7">
      <c r="A1116" s="522">
        <v>1173097263</v>
      </c>
      <c r="B1116" s="523" t="s">
        <v>1928</v>
      </c>
      <c r="C1116" s="523" t="s">
        <v>6</v>
      </c>
      <c r="D1116" s="523"/>
      <c r="E1116" s="523"/>
      <c r="F1116" s="523" t="s">
        <v>229</v>
      </c>
      <c r="G1116" s="523" t="s">
        <v>228</v>
      </c>
    </row>
    <row r="1117" spans="1:7">
      <c r="A1117" s="522">
        <v>1173122871</v>
      </c>
      <c r="B1117" s="523" t="s">
        <v>1128</v>
      </c>
      <c r="C1117" s="523" t="s">
        <v>533</v>
      </c>
      <c r="D1117" s="523" t="s">
        <v>989</v>
      </c>
      <c r="E1117" s="523" t="s">
        <v>258</v>
      </c>
      <c r="F1117" s="523" t="s">
        <v>251</v>
      </c>
      <c r="G1117" s="523" t="s">
        <v>250</v>
      </c>
    </row>
    <row r="1118" spans="1:7">
      <c r="A1118" s="522">
        <v>1173155210</v>
      </c>
      <c r="B1118" s="523" t="s">
        <v>1125</v>
      </c>
      <c r="C1118" s="523" t="s">
        <v>6</v>
      </c>
      <c r="D1118" s="523"/>
      <c r="E1118" s="523"/>
      <c r="F1118" s="523" t="s">
        <v>255</v>
      </c>
      <c r="G1118" s="523" t="s">
        <v>254</v>
      </c>
    </row>
    <row r="1119" spans="1:7">
      <c r="A1119" s="522">
        <v>1173165425</v>
      </c>
      <c r="B1119" s="523" t="s">
        <v>1565</v>
      </c>
      <c r="C1119" s="523" t="s">
        <v>533</v>
      </c>
      <c r="D1119" s="523" t="s">
        <v>989</v>
      </c>
      <c r="E1119" s="523" t="s">
        <v>258</v>
      </c>
      <c r="F1119" s="523" t="s">
        <v>251</v>
      </c>
      <c r="G1119" s="523" t="s">
        <v>250</v>
      </c>
    </row>
    <row r="1120" spans="1:7">
      <c r="A1120" s="522">
        <v>1173171563</v>
      </c>
      <c r="B1120" s="523" t="s">
        <v>1102</v>
      </c>
      <c r="C1120" s="523" t="s">
        <v>533</v>
      </c>
      <c r="D1120" s="523" t="s">
        <v>1001</v>
      </c>
      <c r="E1120" s="523" t="s">
        <v>118</v>
      </c>
      <c r="F1120" s="523" t="s">
        <v>229</v>
      </c>
      <c r="G1120" s="523" t="s">
        <v>228</v>
      </c>
    </row>
    <row r="1121" spans="1:7">
      <c r="A1121" s="522">
        <v>1173182156</v>
      </c>
      <c r="B1121" s="523" t="s">
        <v>696</v>
      </c>
      <c r="C1121" s="523" t="s">
        <v>533</v>
      </c>
      <c r="D1121" s="523" t="s">
        <v>537</v>
      </c>
      <c r="E1121" s="523" t="s">
        <v>113</v>
      </c>
      <c r="F1121" s="523" t="s">
        <v>251</v>
      </c>
      <c r="G1121" s="523" t="s">
        <v>250</v>
      </c>
    </row>
    <row r="1122" spans="1:7">
      <c r="A1122" s="522">
        <v>1173220808</v>
      </c>
      <c r="B1122" s="523" t="s">
        <v>483</v>
      </c>
      <c r="C1122" s="523" t="s">
        <v>6</v>
      </c>
      <c r="D1122" s="523"/>
      <c r="E1122" s="523"/>
      <c r="F1122" s="523" t="s">
        <v>225</v>
      </c>
      <c r="G1122" s="523" t="s">
        <v>224</v>
      </c>
    </row>
    <row r="1123" spans="1:7">
      <c r="A1123" s="522">
        <v>1173226094</v>
      </c>
      <c r="B1123" s="523" t="s">
        <v>1929</v>
      </c>
      <c r="C1123" s="523" t="s">
        <v>6</v>
      </c>
      <c r="D1123" s="523"/>
      <c r="E1123" s="523"/>
      <c r="F1123" s="523" t="s">
        <v>237</v>
      </c>
      <c r="G1123" s="523" t="s">
        <v>236</v>
      </c>
    </row>
    <row r="1124" spans="1:7">
      <c r="A1124" s="522">
        <v>1173232498</v>
      </c>
      <c r="B1124" s="523" t="s">
        <v>1930</v>
      </c>
      <c r="C1124" s="523" t="s">
        <v>6</v>
      </c>
      <c r="D1124" s="523"/>
      <c r="E1124" s="523"/>
      <c r="F1124" s="523" t="s">
        <v>229</v>
      </c>
      <c r="G1124" s="523" t="s">
        <v>228</v>
      </c>
    </row>
    <row r="1125" spans="1:7">
      <c r="A1125" s="522">
        <v>1173257297</v>
      </c>
      <c r="B1125" s="523" t="s">
        <v>1931</v>
      </c>
      <c r="C1125" s="523" t="s">
        <v>6</v>
      </c>
      <c r="D1125" s="523"/>
      <c r="E1125" s="523"/>
      <c r="F1125" s="523" t="s">
        <v>251</v>
      </c>
      <c r="G1125" s="523" t="s">
        <v>250</v>
      </c>
    </row>
    <row r="1126" spans="1:7">
      <c r="A1126" s="522">
        <v>1173299703</v>
      </c>
      <c r="B1126" s="523" t="s">
        <v>1932</v>
      </c>
      <c r="C1126" s="523" t="s">
        <v>6</v>
      </c>
      <c r="D1126" s="523"/>
      <c r="E1126" s="523"/>
      <c r="F1126" s="523" t="s">
        <v>251</v>
      </c>
      <c r="G1126" s="523" t="s">
        <v>250</v>
      </c>
    </row>
    <row r="1127" spans="1:7">
      <c r="A1127" s="522">
        <v>1173342735</v>
      </c>
      <c r="B1127" s="523" t="s">
        <v>677</v>
      </c>
      <c r="C1127" s="523" t="s">
        <v>533</v>
      </c>
      <c r="D1127" s="523" t="s">
        <v>539</v>
      </c>
      <c r="E1127" s="523" t="s">
        <v>107</v>
      </c>
      <c r="F1127" s="523" t="s">
        <v>225</v>
      </c>
      <c r="G1127" s="523" t="s">
        <v>224</v>
      </c>
    </row>
    <row r="1128" spans="1:7">
      <c r="A1128" s="522">
        <v>1173344475</v>
      </c>
      <c r="B1128" s="523" t="s">
        <v>864</v>
      </c>
      <c r="C1128" s="523" t="s">
        <v>6</v>
      </c>
      <c r="D1128" s="523"/>
      <c r="E1128" s="523"/>
      <c r="F1128" s="523" t="s">
        <v>241</v>
      </c>
      <c r="G1128" s="523" t="s">
        <v>240</v>
      </c>
    </row>
    <row r="1129" spans="1:7">
      <c r="A1129" s="522">
        <v>1173362923</v>
      </c>
      <c r="B1129" s="523" t="s">
        <v>946</v>
      </c>
      <c r="C1129" s="523" t="s">
        <v>6</v>
      </c>
      <c r="D1129" s="523"/>
      <c r="E1129" s="523"/>
      <c r="F1129" s="523" t="s">
        <v>257</v>
      </c>
      <c r="G1129" s="523" t="s">
        <v>256</v>
      </c>
    </row>
    <row r="1130" spans="1:7">
      <c r="A1130" s="522">
        <v>1173395543</v>
      </c>
      <c r="B1130" s="523" t="s">
        <v>1933</v>
      </c>
      <c r="C1130" s="523" t="s">
        <v>6</v>
      </c>
      <c r="D1130" s="523"/>
      <c r="E1130" s="523"/>
      <c r="F1130" s="523" t="s">
        <v>251</v>
      </c>
      <c r="G1130" s="523" t="s">
        <v>250</v>
      </c>
    </row>
    <row r="1131" spans="1:7">
      <c r="A1131" s="522">
        <v>1173402307</v>
      </c>
      <c r="B1131" s="523" t="s">
        <v>1934</v>
      </c>
      <c r="C1131" s="523" t="s">
        <v>6</v>
      </c>
      <c r="D1131" s="523"/>
      <c r="E1131" s="523"/>
      <c r="F1131" s="523" t="s">
        <v>247</v>
      </c>
      <c r="G1131" s="523" t="s">
        <v>246</v>
      </c>
    </row>
    <row r="1132" spans="1:7">
      <c r="A1132" s="522">
        <v>1173417248</v>
      </c>
      <c r="B1132" s="523" t="s">
        <v>1935</v>
      </c>
      <c r="C1132" s="523" t="s">
        <v>6</v>
      </c>
      <c r="D1132" s="523"/>
      <c r="E1132" s="523"/>
      <c r="F1132" s="523" t="s">
        <v>251</v>
      </c>
      <c r="G1132" s="523" t="s">
        <v>250</v>
      </c>
    </row>
    <row r="1133" spans="1:7">
      <c r="A1133" s="522">
        <v>1173422156</v>
      </c>
      <c r="B1133" s="523" t="s">
        <v>1936</v>
      </c>
      <c r="C1133" s="523" t="s">
        <v>6</v>
      </c>
      <c r="D1133" s="523"/>
      <c r="E1133" s="523"/>
      <c r="F1133" s="523" t="s">
        <v>245</v>
      </c>
      <c r="G1133" s="523" t="s">
        <v>244</v>
      </c>
    </row>
    <row r="1134" spans="1:7">
      <c r="A1134" s="522">
        <v>1173423618</v>
      </c>
      <c r="B1134" s="523" t="s">
        <v>1937</v>
      </c>
      <c r="C1134" s="523" t="s">
        <v>6</v>
      </c>
      <c r="D1134" s="523"/>
      <c r="E1134" s="523"/>
      <c r="F1134" s="523" t="s">
        <v>251</v>
      </c>
      <c r="G1134" s="523" t="s">
        <v>250</v>
      </c>
    </row>
    <row r="1135" spans="1:7">
      <c r="A1135" s="522">
        <v>1173470437</v>
      </c>
      <c r="B1135" s="523" t="s">
        <v>1566</v>
      </c>
      <c r="C1135" s="523" t="s">
        <v>533</v>
      </c>
      <c r="D1135" s="523" t="s">
        <v>537</v>
      </c>
      <c r="E1135" s="523" t="s">
        <v>113</v>
      </c>
      <c r="F1135" s="523" t="s">
        <v>225</v>
      </c>
      <c r="G1135" s="523" t="s">
        <v>224</v>
      </c>
    </row>
    <row r="1136" spans="1:7">
      <c r="A1136" s="522">
        <v>1173488322</v>
      </c>
      <c r="B1136" s="523" t="s">
        <v>1938</v>
      </c>
      <c r="C1136" s="523" t="s">
        <v>6</v>
      </c>
      <c r="D1136" s="523"/>
      <c r="E1136" s="523"/>
      <c r="F1136" s="523" t="s">
        <v>243</v>
      </c>
      <c r="G1136" s="523" t="s">
        <v>242</v>
      </c>
    </row>
    <row r="1137" spans="1:7">
      <c r="A1137" s="522">
        <v>1173489312</v>
      </c>
      <c r="B1137" s="523" t="s">
        <v>1939</v>
      </c>
      <c r="C1137" s="523" t="s">
        <v>6</v>
      </c>
      <c r="D1137" s="523"/>
      <c r="E1137" s="523"/>
      <c r="F1137" s="523" t="s">
        <v>251</v>
      </c>
      <c r="G1137" s="523" t="s">
        <v>250</v>
      </c>
    </row>
    <row r="1138" spans="1:7">
      <c r="A1138" s="522">
        <v>1173507618</v>
      </c>
      <c r="B1138" s="523" t="s">
        <v>1567</v>
      </c>
      <c r="C1138" s="523" t="s">
        <v>533</v>
      </c>
      <c r="D1138" s="523" t="s">
        <v>537</v>
      </c>
      <c r="E1138" s="523" t="s">
        <v>113</v>
      </c>
      <c r="F1138" s="523" t="s">
        <v>257</v>
      </c>
      <c r="G1138" s="523" t="s">
        <v>256</v>
      </c>
    </row>
    <row r="1139" spans="1:7">
      <c r="A1139" s="522">
        <v>1173510356</v>
      </c>
      <c r="B1139" s="523" t="s">
        <v>1940</v>
      </c>
      <c r="C1139" s="523" t="s">
        <v>6</v>
      </c>
      <c r="D1139" s="523"/>
      <c r="E1139" s="523"/>
      <c r="F1139" s="523" t="s">
        <v>251</v>
      </c>
      <c r="G1139" s="523" t="s">
        <v>250</v>
      </c>
    </row>
    <row r="1140" spans="1:7">
      <c r="A1140" s="522">
        <v>1173531097</v>
      </c>
      <c r="B1140" s="523" t="s">
        <v>1941</v>
      </c>
      <c r="C1140" s="523" t="s">
        <v>6</v>
      </c>
      <c r="D1140" s="523"/>
      <c r="E1140" s="523"/>
      <c r="F1140" s="523" t="s">
        <v>251</v>
      </c>
      <c r="G1140" s="523" t="s">
        <v>250</v>
      </c>
    </row>
    <row r="1141" spans="1:7">
      <c r="A1141" s="522">
        <v>1173542466</v>
      </c>
      <c r="B1141" s="523" t="s">
        <v>1942</v>
      </c>
      <c r="C1141" s="523" t="s">
        <v>6</v>
      </c>
      <c r="D1141" s="523"/>
      <c r="E1141" s="523"/>
      <c r="F1141" s="523" t="s">
        <v>249</v>
      </c>
      <c r="G1141" s="523" t="s">
        <v>248</v>
      </c>
    </row>
    <row r="1142" spans="1:7">
      <c r="A1142" s="522">
        <v>1173559064</v>
      </c>
      <c r="B1142" s="523" t="s">
        <v>1943</v>
      </c>
      <c r="C1142" s="523" t="s">
        <v>6</v>
      </c>
      <c r="D1142" s="523"/>
      <c r="E1142" s="523"/>
      <c r="F1142" s="523" t="s">
        <v>251</v>
      </c>
      <c r="G1142" s="523" t="s">
        <v>250</v>
      </c>
    </row>
    <row r="1143" spans="1:7">
      <c r="A1143" s="522">
        <v>1173559486</v>
      </c>
      <c r="B1143" s="523" t="s">
        <v>1944</v>
      </c>
      <c r="C1143" s="523" t="s">
        <v>6</v>
      </c>
      <c r="D1143" s="523"/>
      <c r="E1143" s="523"/>
      <c r="F1143" s="523" t="s">
        <v>229</v>
      </c>
      <c r="G1143" s="523" t="s">
        <v>228</v>
      </c>
    </row>
    <row r="1144" spans="1:7">
      <c r="A1144" s="522">
        <v>1173566515</v>
      </c>
      <c r="B1144" s="523" t="s">
        <v>1129</v>
      </c>
      <c r="C1144" s="523" t="s">
        <v>533</v>
      </c>
      <c r="D1144" s="523" t="s">
        <v>986</v>
      </c>
      <c r="E1144" s="523" t="s">
        <v>120</v>
      </c>
      <c r="F1144" s="523" t="s">
        <v>231</v>
      </c>
      <c r="G1144" s="523" t="s">
        <v>230</v>
      </c>
    </row>
    <row r="1145" spans="1:7">
      <c r="A1145" s="522">
        <v>1173573214</v>
      </c>
      <c r="B1145" s="523" t="s">
        <v>1568</v>
      </c>
      <c r="C1145" s="523" t="s">
        <v>533</v>
      </c>
      <c r="D1145" s="523" t="s">
        <v>986</v>
      </c>
      <c r="E1145" s="523" t="s">
        <v>120</v>
      </c>
      <c r="F1145" s="523" t="s">
        <v>255</v>
      </c>
      <c r="G1145" s="523" t="s">
        <v>254</v>
      </c>
    </row>
    <row r="1146" spans="1:7">
      <c r="A1146" s="522">
        <v>1173582645</v>
      </c>
      <c r="B1146" s="523" t="s">
        <v>1945</v>
      </c>
      <c r="C1146" s="523" t="s">
        <v>6</v>
      </c>
      <c r="D1146" s="523"/>
      <c r="E1146" s="523"/>
      <c r="F1146" s="523" t="s">
        <v>251</v>
      </c>
      <c r="G1146" s="523" t="s">
        <v>250</v>
      </c>
    </row>
    <row r="1147" spans="1:7">
      <c r="A1147" s="522">
        <v>1173589392</v>
      </c>
      <c r="B1147" s="523" t="s">
        <v>1946</v>
      </c>
      <c r="C1147" s="523" t="s">
        <v>6</v>
      </c>
      <c r="D1147" s="523"/>
      <c r="E1147" s="523"/>
      <c r="F1147" s="523" t="s">
        <v>251</v>
      </c>
      <c r="G1147" s="523" t="s">
        <v>250</v>
      </c>
    </row>
    <row r="1148" spans="1:7">
      <c r="A1148" s="522">
        <v>1173630022</v>
      </c>
      <c r="B1148" s="523" t="s">
        <v>1569</v>
      </c>
      <c r="C1148" s="523" t="s">
        <v>533</v>
      </c>
      <c r="D1148" s="523" t="s">
        <v>537</v>
      </c>
      <c r="E1148" s="523" t="s">
        <v>113</v>
      </c>
      <c r="F1148" s="523" t="s">
        <v>229</v>
      </c>
      <c r="G1148" s="523" t="s">
        <v>228</v>
      </c>
    </row>
    <row r="1149" spans="1:7">
      <c r="A1149" s="522">
        <v>1173631558</v>
      </c>
      <c r="B1149" s="523" t="s">
        <v>1947</v>
      </c>
      <c r="C1149" s="523" t="s">
        <v>6</v>
      </c>
      <c r="D1149" s="523"/>
      <c r="E1149" s="523"/>
      <c r="F1149" s="523" t="s">
        <v>251</v>
      </c>
      <c r="G1149" s="523" t="s">
        <v>250</v>
      </c>
    </row>
    <row r="1150" spans="1:7">
      <c r="A1150" s="522">
        <v>1173701526</v>
      </c>
      <c r="B1150" s="523" t="s">
        <v>1570</v>
      </c>
      <c r="C1150" s="523" t="s">
        <v>533</v>
      </c>
      <c r="D1150" s="523" t="s">
        <v>538</v>
      </c>
      <c r="E1150" s="523" t="s">
        <v>117</v>
      </c>
      <c r="F1150" s="523" t="s">
        <v>243</v>
      </c>
      <c r="G1150" s="523" t="s">
        <v>242</v>
      </c>
    </row>
    <row r="1151" spans="1:7">
      <c r="A1151" s="522">
        <v>1173704520</v>
      </c>
      <c r="B1151" s="523" t="s">
        <v>1112</v>
      </c>
      <c r="C1151" s="523" t="s">
        <v>533</v>
      </c>
      <c r="D1151" s="523" t="s">
        <v>986</v>
      </c>
      <c r="E1151" s="523" t="s">
        <v>120</v>
      </c>
      <c r="F1151" s="523" t="s">
        <v>251</v>
      </c>
      <c r="G1151" s="523" t="s">
        <v>250</v>
      </c>
    </row>
    <row r="1152" spans="1:7">
      <c r="A1152" s="522">
        <v>1173721045</v>
      </c>
      <c r="B1152" s="523" t="s">
        <v>1571</v>
      </c>
      <c r="C1152" s="523" t="s">
        <v>533</v>
      </c>
      <c r="D1152" s="523" t="s">
        <v>537</v>
      </c>
      <c r="E1152" s="523" t="s">
        <v>113</v>
      </c>
      <c r="F1152" s="523" t="s">
        <v>251</v>
      </c>
      <c r="G1152" s="523" t="s">
        <v>250</v>
      </c>
    </row>
    <row r="1153" spans="1:7">
      <c r="A1153" s="522">
        <v>1173762858</v>
      </c>
      <c r="B1153" s="523" t="s">
        <v>1948</v>
      </c>
      <c r="C1153" s="523" t="s">
        <v>6</v>
      </c>
      <c r="D1153" s="523"/>
      <c r="E1153" s="523"/>
      <c r="F1153" s="523" t="s">
        <v>251</v>
      </c>
      <c r="G1153" s="523" t="s">
        <v>250</v>
      </c>
    </row>
    <row r="1154" spans="1:7">
      <c r="A1154" s="522">
        <v>1173766586</v>
      </c>
      <c r="B1154" s="523" t="s">
        <v>1572</v>
      </c>
      <c r="C1154" s="523" t="s">
        <v>533</v>
      </c>
      <c r="D1154" s="523" t="s">
        <v>989</v>
      </c>
      <c r="E1154" s="523" t="s">
        <v>258</v>
      </c>
      <c r="F1154" s="523" t="s">
        <v>251</v>
      </c>
      <c r="G1154" s="523" t="s">
        <v>250</v>
      </c>
    </row>
    <row r="1155" spans="1:7">
      <c r="A1155" s="522">
        <v>1173767568</v>
      </c>
      <c r="B1155" s="523" t="s">
        <v>990</v>
      </c>
      <c r="C1155" s="523" t="s">
        <v>533</v>
      </c>
      <c r="D1155" s="523" t="s">
        <v>986</v>
      </c>
      <c r="E1155" s="523" t="s">
        <v>120</v>
      </c>
      <c r="F1155" s="523" t="s">
        <v>237</v>
      </c>
      <c r="G1155" s="523" t="s">
        <v>236</v>
      </c>
    </row>
    <row r="1156" spans="1:7">
      <c r="A1156" s="522">
        <v>1173812521</v>
      </c>
      <c r="B1156" s="523" t="s">
        <v>1949</v>
      </c>
      <c r="C1156" s="523" t="s">
        <v>6</v>
      </c>
      <c r="D1156" s="523"/>
      <c r="E1156" s="523"/>
      <c r="F1156" s="523" t="s">
        <v>251</v>
      </c>
      <c r="G1156" s="523" t="s">
        <v>250</v>
      </c>
    </row>
    <row r="1157" spans="1:7">
      <c r="A1157" s="522">
        <v>1173817041</v>
      </c>
      <c r="B1157" s="523" t="s">
        <v>1950</v>
      </c>
      <c r="C1157" s="523" t="s">
        <v>6</v>
      </c>
      <c r="D1157" s="523"/>
      <c r="E1157" s="523"/>
      <c r="F1157" s="523" t="s">
        <v>251</v>
      </c>
      <c r="G1157" s="523" t="s">
        <v>250</v>
      </c>
    </row>
    <row r="1158" spans="1:7">
      <c r="A1158" s="522">
        <v>1173832560</v>
      </c>
      <c r="B1158" s="523" t="s">
        <v>929</v>
      </c>
      <c r="C1158" s="523" t="s">
        <v>533</v>
      </c>
      <c r="D1158" s="523" t="s">
        <v>534</v>
      </c>
      <c r="E1158" s="523" t="s">
        <v>121</v>
      </c>
      <c r="F1158" s="523" t="s">
        <v>245</v>
      </c>
      <c r="G1158" s="523" t="s">
        <v>244</v>
      </c>
    </row>
    <row r="1159" spans="1:7">
      <c r="A1159" s="522">
        <v>1173864514</v>
      </c>
      <c r="B1159" s="523" t="s">
        <v>1951</v>
      </c>
      <c r="C1159" s="523" t="s">
        <v>6</v>
      </c>
      <c r="D1159" s="523"/>
      <c r="E1159" s="523"/>
      <c r="F1159" s="523" t="s">
        <v>251</v>
      </c>
      <c r="G1159" s="523" t="s">
        <v>250</v>
      </c>
    </row>
    <row r="1160" spans="1:7">
      <c r="A1160" s="522">
        <v>1173869661</v>
      </c>
      <c r="B1160" s="523" t="s">
        <v>650</v>
      </c>
      <c r="C1160" s="523" t="s">
        <v>533</v>
      </c>
      <c r="D1160" s="523" t="s">
        <v>539</v>
      </c>
      <c r="E1160" s="523" t="s">
        <v>107</v>
      </c>
      <c r="F1160" s="523" t="s">
        <v>251</v>
      </c>
      <c r="G1160" s="523" t="s">
        <v>250</v>
      </c>
    </row>
    <row r="1161" spans="1:7">
      <c r="A1161" s="522">
        <v>1173878407</v>
      </c>
      <c r="B1161" s="523" t="s">
        <v>1952</v>
      </c>
      <c r="C1161" s="523" t="s">
        <v>6</v>
      </c>
      <c r="D1161" s="523"/>
      <c r="E1161" s="523"/>
      <c r="F1161" s="523" t="s">
        <v>229</v>
      </c>
      <c r="G1161" s="523" t="s">
        <v>228</v>
      </c>
    </row>
    <row r="1162" spans="1:7">
      <c r="A1162" s="522">
        <v>1173886046</v>
      </c>
      <c r="B1162" s="523" t="s">
        <v>1953</v>
      </c>
      <c r="C1162" s="523" t="s">
        <v>6</v>
      </c>
      <c r="D1162" s="523"/>
      <c r="E1162" s="523"/>
      <c r="F1162" s="523" t="s">
        <v>251</v>
      </c>
      <c r="G1162" s="523" t="s">
        <v>250</v>
      </c>
    </row>
    <row r="1163" spans="1:7">
      <c r="A1163" s="522">
        <v>1173894222</v>
      </c>
      <c r="B1163" s="523" t="s">
        <v>1954</v>
      </c>
      <c r="C1163" s="523" t="s">
        <v>6</v>
      </c>
      <c r="D1163" s="523"/>
      <c r="E1163" s="523"/>
      <c r="F1163" s="523" t="s">
        <v>251</v>
      </c>
      <c r="G1163" s="523" t="s">
        <v>250</v>
      </c>
    </row>
    <row r="1164" spans="1:7">
      <c r="A1164" s="522">
        <v>1173921173</v>
      </c>
      <c r="B1164" s="523" t="s">
        <v>1573</v>
      </c>
      <c r="C1164" s="523" t="s">
        <v>533</v>
      </c>
      <c r="D1164" s="523" t="s">
        <v>538</v>
      </c>
      <c r="E1164" s="523" t="s">
        <v>117</v>
      </c>
      <c r="F1164" s="523" t="s">
        <v>229</v>
      </c>
      <c r="G1164" s="523" t="s">
        <v>228</v>
      </c>
    </row>
    <row r="1165" spans="1:7">
      <c r="A1165" s="522">
        <v>1173940512</v>
      </c>
      <c r="B1165" s="523" t="s">
        <v>1574</v>
      </c>
      <c r="C1165" s="523" t="s">
        <v>533</v>
      </c>
      <c r="D1165" s="523" t="s">
        <v>534</v>
      </c>
      <c r="E1165" s="523" t="s">
        <v>121</v>
      </c>
      <c r="F1165" s="523" t="s">
        <v>251</v>
      </c>
      <c r="G1165" s="523" t="s">
        <v>250</v>
      </c>
    </row>
    <row r="1166" spans="1:7">
      <c r="A1166" s="522">
        <v>1173967515</v>
      </c>
      <c r="B1166" s="523" t="s">
        <v>885</v>
      </c>
      <c r="C1166" s="523" t="s">
        <v>533</v>
      </c>
      <c r="D1166" s="523" t="s">
        <v>536</v>
      </c>
      <c r="E1166" s="523" t="s">
        <v>110</v>
      </c>
      <c r="F1166" s="523" t="s">
        <v>229</v>
      </c>
      <c r="G1166" s="523" t="s">
        <v>228</v>
      </c>
    </row>
    <row r="1167" spans="1:7">
      <c r="A1167" s="522">
        <v>1173978652</v>
      </c>
      <c r="B1167" s="523" t="s">
        <v>1575</v>
      </c>
      <c r="C1167" s="523" t="s">
        <v>533</v>
      </c>
      <c r="D1167" s="523" t="s">
        <v>537</v>
      </c>
      <c r="E1167" s="523" t="s">
        <v>113</v>
      </c>
      <c r="F1167" s="523" t="s">
        <v>243</v>
      </c>
      <c r="G1167" s="523" t="s">
        <v>242</v>
      </c>
    </row>
    <row r="1168" spans="1:7">
      <c r="A1168" s="522">
        <v>1173997629</v>
      </c>
      <c r="B1168" s="523" t="s">
        <v>1576</v>
      </c>
      <c r="C1168" s="523" t="s">
        <v>533</v>
      </c>
      <c r="D1168" s="523" t="s">
        <v>994</v>
      </c>
      <c r="E1168" s="523" t="s">
        <v>98</v>
      </c>
      <c r="F1168" s="523" t="s">
        <v>255</v>
      </c>
      <c r="G1168" s="523" t="s">
        <v>254</v>
      </c>
    </row>
    <row r="1169" spans="1:7">
      <c r="A1169" s="522">
        <v>1174014010</v>
      </c>
      <c r="B1169" s="523" t="s">
        <v>1955</v>
      </c>
      <c r="C1169" s="523" t="s">
        <v>6</v>
      </c>
      <c r="D1169" s="523"/>
      <c r="E1169" s="523"/>
      <c r="F1169" s="523" t="s">
        <v>229</v>
      </c>
      <c r="G1169" s="523" t="s">
        <v>228</v>
      </c>
    </row>
    <row r="1170" spans="1:7">
      <c r="A1170" s="522">
        <v>1174045386</v>
      </c>
      <c r="B1170" s="523" t="s">
        <v>1956</v>
      </c>
      <c r="C1170" s="523" t="s">
        <v>6</v>
      </c>
      <c r="D1170" s="523"/>
      <c r="E1170" s="523"/>
      <c r="F1170" s="523" t="s">
        <v>233</v>
      </c>
      <c r="G1170" s="523" t="s">
        <v>232</v>
      </c>
    </row>
    <row r="1171" spans="1:7">
      <c r="A1171" s="522">
        <v>1174051632</v>
      </c>
      <c r="B1171" s="523" t="s">
        <v>1577</v>
      </c>
      <c r="C1171" s="523" t="s">
        <v>533</v>
      </c>
      <c r="D1171" s="523" t="s">
        <v>577</v>
      </c>
      <c r="E1171" s="523" t="s">
        <v>94</v>
      </c>
      <c r="F1171" s="523" t="s">
        <v>239</v>
      </c>
      <c r="G1171" s="523" t="s">
        <v>238</v>
      </c>
    </row>
    <row r="1172" spans="1:7">
      <c r="A1172" s="522">
        <v>1174060385</v>
      </c>
      <c r="B1172" s="523" t="s">
        <v>1957</v>
      </c>
      <c r="C1172" s="523" t="s">
        <v>6</v>
      </c>
      <c r="D1172" s="523"/>
      <c r="E1172" s="523"/>
      <c r="F1172" s="523" t="s">
        <v>251</v>
      </c>
      <c r="G1172" s="523" t="s">
        <v>250</v>
      </c>
    </row>
    <row r="1173" spans="1:7">
      <c r="A1173" s="522">
        <v>1174087933</v>
      </c>
      <c r="B1173" s="523" t="s">
        <v>1578</v>
      </c>
      <c r="C1173" s="523" t="s">
        <v>533</v>
      </c>
      <c r="D1173" s="523" t="s">
        <v>539</v>
      </c>
      <c r="E1173" s="523" t="s">
        <v>107</v>
      </c>
      <c r="F1173" s="523" t="s">
        <v>251</v>
      </c>
      <c r="G1173" s="523" t="s">
        <v>250</v>
      </c>
    </row>
    <row r="1174" spans="1:7">
      <c r="A1174" s="522">
        <v>1174097056</v>
      </c>
      <c r="B1174" s="523" t="s">
        <v>1958</v>
      </c>
      <c r="C1174" s="523" t="s">
        <v>6</v>
      </c>
      <c r="D1174" s="523"/>
      <c r="E1174" s="523"/>
      <c r="F1174" s="523" t="s">
        <v>251</v>
      </c>
      <c r="G1174" s="523" t="s">
        <v>250</v>
      </c>
    </row>
    <row r="1175" spans="1:7">
      <c r="A1175" s="522">
        <v>1174104498</v>
      </c>
      <c r="B1175" s="523" t="s">
        <v>1959</v>
      </c>
      <c r="C1175" s="523" t="s">
        <v>6</v>
      </c>
      <c r="D1175" s="523"/>
      <c r="E1175" s="523"/>
      <c r="F1175" s="523" t="s">
        <v>251</v>
      </c>
      <c r="G1175" s="523" t="s">
        <v>250</v>
      </c>
    </row>
    <row r="1176" spans="1:7">
      <c r="A1176" s="522">
        <v>1174111378</v>
      </c>
      <c r="B1176" s="523" t="s">
        <v>1960</v>
      </c>
      <c r="C1176" s="523" t="s">
        <v>6</v>
      </c>
      <c r="D1176" s="523"/>
      <c r="E1176" s="523"/>
      <c r="F1176" s="523" t="s">
        <v>237</v>
      </c>
      <c r="G1176" s="523" t="s">
        <v>236</v>
      </c>
    </row>
    <row r="1177" spans="1:7">
      <c r="A1177" s="522">
        <v>1174143702</v>
      </c>
      <c r="B1177" s="523" t="s">
        <v>1961</v>
      </c>
      <c r="C1177" s="523" t="s">
        <v>6</v>
      </c>
      <c r="D1177" s="523"/>
      <c r="E1177" s="523"/>
      <c r="F1177" s="523" t="s">
        <v>239</v>
      </c>
      <c r="G1177" s="523" t="s">
        <v>238</v>
      </c>
    </row>
    <row r="1178" spans="1:7">
      <c r="A1178" s="522">
        <v>1174144494</v>
      </c>
      <c r="B1178" s="523" t="s">
        <v>1962</v>
      </c>
      <c r="C1178" s="523" t="s">
        <v>6</v>
      </c>
      <c r="D1178" s="523"/>
      <c r="E1178" s="523"/>
      <c r="F1178" s="523" t="s">
        <v>257</v>
      </c>
      <c r="G1178" s="523" t="s">
        <v>256</v>
      </c>
    </row>
    <row r="1179" spans="1:7">
      <c r="A1179" s="522">
        <v>1174153370</v>
      </c>
      <c r="B1179" s="523" t="s">
        <v>638</v>
      </c>
      <c r="C1179" s="523" t="s">
        <v>6</v>
      </c>
      <c r="D1179" s="523"/>
      <c r="E1179" s="523"/>
      <c r="F1179" s="523" t="s">
        <v>229</v>
      </c>
      <c r="G1179" s="523" t="s">
        <v>228</v>
      </c>
    </row>
    <row r="1180" spans="1:7">
      <c r="A1180" s="522">
        <v>1174196171</v>
      </c>
      <c r="B1180" s="523" t="s">
        <v>1579</v>
      </c>
      <c r="C1180" s="523" t="s">
        <v>533</v>
      </c>
      <c r="D1180" s="523" t="s">
        <v>539</v>
      </c>
      <c r="E1180" s="523" t="s">
        <v>107</v>
      </c>
      <c r="F1180" s="523" t="s">
        <v>251</v>
      </c>
      <c r="G1180" s="523" t="s">
        <v>250</v>
      </c>
    </row>
    <row r="1181" spans="1:7">
      <c r="A1181" s="522">
        <v>1174196833</v>
      </c>
      <c r="B1181" s="523" t="s">
        <v>1963</v>
      </c>
      <c r="C1181" s="523" t="s">
        <v>6</v>
      </c>
      <c r="D1181" s="523"/>
      <c r="E1181" s="523"/>
      <c r="F1181" s="523" t="s">
        <v>253</v>
      </c>
      <c r="G1181" s="523" t="s">
        <v>252</v>
      </c>
    </row>
    <row r="1182" spans="1:7">
      <c r="A1182" s="522">
        <v>1174219346</v>
      </c>
      <c r="B1182" s="523" t="s">
        <v>1580</v>
      </c>
      <c r="C1182" s="523" t="s">
        <v>533</v>
      </c>
      <c r="D1182" s="523" t="s">
        <v>536</v>
      </c>
      <c r="E1182" s="523" t="s">
        <v>110</v>
      </c>
      <c r="F1182" s="523" t="s">
        <v>229</v>
      </c>
      <c r="G1182" s="523" t="s">
        <v>228</v>
      </c>
    </row>
    <row r="1183" spans="1:7">
      <c r="A1183" s="522">
        <v>1174222555</v>
      </c>
      <c r="B1183" s="523" t="s">
        <v>1964</v>
      </c>
      <c r="C1183" s="523" t="s">
        <v>6</v>
      </c>
      <c r="D1183" s="523"/>
      <c r="E1183" s="523"/>
      <c r="F1183" s="523" t="s">
        <v>251</v>
      </c>
      <c r="G1183" s="523" t="s">
        <v>250</v>
      </c>
    </row>
    <row r="1184" spans="1:7">
      <c r="A1184" s="522">
        <v>1174316001</v>
      </c>
      <c r="B1184" s="523" t="s">
        <v>1581</v>
      </c>
      <c r="C1184" s="523" t="s">
        <v>533</v>
      </c>
      <c r="D1184" s="523" t="s">
        <v>989</v>
      </c>
      <c r="E1184" s="523" t="s">
        <v>258</v>
      </c>
      <c r="F1184" s="523" t="s">
        <v>251</v>
      </c>
      <c r="G1184" s="523" t="s">
        <v>250</v>
      </c>
    </row>
    <row r="1185" spans="1:7">
      <c r="A1185" s="522">
        <v>1174372160</v>
      </c>
      <c r="B1185" s="523" t="s">
        <v>1965</v>
      </c>
      <c r="C1185" s="523" t="s">
        <v>6</v>
      </c>
      <c r="D1185" s="523"/>
      <c r="E1185" s="523"/>
      <c r="F1185" s="523" t="s">
        <v>251</v>
      </c>
      <c r="G1185" s="523" t="s">
        <v>250</v>
      </c>
    </row>
    <row r="1186" spans="1:7">
      <c r="A1186" s="522">
        <v>1174372285</v>
      </c>
      <c r="B1186" s="523" t="s">
        <v>1966</v>
      </c>
      <c r="C1186" s="523" t="s">
        <v>6</v>
      </c>
      <c r="D1186" s="523"/>
      <c r="E1186" s="523"/>
      <c r="F1186" s="523" t="s">
        <v>251</v>
      </c>
      <c r="G1186" s="523" t="s">
        <v>250</v>
      </c>
    </row>
    <row r="1187" spans="1:7">
      <c r="A1187" s="522">
        <v>1174377060</v>
      </c>
      <c r="B1187" s="523" t="s">
        <v>1967</v>
      </c>
      <c r="C1187" s="523" t="s">
        <v>6</v>
      </c>
      <c r="D1187" s="523"/>
      <c r="E1187" s="523"/>
      <c r="F1187" s="523" t="s">
        <v>227</v>
      </c>
      <c r="G1187" s="523" t="s">
        <v>226</v>
      </c>
    </row>
    <row r="1188" spans="1:7">
      <c r="A1188" s="522">
        <v>1174394198</v>
      </c>
      <c r="B1188" s="523" t="s">
        <v>1968</v>
      </c>
      <c r="C1188" s="523" t="s">
        <v>6</v>
      </c>
      <c r="D1188" s="523"/>
      <c r="E1188" s="523"/>
      <c r="F1188" s="523" t="s">
        <v>251</v>
      </c>
      <c r="G1188" s="523" t="s">
        <v>250</v>
      </c>
    </row>
    <row r="1189" spans="1:7">
      <c r="A1189" s="522">
        <v>1174398496</v>
      </c>
      <c r="B1189" s="523" t="s">
        <v>1582</v>
      </c>
      <c r="C1189" s="523" t="s">
        <v>533</v>
      </c>
      <c r="D1189" s="523" t="s">
        <v>538</v>
      </c>
      <c r="E1189" s="523" t="s">
        <v>117</v>
      </c>
      <c r="F1189" s="523" t="s">
        <v>251</v>
      </c>
      <c r="G1189" s="523" t="s">
        <v>250</v>
      </c>
    </row>
    <row r="1190" spans="1:7">
      <c r="A1190" s="522">
        <v>1174436304</v>
      </c>
      <c r="B1190" s="523" t="s">
        <v>1969</v>
      </c>
      <c r="C1190" s="523" t="s">
        <v>6</v>
      </c>
      <c r="D1190" s="523"/>
      <c r="E1190" s="523"/>
      <c r="F1190" s="523" t="s">
        <v>251</v>
      </c>
      <c r="G1190" s="523" t="s">
        <v>250</v>
      </c>
    </row>
    <row r="1191" spans="1:7">
      <c r="A1191" s="522">
        <v>1174442401</v>
      </c>
      <c r="B1191" s="523" t="s">
        <v>1970</v>
      </c>
      <c r="C1191" s="523" t="s">
        <v>6</v>
      </c>
      <c r="D1191" s="523"/>
      <c r="E1191" s="523"/>
      <c r="F1191" s="523" t="s">
        <v>251</v>
      </c>
      <c r="G1191" s="523" t="s">
        <v>250</v>
      </c>
    </row>
    <row r="1192" spans="1:7">
      <c r="A1192" s="522">
        <v>1174450073</v>
      </c>
      <c r="B1192" s="523" t="s">
        <v>1131</v>
      </c>
      <c r="C1192" s="523" t="s">
        <v>533</v>
      </c>
      <c r="D1192" s="523" t="s">
        <v>986</v>
      </c>
      <c r="E1192" s="523" t="s">
        <v>120</v>
      </c>
      <c r="F1192" s="523" t="s">
        <v>251</v>
      </c>
      <c r="G1192" s="523" t="s">
        <v>250</v>
      </c>
    </row>
    <row r="1193" spans="1:7">
      <c r="A1193" s="522">
        <v>1174481078</v>
      </c>
      <c r="B1193" s="523" t="s">
        <v>1971</v>
      </c>
      <c r="C1193" s="523" t="s">
        <v>6</v>
      </c>
      <c r="D1193" s="523"/>
      <c r="E1193" s="523"/>
      <c r="F1193" s="523" t="s">
        <v>249</v>
      </c>
      <c r="G1193" s="523" t="s">
        <v>248</v>
      </c>
    </row>
    <row r="1194" spans="1:7">
      <c r="A1194" s="522">
        <v>1174514332</v>
      </c>
      <c r="B1194" s="523" t="s">
        <v>1972</v>
      </c>
      <c r="C1194" s="523" t="s">
        <v>6</v>
      </c>
      <c r="D1194" s="523"/>
      <c r="E1194" s="523"/>
      <c r="F1194" s="523" t="s">
        <v>229</v>
      </c>
      <c r="G1194" s="523" t="s">
        <v>228</v>
      </c>
    </row>
    <row r="1195" spans="1:7">
      <c r="A1195" s="522">
        <v>1174551532</v>
      </c>
      <c r="B1195" s="523" t="s">
        <v>1973</v>
      </c>
      <c r="C1195" s="523" t="s">
        <v>6</v>
      </c>
      <c r="D1195" s="523"/>
      <c r="E1195" s="523"/>
      <c r="F1195" s="523" t="s">
        <v>255</v>
      </c>
      <c r="G1195" s="523" t="s">
        <v>254</v>
      </c>
    </row>
    <row r="1196" spans="1:7">
      <c r="A1196" s="522">
        <v>1174557695</v>
      </c>
      <c r="B1196" s="523" t="s">
        <v>1974</v>
      </c>
      <c r="C1196" s="523" t="s">
        <v>6</v>
      </c>
      <c r="D1196" s="523"/>
      <c r="E1196" s="523"/>
      <c r="F1196" s="523" t="s">
        <v>237</v>
      </c>
      <c r="G1196" s="523" t="s">
        <v>236</v>
      </c>
    </row>
    <row r="1197" spans="1:7">
      <c r="A1197" s="522">
        <v>1174581562</v>
      </c>
      <c r="B1197" s="523" t="s">
        <v>1975</v>
      </c>
      <c r="C1197" s="523" t="s">
        <v>6</v>
      </c>
      <c r="D1197" s="523"/>
      <c r="E1197" s="523"/>
      <c r="F1197" s="523" t="s">
        <v>251</v>
      </c>
      <c r="G1197" s="523" t="s">
        <v>250</v>
      </c>
    </row>
    <row r="1198" spans="1:7">
      <c r="A1198" s="522">
        <v>1174597360</v>
      </c>
      <c r="B1198" s="523" t="s">
        <v>1976</v>
      </c>
      <c r="C1198" s="523" t="s">
        <v>6</v>
      </c>
      <c r="D1198" s="523"/>
      <c r="E1198" s="523"/>
      <c r="F1198" s="523" t="s">
        <v>251</v>
      </c>
      <c r="G1198" s="523" t="s">
        <v>250</v>
      </c>
    </row>
    <row r="1199" spans="1:7">
      <c r="A1199" s="522">
        <v>1174600883</v>
      </c>
      <c r="B1199" s="523" t="s">
        <v>1977</v>
      </c>
      <c r="C1199" s="523" t="s">
        <v>6</v>
      </c>
      <c r="D1199" s="523"/>
      <c r="E1199" s="523"/>
      <c r="F1199" s="523" t="s">
        <v>251</v>
      </c>
      <c r="G1199" s="523" t="s">
        <v>250</v>
      </c>
    </row>
    <row r="1200" spans="1:7">
      <c r="A1200" s="522">
        <v>1174613605</v>
      </c>
      <c r="B1200" s="523" t="s">
        <v>1978</v>
      </c>
      <c r="C1200" s="523" t="s">
        <v>6</v>
      </c>
      <c r="D1200" s="523"/>
      <c r="E1200" s="523"/>
      <c r="F1200" s="523" t="s">
        <v>251</v>
      </c>
      <c r="G1200" s="523" t="s">
        <v>250</v>
      </c>
    </row>
    <row r="1201" spans="1:7">
      <c r="A1201" s="522">
        <v>1174635871</v>
      </c>
      <c r="B1201" s="523" t="s">
        <v>1979</v>
      </c>
      <c r="C1201" s="523" t="s">
        <v>6</v>
      </c>
      <c r="D1201" s="523"/>
      <c r="E1201" s="523"/>
      <c r="F1201" s="523" t="s">
        <v>245</v>
      </c>
      <c r="G1201" s="523" t="s">
        <v>244</v>
      </c>
    </row>
    <row r="1202" spans="1:7">
      <c r="A1202" s="522">
        <v>1174657248</v>
      </c>
      <c r="B1202" s="523" t="s">
        <v>1583</v>
      </c>
      <c r="C1202" s="523" t="s">
        <v>533</v>
      </c>
      <c r="D1202" s="523" t="s">
        <v>539</v>
      </c>
      <c r="E1202" s="523" t="s">
        <v>107</v>
      </c>
      <c r="F1202" s="523" t="s">
        <v>251</v>
      </c>
      <c r="G1202" s="523" t="s">
        <v>250</v>
      </c>
    </row>
    <row r="1203" spans="1:7">
      <c r="A1203" s="522">
        <v>1174691973</v>
      </c>
      <c r="B1203" s="523" t="s">
        <v>1126</v>
      </c>
      <c r="C1203" s="523" t="s">
        <v>6</v>
      </c>
      <c r="D1203" s="523"/>
      <c r="E1203" s="523"/>
      <c r="F1203" s="523" t="s">
        <v>229</v>
      </c>
      <c r="G1203" s="523" t="s">
        <v>228</v>
      </c>
    </row>
    <row r="1204" spans="1:7">
      <c r="A1204" s="522">
        <v>1174704271</v>
      </c>
      <c r="B1204" s="523" t="s">
        <v>1980</v>
      </c>
      <c r="C1204" s="523" t="s">
        <v>6</v>
      </c>
      <c r="D1204" s="523"/>
      <c r="E1204" s="523"/>
      <c r="F1204" s="523" t="s">
        <v>251</v>
      </c>
      <c r="G1204" s="523" t="s">
        <v>250</v>
      </c>
    </row>
    <row r="1205" spans="1:7">
      <c r="A1205" s="522">
        <v>1174740572</v>
      </c>
      <c r="B1205" s="523" t="s">
        <v>1981</v>
      </c>
      <c r="C1205" s="523" t="s">
        <v>6</v>
      </c>
      <c r="D1205" s="523"/>
      <c r="E1205" s="523"/>
      <c r="F1205" s="523" t="s">
        <v>251</v>
      </c>
      <c r="G1205" s="523" t="s">
        <v>250</v>
      </c>
    </row>
    <row r="1206" spans="1:7">
      <c r="A1206" s="522">
        <v>1174748732</v>
      </c>
      <c r="B1206" s="523" t="s">
        <v>1982</v>
      </c>
      <c r="C1206" s="523" t="s">
        <v>6</v>
      </c>
      <c r="D1206" s="523"/>
      <c r="E1206" s="523"/>
      <c r="F1206" s="523" t="s">
        <v>241</v>
      </c>
      <c r="G1206" s="523" t="s">
        <v>240</v>
      </c>
    </row>
    <row r="1207" spans="1:7">
      <c r="A1207" s="522">
        <v>1174749813</v>
      </c>
      <c r="B1207" s="523" t="s">
        <v>1983</v>
      </c>
      <c r="C1207" s="523" t="s">
        <v>6</v>
      </c>
      <c r="D1207" s="523"/>
      <c r="E1207" s="523"/>
      <c r="F1207" s="523" t="s">
        <v>251</v>
      </c>
      <c r="G1207" s="523" t="s">
        <v>250</v>
      </c>
    </row>
    <row r="1208" spans="1:7">
      <c r="A1208" s="522">
        <v>1174787086</v>
      </c>
      <c r="B1208" s="523" t="s">
        <v>1984</v>
      </c>
      <c r="C1208" s="523" t="s">
        <v>6</v>
      </c>
      <c r="D1208" s="523"/>
      <c r="E1208" s="523"/>
      <c r="F1208" s="523" t="s">
        <v>251</v>
      </c>
      <c r="G1208" s="523" t="s">
        <v>250</v>
      </c>
    </row>
    <row r="1209" spans="1:7">
      <c r="A1209" s="522">
        <v>1174791302</v>
      </c>
      <c r="B1209" s="523" t="s">
        <v>1985</v>
      </c>
      <c r="C1209" s="523" t="s">
        <v>6</v>
      </c>
      <c r="D1209" s="523"/>
      <c r="E1209" s="523"/>
      <c r="F1209" s="523" t="s">
        <v>229</v>
      </c>
      <c r="G1209" s="523" t="s">
        <v>228</v>
      </c>
    </row>
    <row r="1210" spans="1:7">
      <c r="A1210" s="522">
        <v>1174804857</v>
      </c>
      <c r="B1210" s="523" t="s">
        <v>1986</v>
      </c>
      <c r="C1210" s="523" t="s">
        <v>6</v>
      </c>
      <c r="D1210" s="523"/>
      <c r="E1210" s="523"/>
      <c r="F1210" s="523" t="s">
        <v>251</v>
      </c>
      <c r="G1210" s="523" t="s">
        <v>250</v>
      </c>
    </row>
    <row r="1211" spans="1:7">
      <c r="A1211" s="522">
        <v>1174811720</v>
      </c>
      <c r="B1211" s="523" t="s">
        <v>1987</v>
      </c>
      <c r="C1211" s="523" t="s">
        <v>6</v>
      </c>
      <c r="D1211" s="523"/>
      <c r="E1211" s="523"/>
      <c r="F1211" s="523" t="s">
        <v>229</v>
      </c>
      <c r="G1211" s="523" t="s">
        <v>228</v>
      </c>
    </row>
    <row r="1212" spans="1:7">
      <c r="A1212" s="522">
        <v>1174816315</v>
      </c>
      <c r="B1212" s="523" t="s">
        <v>1988</v>
      </c>
      <c r="C1212" s="523" t="s">
        <v>6</v>
      </c>
      <c r="D1212" s="523"/>
      <c r="E1212" s="523"/>
      <c r="F1212" s="523" t="s">
        <v>251</v>
      </c>
      <c r="G1212" s="523" t="s">
        <v>250</v>
      </c>
    </row>
    <row r="1213" spans="1:7">
      <c r="A1213" s="522">
        <v>1174820911</v>
      </c>
      <c r="B1213" s="523" t="s">
        <v>1584</v>
      </c>
      <c r="C1213" s="523" t="s">
        <v>533</v>
      </c>
      <c r="D1213" s="523" t="s">
        <v>539</v>
      </c>
      <c r="E1213" s="523" t="s">
        <v>107</v>
      </c>
      <c r="F1213" s="523" t="s">
        <v>251</v>
      </c>
      <c r="G1213" s="523" t="s">
        <v>250</v>
      </c>
    </row>
    <row r="1214" spans="1:7">
      <c r="A1214" s="522">
        <v>1174822016</v>
      </c>
      <c r="B1214" s="523" t="s">
        <v>1989</v>
      </c>
      <c r="C1214" s="523" t="s">
        <v>6</v>
      </c>
      <c r="D1214" s="523"/>
      <c r="E1214" s="523"/>
      <c r="F1214" s="523" t="s">
        <v>229</v>
      </c>
      <c r="G1214" s="523" t="s">
        <v>228</v>
      </c>
    </row>
    <row r="1215" spans="1:7">
      <c r="A1215" s="522">
        <v>1174848318</v>
      </c>
      <c r="B1215" s="523" t="s">
        <v>1990</v>
      </c>
      <c r="C1215" s="523" t="s">
        <v>6</v>
      </c>
      <c r="D1215" s="523"/>
      <c r="E1215" s="523"/>
      <c r="F1215" s="523" t="s">
        <v>237</v>
      </c>
      <c r="G1215" s="523" t="s">
        <v>236</v>
      </c>
    </row>
    <row r="1216" spans="1:7">
      <c r="A1216" s="522">
        <v>1174851221</v>
      </c>
      <c r="B1216" s="523" t="s">
        <v>1991</v>
      </c>
      <c r="C1216" s="523" t="s">
        <v>6</v>
      </c>
      <c r="D1216" s="523"/>
      <c r="E1216" s="523"/>
      <c r="F1216" s="523" t="s">
        <v>251</v>
      </c>
      <c r="G1216" s="523" t="s">
        <v>250</v>
      </c>
    </row>
    <row r="1217" spans="1:7">
      <c r="A1217" s="522">
        <v>1174859216</v>
      </c>
      <c r="B1217" s="523" t="s">
        <v>1992</v>
      </c>
      <c r="C1217" s="523" t="s">
        <v>6</v>
      </c>
      <c r="D1217" s="523"/>
      <c r="E1217" s="523"/>
      <c r="F1217" s="523" t="s">
        <v>229</v>
      </c>
      <c r="G1217" s="523" t="s">
        <v>228</v>
      </c>
    </row>
    <row r="1218" spans="1:7">
      <c r="A1218" s="522">
        <v>1174872979</v>
      </c>
      <c r="B1218" s="523" t="s">
        <v>1993</v>
      </c>
      <c r="C1218" s="523" t="s">
        <v>6</v>
      </c>
      <c r="D1218" s="523"/>
      <c r="E1218" s="523"/>
      <c r="F1218" s="523" t="s">
        <v>249</v>
      </c>
      <c r="G1218" s="523" t="s">
        <v>248</v>
      </c>
    </row>
    <row r="1219" spans="1:7">
      <c r="A1219" s="522">
        <v>1174895863</v>
      </c>
      <c r="B1219" s="523" t="s">
        <v>1994</v>
      </c>
      <c r="C1219" s="523" t="s">
        <v>6</v>
      </c>
      <c r="D1219" s="523"/>
      <c r="E1219" s="523"/>
      <c r="F1219" s="523" t="s">
        <v>229</v>
      </c>
      <c r="G1219" s="523" t="s">
        <v>228</v>
      </c>
    </row>
    <row r="1220" spans="1:7">
      <c r="A1220" s="522">
        <v>1174955501</v>
      </c>
      <c r="B1220" s="523" t="s">
        <v>1995</v>
      </c>
      <c r="C1220" s="523" t="s">
        <v>6</v>
      </c>
      <c r="D1220" s="523"/>
      <c r="E1220" s="523"/>
      <c r="F1220" s="523" t="s">
        <v>251</v>
      </c>
      <c r="G1220" s="523" t="s">
        <v>250</v>
      </c>
    </row>
    <row r="1221" spans="1:7">
      <c r="A1221" s="522">
        <v>1174956087</v>
      </c>
      <c r="B1221" s="523" t="s">
        <v>1585</v>
      </c>
      <c r="C1221" s="523" t="s">
        <v>533</v>
      </c>
      <c r="D1221" s="523" t="s">
        <v>539</v>
      </c>
      <c r="E1221" s="523" t="s">
        <v>107</v>
      </c>
      <c r="F1221" s="523" t="s">
        <v>237</v>
      </c>
      <c r="G1221" s="523" t="s">
        <v>236</v>
      </c>
    </row>
    <row r="1222" spans="1:7">
      <c r="A1222" s="522">
        <v>1174962572</v>
      </c>
      <c r="B1222" s="523" t="s">
        <v>1996</v>
      </c>
      <c r="C1222" s="523" t="s">
        <v>6</v>
      </c>
      <c r="D1222" s="523"/>
      <c r="E1222" s="523"/>
      <c r="F1222" s="523" t="s">
        <v>253</v>
      </c>
      <c r="G1222" s="523" t="s">
        <v>252</v>
      </c>
    </row>
    <row r="1223" spans="1:7">
      <c r="A1223" s="522">
        <v>1174968561</v>
      </c>
      <c r="B1223" s="523" t="s">
        <v>1586</v>
      </c>
      <c r="C1223" s="523" t="s">
        <v>533</v>
      </c>
      <c r="D1223" s="523" t="s">
        <v>534</v>
      </c>
      <c r="E1223" s="523" t="s">
        <v>121</v>
      </c>
      <c r="F1223" s="523" t="s">
        <v>251</v>
      </c>
      <c r="G1223" s="523" t="s">
        <v>250</v>
      </c>
    </row>
    <row r="1224" spans="1:7">
      <c r="A1224" s="522">
        <v>1174985110</v>
      </c>
      <c r="B1224" s="523" t="s">
        <v>1587</v>
      </c>
      <c r="C1224" s="523" t="s">
        <v>533</v>
      </c>
      <c r="D1224" s="523" t="s">
        <v>536</v>
      </c>
      <c r="E1224" s="523" t="s">
        <v>110</v>
      </c>
      <c r="F1224" s="523" t="s">
        <v>251</v>
      </c>
      <c r="G1224" s="523" t="s">
        <v>250</v>
      </c>
    </row>
    <row r="1225" spans="1:7">
      <c r="A1225" s="522">
        <v>1174997222</v>
      </c>
      <c r="B1225" s="523" t="s">
        <v>1997</v>
      </c>
      <c r="C1225" s="523" t="s">
        <v>6</v>
      </c>
      <c r="D1225" s="523"/>
      <c r="E1225" s="523"/>
      <c r="F1225" s="523" t="s">
        <v>251</v>
      </c>
      <c r="G1225" s="523" t="s">
        <v>250</v>
      </c>
    </row>
    <row r="1226" spans="1:7">
      <c r="A1226" s="522">
        <v>1175018606</v>
      </c>
      <c r="B1226" s="523" t="s">
        <v>1998</v>
      </c>
      <c r="C1226" s="523" t="s">
        <v>6</v>
      </c>
      <c r="D1226" s="523"/>
      <c r="E1226" s="523"/>
      <c r="F1226" s="523" t="s">
        <v>251</v>
      </c>
      <c r="G1226" s="523" t="s">
        <v>250</v>
      </c>
    </row>
    <row r="1227" spans="1:7">
      <c r="A1227" s="522">
        <v>1175024349</v>
      </c>
      <c r="B1227" s="523" t="s">
        <v>1999</v>
      </c>
      <c r="C1227" s="523" t="s">
        <v>6</v>
      </c>
      <c r="D1227" s="523"/>
      <c r="E1227" s="523"/>
      <c r="F1227" s="523" t="s">
        <v>251</v>
      </c>
      <c r="G1227" s="523" t="s">
        <v>250</v>
      </c>
    </row>
    <row r="1228" spans="1:7">
      <c r="A1228" s="522">
        <v>1175035600</v>
      </c>
      <c r="B1228" s="523" t="s">
        <v>1588</v>
      </c>
      <c r="C1228" s="523" t="s">
        <v>533</v>
      </c>
      <c r="D1228" s="523" t="s">
        <v>537</v>
      </c>
      <c r="E1228" s="523" t="s">
        <v>113</v>
      </c>
      <c r="F1228" s="523" t="s">
        <v>251</v>
      </c>
      <c r="G1228" s="523" t="s">
        <v>250</v>
      </c>
    </row>
    <row r="1229" spans="1:7">
      <c r="A1229" s="522">
        <v>1175090605</v>
      </c>
      <c r="B1229" s="523" t="s">
        <v>2000</v>
      </c>
      <c r="C1229" s="523" t="s">
        <v>6</v>
      </c>
      <c r="D1229" s="523"/>
      <c r="E1229" s="523"/>
      <c r="F1229" s="523" t="s">
        <v>251</v>
      </c>
      <c r="G1229" s="523" t="s">
        <v>250</v>
      </c>
    </row>
    <row r="1230" spans="1:7">
      <c r="A1230" s="522">
        <v>1175098632</v>
      </c>
      <c r="B1230" s="523" t="s">
        <v>2001</v>
      </c>
      <c r="C1230" s="523" t="s">
        <v>6</v>
      </c>
      <c r="D1230" s="523"/>
      <c r="E1230" s="523"/>
      <c r="F1230" s="523" t="s">
        <v>241</v>
      </c>
      <c r="G1230" s="523" t="s">
        <v>240</v>
      </c>
    </row>
    <row r="1231" spans="1:7">
      <c r="A1231" s="522">
        <v>1175099663</v>
      </c>
      <c r="B1231" s="523" t="s">
        <v>1589</v>
      </c>
      <c r="C1231" s="523" t="s">
        <v>533</v>
      </c>
      <c r="D1231" s="523" t="s">
        <v>536</v>
      </c>
      <c r="E1231" s="523" t="s">
        <v>110</v>
      </c>
      <c r="F1231" s="523" t="s">
        <v>251</v>
      </c>
      <c r="G1231" s="523" t="s">
        <v>250</v>
      </c>
    </row>
    <row r="1232" spans="1:7">
      <c r="A1232" s="522">
        <v>1175102640</v>
      </c>
      <c r="B1232" s="523" t="s">
        <v>2002</v>
      </c>
      <c r="C1232" s="523" t="s">
        <v>6</v>
      </c>
      <c r="D1232" s="523"/>
      <c r="E1232" s="523"/>
      <c r="F1232" s="523" t="s">
        <v>249</v>
      </c>
      <c r="G1232" s="523" t="s">
        <v>248</v>
      </c>
    </row>
    <row r="1233" spans="1:7">
      <c r="A1233" s="522">
        <v>1175122473</v>
      </c>
      <c r="B1233" s="523" t="s">
        <v>2003</v>
      </c>
      <c r="C1233" s="523" t="s">
        <v>6</v>
      </c>
      <c r="D1233" s="523"/>
      <c r="E1233" s="523"/>
      <c r="F1233" s="523" t="s">
        <v>251</v>
      </c>
      <c r="G1233" s="523" t="s">
        <v>250</v>
      </c>
    </row>
    <row r="1234" spans="1:7">
      <c r="A1234" s="522">
        <v>1175161562</v>
      </c>
      <c r="B1234" s="523" t="s">
        <v>2004</v>
      </c>
      <c r="C1234" s="523" t="s">
        <v>6</v>
      </c>
      <c r="D1234" s="523"/>
      <c r="E1234" s="523"/>
      <c r="F1234" s="523" t="s">
        <v>249</v>
      </c>
      <c r="G1234" s="523" t="s">
        <v>248</v>
      </c>
    </row>
    <row r="1235" spans="1:7">
      <c r="A1235" s="522">
        <v>1175163337</v>
      </c>
      <c r="B1235" s="523" t="s">
        <v>2005</v>
      </c>
      <c r="C1235" s="523" t="s">
        <v>6</v>
      </c>
      <c r="D1235" s="523"/>
      <c r="E1235" s="523"/>
      <c r="F1235" s="523" t="s">
        <v>251</v>
      </c>
      <c r="G1235" s="523" t="s">
        <v>250</v>
      </c>
    </row>
    <row r="1236" spans="1:7">
      <c r="A1236" s="522">
        <v>1175175372</v>
      </c>
      <c r="B1236" s="523" t="s">
        <v>2006</v>
      </c>
      <c r="C1236" s="523" t="s">
        <v>6</v>
      </c>
      <c r="D1236" s="523"/>
      <c r="E1236" s="523"/>
      <c r="F1236" s="523" t="s">
        <v>251</v>
      </c>
      <c r="G1236" s="523" t="s">
        <v>250</v>
      </c>
    </row>
    <row r="1237" spans="1:7">
      <c r="A1237" s="522">
        <v>1175185538</v>
      </c>
      <c r="B1237" s="523" t="s">
        <v>2007</v>
      </c>
      <c r="C1237" s="523" t="s">
        <v>6</v>
      </c>
      <c r="D1237" s="523"/>
      <c r="E1237" s="523"/>
      <c r="F1237" s="523" t="s">
        <v>251</v>
      </c>
      <c r="G1237" s="523" t="s">
        <v>250</v>
      </c>
    </row>
    <row r="1238" spans="1:7">
      <c r="A1238" s="522">
        <v>1175198523</v>
      </c>
      <c r="B1238" s="523" t="s">
        <v>2008</v>
      </c>
      <c r="C1238" s="523" t="s">
        <v>6</v>
      </c>
      <c r="D1238" s="523"/>
      <c r="E1238" s="523"/>
      <c r="F1238" s="523" t="s">
        <v>231</v>
      </c>
      <c r="G1238" s="523" t="s">
        <v>230</v>
      </c>
    </row>
    <row r="1239" spans="1:7">
      <c r="A1239" s="522">
        <v>1175206110</v>
      </c>
      <c r="B1239" s="523" t="s">
        <v>2009</v>
      </c>
      <c r="C1239" s="523" t="s">
        <v>6</v>
      </c>
      <c r="D1239" s="523"/>
      <c r="E1239" s="523"/>
      <c r="F1239" s="523" t="s">
        <v>251</v>
      </c>
      <c r="G1239" s="523" t="s">
        <v>250</v>
      </c>
    </row>
    <row r="1240" spans="1:7">
      <c r="A1240" s="522">
        <v>1175210823</v>
      </c>
      <c r="B1240" s="523" t="s">
        <v>2010</v>
      </c>
      <c r="C1240" s="523" t="s">
        <v>6</v>
      </c>
      <c r="D1240" s="523"/>
      <c r="E1240" s="523"/>
      <c r="F1240" s="523" t="s">
        <v>251</v>
      </c>
      <c r="G1240" s="523" t="s">
        <v>250</v>
      </c>
    </row>
    <row r="1241" spans="1:7">
      <c r="A1241" s="522">
        <v>1175229534</v>
      </c>
      <c r="B1241" s="523" t="s">
        <v>481</v>
      </c>
      <c r="C1241" s="523" t="s">
        <v>533</v>
      </c>
      <c r="D1241" s="523" t="s">
        <v>539</v>
      </c>
      <c r="E1241" s="523" t="s">
        <v>107</v>
      </c>
      <c r="F1241" s="523" t="s">
        <v>243</v>
      </c>
      <c r="G1241" s="523" t="s">
        <v>242</v>
      </c>
    </row>
    <row r="1242" spans="1:7">
      <c r="A1242" s="522">
        <v>1175241133</v>
      </c>
      <c r="B1242" s="523" t="s">
        <v>2011</v>
      </c>
      <c r="C1242" s="523" t="s">
        <v>6</v>
      </c>
      <c r="D1242" s="523"/>
      <c r="E1242" s="523"/>
      <c r="F1242" s="523" t="s">
        <v>251</v>
      </c>
      <c r="G1242" s="523" t="s">
        <v>250</v>
      </c>
    </row>
    <row r="1243" spans="1:7">
      <c r="A1243" s="522">
        <v>1175243972</v>
      </c>
      <c r="B1243" s="523" t="s">
        <v>2012</v>
      </c>
      <c r="C1243" s="523" t="s">
        <v>6</v>
      </c>
      <c r="D1243" s="523"/>
      <c r="E1243" s="523"/>
      <c r="F1243" s="523" t="s">
        <v>249</v>
      </c>
      <c r="G1243" s="523" t="s">
        <v>248</v>
      </c>
    </row>
    <row r="1244" spans="1:7">
      <c r="A1244" s="522">
        <v>1175244863</v>
      </c>
      <c r="B1244" s="523" t="s">
        <v>1590</v>
      </c>
      <c r="C1244" s="523" t="s">
        <v>533</v>
      </c>
      <c r="D1244" s="523" t="s">
        <v>537</v>
      </c>
      <c r="E1244" s="523" t="s">
        <v>113</v>
      </c>
      <c r="F1244" s="523" t="s">
        <v>251</v>
      </c>
      <c r="G1244" s="523" t="s">
        <v>250</v>
      </c>
    </row>
    <row r="1245" spans="1:7">
      <c r="A1245" s="522">
        <v>1175254581</v>
      </c>
      <c r="B1245" s="523" t="s">
        <v>2013</v>
      </c>
      <c r="C1245" s="523" t="s">
        <v>6</v>
      </c>
      <c r="D1245" s="523"/>
      <c r="E1245" s="523"/>
      <c r="F1245" s="523" t="s">
        <v>251</v>
      </c>
      <c r="G1245" s="523" t="s">
        <v>250</v>
      </c>
    </row>
    <row r="1246" spans="1:7">
      <c r="A1246" s="522">
        <v>1175257642</v>
      </c>
      <c r="B1246" s="523" t="s">
        <v>1591</v>
      </c>
      <c r="C1246" s="523" t="s">
        <v>533</v>
      </c>
      <c r="D1246" s="523" t="s">
        <v>538</v>
      </c>
      <c r="E1246" s="523" t="s">
        <v>117</v>
      </c>
      <c r="F1246" s="523" t="s">
        <v>251</v>
      </c>
      <c r="G1246" s="523" t="s">
        <v>250</v>
      </c>
    </row>
    <row r="1247" spans="1:7">
      <c r="A1247" s="522">
        <v>1175289462</v>
      </c>
      <c r="B1247" s="523" t="s">
        <v>1592</v>
      </c>
      <c r="C1247" s="523" t="s">
        <v>533</v>
      </c>
      <c r="D1247" s="523" t="s">
        <v>534</v>
      </c>
      <c r="E1247" s="523" t="s">
        <v>121</v>
      </c>
      <c r="F1247" s="523" t="s">
        <v>229</v>
      </c>
      <c r="G1247" s="523" t="s">
        <v>228</v>
      </c>
    </row>
    <row r="1248" spans="1:7">
      <c r="A1248" s="522">
        <v>1175314609</v>
      </c>
      <c r="B1248" s="523" t="s">
        <v>2014</v>
      </c>
      <c r="C1248" s="523" t="s">
        <v>6</v>
      </c>
      <c r="D1248" s="523"/>
      <c r="E1248" s="523"/>
      <c r="F1248" s="523" t="s">
        <v>233</v>
      </c>
      <c r="G1248" s="523" t="s">
        <v>232</v>
      </c>
    </row>
    <row r="1249" spans="1:7">
      <c r="A1249" s="522">
        <v>1175373746</v>
      </c>
      <c r="B1249" s="523" t="s">
        <v>2015</v>
      </c>
      <c r="C1249" s="523" t="s">
        <v>6</v>
      </c>
      <c r="D1249" s="523"/>
      <c r="E1249" s="523"/>
      <c r="F1249" s="523" t="s">
        <v>251</v>
      </c>
      <c r="G1249" s="523" t="s">
        <v>250</v>
      </c>
    </row>
    <row r="1250" spans="1:7">
      <c r="A1250" s="522">
        <v>1175421529</v>
      </c>
      <c r="B1250" s="523" t="s">
        <v>2016</v>
      </c>
      <c r="C1250" s="523" t="s">
        <v>6</v>
      </c>
      <c r="D1250" s="523"/>
      <c r="E1250" s="523"/>
      <c r="F1250" s="523" t="s">
        <v>251</v>
      </c>
      <c r="G1250" s="523" t="s">
        <v>250</v>
      </c>
    </row>
    <row r="1251" spans="1:7">
      <c r="A1251" s="522">
        <v>1175421818</v>
      </c>
      <c r="B1251" s="523" t="s">
        <v>2017</v>
      </c>
      <c r="C1251" s="523" t="s">
        <v>6</v>
      </c>
      <c r="D1251" s="523"/>
      <c r="E1251" s="523"/>
      <c r="F1251" s="523" t="s">
        <v>255</v>
      </c>
      <c r="G1251" s="523" t="s">
        <v>254</v>
      </c>
    </row>
    <row r="1252" spans="1:7">
      <c r="A1252" s="522">
        <v>1175427328</v>
      </c>
      <c r="B1252" s="523" t="s">
        <v>2018</v>
      </c>
      <c r="C1252" s="523" t="s">
        <v>6</v>
      </c>
      <c r="D1252" s="523"/>
      <c r="E1252" s="523"/>
      <c r="F1252" s="523" t="s">
        <v>251</v>
      </c>
      <c r="G1252" s="523" t="s">
        <v>250</v>
      </c>
    </row>
    <row r="1253" spans="1:7">
      <c r="A1253" s="522">
        <v>1175443465</v>
      </c>
      <c r="B1253" s="523" t="s">
        <v>2019</v>
      </c>
      <c r="C1253" s="523" t="s">
        <v>6</v>
      </c>
      <c r="D1253" s="523"/>
      <c r="E1253" s="523"/>
      <c r="F1253" s="523" t="s">
        <v>249</v>
      </c>
      <c r="G1253" s="523" t="s">
        <v>248</v>
      </c>
    </row>
    <row r="1254" spans="1:7">
      <c r="A1254" s="522">
        <v>1175453977</v>
      </c>
      <c r="B1254" s="523" t="s">
        <v>2020</v>
      </c>
      <c r="C1254" s="523" t="s">
        <v>6</v>
      </c>
      <c r="D1254" s="523"/>
      <c r="E1254" s="523"/>
      <c r="F1254" s="523" t="s">
        <v>255</v>
      </c>
      <c r="G1254" s="523" t="s">
        <v>254</v>
      </c>
    </row>
    <row r="1255" spans="1:7">
      <c r="A1255" s="522">
        <v>1175455287</v>
      </c>
      <c r="B1255" s="523" t="s">
        <v>2021</v>
      </c>
      <c r="C1255" s="523" t="s">
        <v>6</v>
      </c>
      <c r="D1255" s="523"/>
      <c r="E1255" s="523"/>
      <c r="F1255" s="523" t="s">
        <v>251</v>
      </c>
      <c r="G1255" s="523" t="s">
        <v>250</v>
      </c>
    </row>
    <row r="1256" spans="1:7">
      <c r="A1256" s="522">
        <v>1175461947</v>
      </c>
      <c r="B1256" s="523" t="s">
        <v>2022</v>
      </c>
      <c r="C1256" s="523" t="s">
        <v>6</v>
      </c>
      <c r="D1256" s="523"/>
      <c r="E1256" s="523"/>
      <c r="F1256" s="523" t="s">
        <v>229</v>
      </c>
      <c r="G1256" s="523" t="s">
        <v>228</v>
      </c>
    </row>
    <row r="1257" spans="1:7">
      <c r="A1257" s="522">
        <v>1175481911</v>
      </c>
      <c r="B1257" s="523" t="s">
        <v>2023</v>
      </c>
      <c r="C1257" s="523" t="s">
        <v>6</v>
      </c>
      <c r="D1257" s="523"/>
      <c r="E1257" s="523"/>
      <c r="F1257" s="523" t="s">
        <v>229</v>
      </c>
      <c r="G1257" s="523" t="s">
        <v>228</v>
      </c>
    </row>
    <row r="1258" spans="1:7">
      <c r="A1258" s="522">
        <v>1175509737</v>
      </c>
      <c r="B1258" s="523" t="s">
        <v>2024</v>
      </c>
      <c r="C1258" s="523" t="s">
        <v>6</v>
      </c>
      <c r="D1258" s="523"/>
      <c r="E1258" s="523"/>
      <c r="F1258" s="523" t="s">
        <v>249</v>
      </c>
      <c r="G1258" s="523" t="s">
        <v>248</v>
      </c>
    </row>
    <row r="1259" spans="1:7">
      <c r="A1259" s="522">
        <v>1175526145</v>
      </c>
      <c r="B1259" s="523" t="s">
        <v>2025</v>
      </c>
      <c r="C1259" s="523" t="s">
        <v>6</v>
      </c>
      <c r="D1259" s="523"/>
      <c r="E1259" s="523"/>
      <c r="F1259" s="523" t="s">
        <v>251</v>
      </c>
      <c r="G1259" s="523" t="s">
        <v>250</v>
      </c>
    </row>
    <row r="1260" spans="1:7">
      <c r="A1260" s="522">
        <v>1175556340</v>
      </c>
      <c r="B1260" s="523" t="s">
        <v>2026</v>
      </c>
      <c r="C1260" s="523" t="s">
        <v>6</v>
      </c>
      <c r="D1260" s="523"/>
      <c r="E1260" s="523"/>
      <c r="F1260" s="523" t="s">
        <v>251</v>
      </c>
      <c r="G1260" s="523" t="s">
        <v>250</v>
      </c>
    </row>
    <row r="1261" spans="1:7">
      <c r="A1261" s="522">
        <v>1175559831</v>
      </c>
      <c r="B1261" s="523" t="s">
        <v>2027</v>
      </c>
      <c r="C1261" s="523" t="s">
        <v>6</v>
      </c>
      <c r="D1261" s="523"/>
      <c r="E1261" s="523"/>
      <c r="F1261" s="523" t="s">
        <v>251</v>
      </c>
      <c r="G1261" s="523" t="s">
        <v>250</v>
      </c>
    </row>
    <row r="1262" spans="1:7">
      <c r="A1262" s="522">
        <v>1175597161</v>
      </c>
      <c r="B1262" s="523" t="s">
        <v>2028</v>
      </c>
      <c r="C1262" s="523" t="s">
        <v>6</v>
      </c>
      <c r="D1262" s="523"/>
      <c r="E1262" s="523"/>
      <c r="F1262" s="523" t="s">
        <v>251</v>
      </c>
      <c r="G1262" s="523" t="s">
        <v>250</v>
      </c>
    </row>
    <row r="1263" spans="1:7">
      <c r="A1263" s="522">
        <v>1175599100</v>
      </c>
      <c r="B1263" s="523" t="s">
        <v>1593</v>
      </c>
      <c r="C1263" s="523" t="s">
        <v>533</v>
      </c>
      <c r="D1263" s="523" t="s">
        <v>534</v>
      </c>
      <c r="E1263" s="523" t="s">
        <v>121</v>
      </c>
      <c r="F1263" s="523" t="s">
        <v>243</v>
      </c>
      <c r="G1263" s="523" t="s">
        <v>242</v>
      </c>
    </row>
    <row r="1264" spans="1:7">
      <c r="A1264" s="522">
        <v>1175601161</v>
      </c>
      <c r="B1264" s="523" t="s">
        <v>2029</v>
      </c>
      <c r="C1264" s="523" t="s">
        <v>6</v>
      </c>
      <c r="D1264" s="523"/>
      <c r="E1264" s="523"/>
      <c r="F1264" s="523" t="s">
        <v>239</v>
      </c>
      <c r="G1264" s="523" t="s">
        <v>238</v>
      </c>
    </row>
    <row r="1265" spans="1:7">
      <c r="A1265" s="522">
        <v>1175607861</v>
      </c>
      <c r="B1265" s="523" t="s">
        <v>2030</v>
      </c>
      <c r="C1265" s="523" t="s">
        <v>6</v>
      </c>
      <c r="D1265" s="523"/>
      <c r="E1265" s="523"/>
      <c r="F1265" s="523" t="s">
        <v>251</v>
      </c>
      <c r="G1265" s="523" t="s">
        <v>250</v>
      </c>
    </row>
    <row r="1266" spans="1:7">
      <c r="A1266" s="522">
        <v>1175617738</v>
      </c>
      <c r="B1266" s="523" t="s">
        <v>672</v>
      </c>
      <c r="C1266" s="523" t="s">
        <v>533</v>
      </c>
      <c r="D1266" s="523" t="s">
        <v>577</v>
      </c>
      <c r="E1266" s="523" t="s">
        <v>94</v>
      </c>
      <c r="F1266" s="523" t="s">
        <v>251</v>
      </c>
      <c r="G1266" s="523" t="s">
        <v>250</v>
      </c>
    </row>
    <row r="1267" spans="1:7">
      <c r="A1267" s="522">
        <v>1175696948</v>
      </c>
      <c r="B1267" s="523" t="s">
        <v>2031</v>
      </c>
      <c r="C1267" s="523" t="s">
        <v>6</v>
      </c>
      <c r="D1267" s="523"/>
      <c r="E1267" s="523"/>
      <c r="F1267" s="523" t="s">
        <v>251</v>
      </c>
      <c r="G1267" s="523" t="s">
        <v>250</v>
      </c>
    </row>
    <row r="1268" spans="1:7">
      <c r="A1268" s="522">
        <v>1175714675</v>
      </c>
      <c r="B1268" s="523" t="s">
        <v>2032</v>
      </c>
      <c r="C1268" s="523" t="s">
        <v>6</v>
      </c>
      <c r="D1268" s="523"/>
      <c r="E1268" s="523"/>
      <c r="F1268" s="523" t="s">
        <v>251</v>
      </c>
      <c r="G1268" s="523" t="s">
        <v>250</v>
      </c>
    </row>
    <row r="1269" spans="1:7">
      <c r="A1269" s="522">
        <v>1175735829</v>
      </c>
      <c r="B1269" s="523" t="s">
        <v>2033</v>
      </c>
      <c r="C1269" s="523" t="s">
        <v>6</v>
      </c>
      <c r="D1269" s="523"/>
      <c r="E1269" s="523"/>
      <c r="F1269" s="523" t="s">
        <v>251</v>
      </c>
      <c r="G1269" s="523" t="s">
        <v>250</v>
      </c>
    </row>
    <row r="1270" spans="1:7">
      <c r="A1270" s="522">
        <v>1175771410</v>
      </c>
      <c r="B1270" s="523" t="s">
        <v>2034</v>
      </c>
      <c r="C1270" s="523" t="s">
        <v>6</v>
      </c>
      <c r="D1270" s="523"/>
      <c r="E1270" s="523"/>
      <c r="F1270" s="523" t="s">
        <v>251</v>
      </c>
      <c r="G1270" s="523" t="s">
        <v>250</v>
      </c>
    </row>
    <row r="1271" spans="1:7">
      <c r="A1271" s="522">
        <v>1175827444</v>
      </c>
      <c r="B1271" s="523" t="s">
        <v>2035</v>
      </c>
      <c r="C1271" s="523" t="s">
        <v>6</v>
      </c>
      <c r="D1271" s="523"/>
      <c r="E1271" s="523"/>
      <c r="F1271" s="523" t="s">
        <v>251</v>
      </c>
      <c r="G1271" s="523" t="s">
        <v>250</v>
      </c>
    </row>
    <row r="1272" spans="1:7">
      <c r="A1272" s="522">
        <v>1175830950</v>
      </c>
      <c r="B1272" s="523" t="s">
        <v>2036</v>
      </c>
      <c r="C1272" s="523" t="s">
        <v>6</v>
      </c>
      <c r="D1272" s="523"/>
      <c r="E1272" s="523"/>
      <c r="F1272" s="523" t="s">
        <v>229</v>
      </c>
      <c r="G1272" s="523" t="s">
        <v>228</v>
      </c>
    </row>
    <row r="1273" spans="1:7">
      <c r="A1273" s="522">
        <v>1175881037</v>
      </c>
      <c r="B1273" s="523" t="s">
        <v>2037</v>
      </c>
      <c r="C1273" s="523" t="s">
        <v>6</v>
      </c>
      <c r="D1273" s="523"/>
      <c r="E1273" s="523"/>
      <c r="F1273" s="523" t="s">
        <v>251</v>
      </c>
      <c r="G1273" s="523" t="s">
        <v>250</v>
      </c>
    </row>
    <row r="1274" spans="1:7">
      <c r="A1274" s="522">
        <v>1175888636</v>
      </c>
      <c r="B1274" s="523" t="s">
        <v>2038</v>
      </c>
      <c r="C1274" s="523" t="s">
        <v>6</v>
      </c>
      <c r="D1274" s="523"/>
      <c r="E1274" s="523"/>
      <c r="F1274" s="523" t="s">
        <v>251</v>
      </c>
      <c r="G1274" s="523" t="s">
        <v>250</v>
      </c>
    </row>
    <row r="1275" spans="1:7">
      <c r="A1275" s="522">
        <v>1175894378</v>
      </c>
      <c r="B1275" s="523" t="s">
        <v>2039</v>
      </c>
      <c r="C1275" s="523" t="s">
        <v>6</v>
      </c>
      <c r="D1275" s="523"/>
      <c r="E1275" s="523"/>
      <c r="F1275" s="523" t="s">
        <v>251</v>
      </c>
      <c r="G1275" s="523" t="s">
        <v>250</v>
      </c>
    </row>
    <row r="1276" spans="1:7">
      <c r="A1276" s="522">
        <v>1175897686</v>
      </c>
      <c r="B1276" s="523" t="s">
        <v>2040</v>
      </c>
      <c r="C1276" s="523" t="s">
        <v>6</v>
      </c>
      <c r="D1276" s="523"/>
      <c r="E1276" s="523"/>
      <c r="F1276" s="523" t="s">
        <v>251</v>
      </c>
      <c r="G1276" s="523" t="s">
        <v>250</v>
      </c>
    </row>
    <row r="1277" spans="1:7">
      <c r="A1277" s="522">
        <v>1175908376</v>
      </c>
      <c r="B1277" s="523" t="s">
        <v>2041</v>
      </c>
      <c r="C1277" s="523" t="s">
        <v>6</v>
      </c>
      <c r="D1277" s="523"/>
      <c r="E1277" s="523"/>
      <c r="F1277" s="523" t="s">
        <v>251</v>
      </c>
      <c r="G1277" s="523" t="s">
        <v>250</v>
      </c>
    </row>
    <row r="1278" spans="1:7">
      <c r="A1278" s="522">
        <v>1175927210</v>
      </c>
      <c r="B1278" s="523" t="s">
        <v>2042</v>
      </c>
      <c r="C1278" s="523" t="s">
        <v>6</v>
      </c>
      <c r="D1278" s="523"/>
      <c r="E1278" s="523"/>
      <c r="F1278" s="523" t="s">
        <v>251</v>
      </c>
      <c r="G1278" s="523" t="s">
        <v>250</v>
      </c>
    </row>
    <row r="1279" spans="1:7">
      <c r="A1279" s="522">
        <v>1175928523</v>
      </c>
      <c r="B1279" s="523" t="s">
        <v>2043</v>
      </c>
      <c r="C1279" s="523" t="s">
        <v>6</v>
      </c>
      <c r="D1279" s="523"/>
      <c r="E1279" s="523"/>
      <c r="F1279" s="523" t="s">
        <v>235</v>
      </c>
      <c r="G1279" s="523" t="s">
        <v>234</v>
      </c>
    </row>
    <row r="1280" spans="1:7">
      <c r="A1280" s="522">
        <v>1175945758</v>
      </c>
      <c r="B1280" s="523" t="s">
        <v>2044</v>
      </c>
      <c r="C1280" s="523" t="s">
        <v>6</v>
      </c>
      <c r="D1280" s="523"/>
      <c r="E1280" s="523"/>
      <c r="F1280" s="523" t="s">
        <v>251</v>
      </c>
      <c r="G1280" s="523" t="s">
        <v>250</v>
      </c>
    </row>
    <row r="1281" spans="1:7">
      <c r="A1281" s="522">
        <v>1175960682</v>
      </c>
      <c r="B1281" s="523" t="s">
        <v>2045</v>
      </c>
      <c r="C1281" s="523" t="s">
        <v>6</v>
      </c>
      <c r="D1281" s="523"/>
      <c r="E1281" s="523"/>
      <c r="F1281" s="523" t="s">
        <v>249</v>
      </c>
      <c r="G1281" s="523" t="s">
        <v>248</v>
      </c>
    </row>
    <row r="1282" spans="1:7">
      <c r="A1282" s="522">
        <v>1175964551</v>
      </c>
      <c r="B1282" s="523" t="s">
        <v>2046</v>
      </c>
      <c r="C1282" s="523" t="s">
        <v>6</v>
      </c>
      <c r="D1282" s="523"/>
      <c r="E1282" s="523"/>
      <c r="F1282" s="523" t="s">
        <v>251</v>
      </c>
      <c r="G1282" s="523" t="s">
        <v>250</v>
      </c>
    </row>
    <row r="1283" spans="1:7">
      <c r="A1283" s="522">
        <v>1175977579</v>
      </c>
      <c r="B1283" s="523" t="s">
        <v>2047</v>
      </c>
      <c r="C1283" s="523" t="s">
        <v>6</v>
      </c>
      <c r="D1283" s="523"/>
      <c r="E1283" s="523"/>
      <c r="F1283" s="523" t="s">
        <v>251</v>
      </c>
      <c r="G1283" s="523" t="s">
        <v>250</v>
      </c>
    </row>
    <row r="1284" spans="1:7">
      <c r="A1284" s="522">
        <v>1175982439</v>
      </c>
      <c r="B1284" s="523" t="s">
        <v>2048</v>
      </c>
      <c r="C1284" s="523" t="s">
        <v>6</v>
      </c>
      <c r="D1284" s="523"/>
      <c r="E1284" s="523"/>
      <c r="F1284" s="523" t="s">
        <v>251</v>
      </c>
      <c r="G1284" s="523" t="s">
        <v>250</v>
      </c>
    </row>
    <row r="1285" spans="1:7">
      <c r="A1285" s="522">
        <v>1176038165</v>
      </c>
      <c r="B1285" s="523" t="s">
        <v>2049</v>
      </c>
      <c r="C1285" s="523" t="s">
        <v>6</v>
      </c>
      <c r="D1285" s="523"/>
      <c r="E1285" s="523"/>
      <c r="F1285" s="523" t="s">
        <v>251</v>
      </c>
      <c r="G1285" s="523" t="s">
        <v>250</v>
      </c>
    </row>
    <row r="1286" spans="1:7">
      <c r="A1286" s="522">
        <v>1176044791</v>
      </c>
      <c r="B1286" s="523" t="s">
        <v>2050</v>
      </c>
      <c r="C1286" s="523" t="s">
        <v>6</v>
      </c>
      <c r="D1286" s="523"/>
      <c r="E1286" s="523"/>
      <c r="F1286" s="523" t="s">
        <v>251</v>
      </c>
      <c r="G1286" s="523" t="s">
        <v>250</v>
      </c>
    </row>
    <row r="1287" spans="1:7">
      <c r="A1287" s="522">
        <v>1176059419</v>
      </c>
      <c r="B1287" s="523" t="s">
        <v>2051</v>
      </c>
      <c r="C1287" s="523" t="s">
        <v>6</v>
      </c>
      <c r="D1287" s="523"/>
      <c r="E1287" s="523"/>
      <c r="F1287" s="523" t="s">
        <v>229</v>
      </c>
      <c r="G1287" s="523" t="s">
        <v>228</v>
      </c>
    </row>
    <row r="1288" spans="1:7">
      <c r="A1288" s="522">
        <v>1176115476</v>
      </c>
      <c r="B1288" s="523" t="s">
        <v>2052</v>
      </c>
      <c r="C1288" s="523" t="s">
        <v>6</v>
      </c>
      <c r="D1288" s="523"/>
      <c r="E1288" s="523"/>
      <c r="F1288" s="523" t="s">
        <v>251</v>
      </c>
      <c r="G1288" s="523" t="s">
        <v>250</v>
      </c>
    </row>
    <row r="1289" spans="1:7">
      <c r="A1289" s="522">
        <v>1176123298</v>
      </c>
      <c r="B1289" s="523" t="s">
        <v>2053</v>
      </c>
      <c r="C1289" s="523" t="s">
        <v>6</v>
      </c>
      <c r="D1289" s="523"/>
      <c r="E1289" s="523"/>
      <c r="F1289" s="523" t="s">
        <v>251</v>
      </c>
      <c r="G1289" s="523" t="s">
        <v>250</v>
      </c>
    </row>
    <row r="1290" spans="1:7">
      <c r="A1290" s="522">
        <v>1176126911</v>
      </c>
      <c r="B1290" s="523" t="s">
        <v>2054</v>
      </c>
      <c r="C1290" s="523" t="s">
        <v>6</v>
      </c>
      <c r="D1290" s="523"/>
      <c r="E1290" s="523"/>
      <c r="F1290" s="523" t="s">
        <v>249</v>
      </c>
      <c r="G1290" s="523" t="s">
        <v>248</v>
      </c>
    </row>
    <row r="1291" spans="1:7">
      <c r="A1291" s="522">
        <v>1176127562</v>
      </c>
      <c r="B1291" s="523" t="s">
        <v>2055</v>
      </c>
      <c r="C1291" s="523" t="s">
        <v>6</v>
      </c>
      <c r="D1291" s="523"/>
      <c r="E1291" s="523"/>
      <c r="F1291" s="523" t="s">
        <v>241</v>
      </c>
      <c r="G1291" s="523" t="s">
        <v>240</v>
      </c>
    </row>
    <row r="1292" spans="1:7">
      <c r="A1292" s="522">
        <v>1176143718</v>
      </c>
      <c r="B1292" s="523" t="s">
        <v>2056</v>
      </c>
      <c r="C1292" s="523" t="s">
        <v>6</v>
      </c>
      <c r="D1292" s="523"/>
      <c r="E1292" s="523"/>
      <c r="F1292" s="523" t="s">
        <v>249</v>
      </c>
      <c r="G1292" s="523" t="s">
        <v>248</v>
      </c>
    </row>
    <row r="1293" spans="1:7">
      <c r="A1293" s="522">
        <v>1176158773</v>
      </c>
      <c r="B1293" s="523" t="s">
        <v>2057</v>
      </c>
      <c r="C1293" s="523" t="s">
        <v>6</v>
      </c>
      <c r="D1293" s="523"/>
      <c r="E1293" s="523"/>
      <c r="F1293" s="523" t="s">
        <v>247</v>
      </c>
      <c r="G1293" s="523" t="s">
        <v>246</v>
      </c>
    </row>
    <row r="1294" spans="1:7">
      <c r="A1294" s="522">
        <v>1176213990</v>
      </c>
      <c r="B1294" s="523" t="s">
        <v>2058</v>
      </c>
      <c r="C1294" s="523" t="s">
        <v>6</v>
      </c>
      <c r="D1294" s="523"/>
      <c r="E1294" s="523"/>
      <c r="F1294" s="523" t="s">
        <v>243</v>
      </c>
      <c r="G1294" s="523" t="s">
        <v>242</v>
      </c>
    </row>
    <row r="1295" spans="1:7">
      <c r="A1295" s="522">
        <v>1176278589</v>
      </c>
      <c r="B1295" s="523" t="s">
        <v>1594</v>
      </c>
      <c r="C1295" s="523" t="s">
        <v>533</v>
      </c>
      <c r="D1295" s="523" t="s">
        <v>538</v>
      </c>
      <c r="E1295" s="523" t="s">
        <v>117</v>
      </c>
      <c r="F1295" s="523" t="s">
        <v>237</v>
      </c>
      <c r="G1295" s="523" t="s">
        <v>236</v>
      </c>
    </row>
    <row r="1296" spans="1:7">
      <c r="A1296" s="522">
        <v>1176287481</v>
      </c>
      <c r="B1296" s="523" t="s">
        <v>2059</v>
      </c>
      <c r="C1296" s="523" t="s">
        <v>6</v>
      </c>
      <c r="D1296" s="523"/>
      <c r="E1296" s="523"/>
      <c r="F1296" s="523" t="s">
        <v>229</v>
      </c>
      <c r="G1296" s="523" t="s">
        <v>228</v>
      </c>
    </row>
    <row r="1297" spans="1:7">
      <c r="A1297" s="522">
        <v>1176309152</v>
      </c>
      <c r="B1297" s="523" t="s">
        <v>1595</v>
      </c>
      <c r="C1297" s="523" t="s">
        <v>533</v>
      </c>
      <c r="D1297" s="523" t="s">
        <v>538</v>
      </c>
      <c r="E1297" s="523" t="s">
        <v>117</v>
      </c>
      <c r="F1297" s="523" t="s">
        <v>245</v>
      </c>
      <c r="G1297" s="523" t="s">
        <v>244</v>
      </c>
    </row>
    <row r="1298" spans="1:7">
      <c r="A1298" s="522">
        <v>1176333988</v>
      </c>
      <c r="B1298" s="523" t="s">
        <v>2060</v>
      </c>
      <c r="C1298" s="523" t="s">
        <v>6</v>
      </c>
      <c r="D1298" s="523"/>
      <c r="E1298" s="523"/>
      <c r="F1298" s="523" t="s">
        <v>229</v>
      </c>
      <c r="G1298" s="523" t="s">
        <v>228</v>
      </c>
    </row>
    <row r="1299" spans="1:7">
      <c r="A1299" s="522">
        <v>1176393081</v>
      </c>
      <c r="B1299" s="523" t="s">
        <v>2061</v>
      </c>
      <c r="C1299" s="523" t="s">
        <v>6</v>
      </c>
      <c r="D1299" s="523"/>
      <c r="E1299" s="523"/>
      <c r="F1299" s="523" t="s">
        <v>237</v>
      </c>
      <c r="G1299" s="523" t="s">
        <v>236</v>
      </c>
    </row>
    <row r="1300" spans="1:7">
      <c r="A1300" s="522">
        <v>1176405042</v>
      </c>
      <c r="B1300" s="523" t="s">
        <v>2062</v>
      </c>
      <c r="C1300" s="523" t="s">
        <v>6</v>
      </c>
      <c r="D1300" s="523"/>
      <c r="E1300" s="523"/>
      <c r="F1300" s="523" t="s">
        <v>229</v>
      </c>
      <c r="G1300" s="523" t="s">
        <v>228</v>
      </c>
    </row>
    <row r="1301" spans="1:7">
      <c r="A1301" s="522">
        <v>1176414630</v>
      </c>
      <c r="B1301" s="523" t="s">
        <v>1596</v>
      </c>
      <c r="C1301" s="523" t="s">
        <v>533</v>
      </c>
      <c r="D1301" s="523" t="s">
        <v>534</v>
      </c>
      <c r="E1301" s="523" t="s">
        <v>121</v>
      </c>
      <c r="F1301" s="523" t="s">
        <v>243</v>
      </c>
      <c r="G1301" s="523" t="s">
        <v>242</v>
      </c>
    </row>
    <row r="1302" spans="1:7">
      <c r="A1302" s="522">
        <v>1176425644</v>
      </c>
      <c r="B1302" s="523" t="s">
        <v>1597</v>
      </c>
      <c r="C1302" s="523" t="s">
        <v>533</v>
      </c>
      <c r="D1302" s="523" t="s">
        <v>538</v>
      </c>
      <c r="E1302" s="523" t="s">
        <v>117</v>
      </c>
      <c r="F1302" s="523" t="s">
        <v>239</v>
      </c>
      <c r="G1302" s="523" t="s">
        <v>238</v>
      </c>
    </row>
    <row r="1303" spans="1:7">
      <c r="A1303" s="522">
        <v>1176469675</v>
      </c>
      <c r="B1303" s="523" t="s">
        <v>2063</v>
      </c>
      <c r="C1303" s="523" t="s">
        <v>6</v>
      </c>
      <c r="D1303" s="523"/>
      <c r="E1303" s="523"/>
      <c r="F1303" s="523" t="s">
        <v>251</v>
      </c>
      <c r="G1303" s="523" t="s">
        <v>250</v>
      </c>
    </row>
    <row r="1304" spans="1:7">
      <c r="A1304" s="522">
        <v>1176529304</v>
      </c>
      <c r="B1304" s="523" t="s">
        <v>2064</v>
      </c>
      <c r="C1304" s="523" t="s">
        <v>6</v>
      </c>
      <c r="D1304" s="523"/>
      <c r="E1304" s="523"/>
      <c r="F1304" s="523" t="s">
        <v>229</v>
      </c>
      <c r="G1304" s="523" t="s">
        <v>228</v>
      </c>
    </row>
    <row r="1305" spans="1:7">
      <c r="A1305" s="522">
        <v>1176579523</v>
      </c>
      <c r="B1305" s="523" t="s">
        <v>2065</v>
      </c>
      <c r="C1305" s="523" t="s">
        <v>6</v>
      </c>
      <c r="D1305" s="523"/>
      <c r="E1305" s="523"/>
      <c r="F1305" s="523" t="s">
        <v>251</v>
      </c>
      <c r="G1305" s="523" t="s">
        <v>250</v>
      </c>
    </row>
    <row r="1306" spans="1:7">
      <c r="A1306" s="522">
        <v>1176580356</v>
      </c>
      <c r="B1306" s="523" t="s">
        <v>2066</v>
      </c>
      <c r="C1306" s="523" t="s">
        <v>6</v>
      </c>
      <c r="D1306" s="523"/>
      <c r="E1306" s="523"/>
      <c r="F1306" s="523" t="s">
        <v>229</v>
      </c>
      <c r="G1306" s="523" t="s">
        <v>228</v>
      </c>
    </row>
    <row r="1307" spans="1:7">
      <c r="A1307" s="522">
        <v>1176584549</v>
      </c>
      <c r="B1307" s="523" t="s">
        <v>2067</v>
      </c>
      <c r="C1307" s="523" t="s">
        <v>6</v>
      </c>
      <c r="D1307" s="523"/>
      <c r="E1307" s="523"/>
      <c r="F1307" s="523" t="s">
        <v>251</v>
      </c>
      <c r="G1307" s="523" t="s">
        <v>250</v>
      </c>
    </row>
    <row r="1308" spans="1:7">
      <c r="A1308" s="522">
        <v>1176614536</v>
      </c>
      <c r="B1308" s="523" t="s">
        <v>2068</v>
      </c>
      <c r="C1308" s="523" t="s">
        <v>6</v>
      </c>
      <c r="D1308" s="523"/>
      <c r="E1308" s="523"/>
      <c r="F1308" s="523" t="s">
        <v>251</v>
      </c>
      <c r="G1308" s="523" t="s">
        <v>250</v>
      </c>
    </row>
    <row r="1309" spans="1:7">
      <c r="A1309" s="522">
        <v>1176629690</v>
      </c>
      <c r="B1309" s="523" t="s">
        <v>2069</v>
      </c>
      <c r="C1309" s="523" t="s">
        <v>6</v>
      </c>
      <c r="D1309" s="523"/>
      <c r="E1309" s="523"/>
      <c r="F1309" s="523" t="s">
        <v>229</v>
      </c>
      <c r="G1309" s="523" t="s">
        <v>228</v>
      </c>
    </row>
    <row r="1310" spans="1:7">
      <c r="A1310" s="522">
        <v>1176641695</v>
      </c>
      <c r="B1310" s="523" t="s">
        <v>981</v>
      </c>
      <c r="C1310" s="523" t="s">
        <v>535</v>
      </c>
      <c r="D1310" s="523" t="s">
        <v>534</v>
      </c>
      <c r="E1310" s="523" t="s">
        <v>121</v>
      </c>
      <c r="F1310" s="523" t="s">
        <v>251</v>
      </c>
      <c r="G1310" s="523" t="s">
        <v>250</v>
      </c>
    </row>
    <row r="1311" spans="1:7">
      <c r="A1311" s="522">
        <v>1176678804</v>
      </c>
      <c r="B1311" s="523" t="s">
        <v>2070</v>
      </c>
      <c r="C1311" s="523" t="s">
        <v>6</v>
      </c>
      <c r="D1311" s="523"/>
      <c r="E1311" s="523"/>
      <c r="F1311" s="523" t="s">
        <v>249</v>
      </c>
      <c r="G1311" s="523" t="s">
        <v>248</v>
      </c>
    </row>
    <row r="1312" spans="1:7">
      <c r="A1312" s="522">
        <v>1176724988</v>
      </c>
      <c r="B1312" s="523" t="s">
        <v>2071</v>
      </c>
      <c r="C1312" s="523" t="s">
        <v>6</v>
      </c>
      <c r="D1312" s="523"/>
      <c r="E1312" s="523"/>
      <c r="F1312" s="523" t="s">
        <v>233</v>
      </c>
      <c r="G1312" s="523" t="s">
        <v>232</v>
      </c>
    </row>
    <row r="1313" spans="1:7">
      <c r="A1313" s="522">
        <v>1176762848</v>
      </c>
      <c r="B1313" s="523" t="s">
        <v>2072</v>
      </c>
      <c r="C1313" s="523" t="s">
        <v>6</v>
      </c>
      <c r="D1313" s="523"/>
      <c r="E1313" s="523"/>
      <c r="F1313" s="523" t="s">
        <v>237</v>
      </c>
      <c r="G1313" s="523" t="s">
        <v>236</v>
      </c>
    </row>
    <row r="1314" spans="1:7">
      <c r="A1314" s="522">
        <v>1176810647</v>
      </c>
      <c r="B1314" s="523" t="s">
        <v>1598</v>
      </c>
      <c r="C1314" s="523" t="s">
        <v>533</v>
      </c>
      <c r="D1314" s="523" t="s">
        <v>537</v>
      </c>
      <c r="E1314" s="523" t="s">
        <v>113</v>
      </c>
      <c r="F1314" s="523" t="s">
        <v>251</v>
      </c>
      <c r="G1314" s="523" t="s">
        <v>250</v>
      </c>
    </row>
    <row r="1315" spans="1:7">
      <c r="A1315" s="522">
        <v>1176817410</v>
      </c>
      <c r="B1315" s="523" t="s">
        <v>2073</v>
      </c>
      <c r="C1315" s="523" t="s">
        <v>6</v>
      </c>
      <c r="D1315" s="523"/>
      <c r="E1315" s="523"/>
      <c r="F1315" s="523" t="s">
        <v>251</v>
      </c>
      <c r="G1315" s="523" t="s">
        <v>250</v>
      </c>
    </row>
    <row r="1316" spans="1:7">
      <c r="A1316" s="522">
        <v>1176820216</v>
      </c>
      <c r="B1316" s="523" t="s">
        <v>1599</v>
      </c>
      <c r="C1316" s="523" t="s">
        <v>533</v>
      </c>
      <c r="D1316" s="523" t="s">
        <v>534</v>
      </c>
      <c r="E1316" s="523" t="s">
        <v>121</v>
      </c>
      <c r="F1316" s="523" t="s">
        <v>251</v>
      </c>
      <c r="G1316" s="523" t="s">
        <v>250</v>
      </c>
    </row>
    <row r="1317" spans="1:7">
      <c r="A1317" s="522">
        <v>1176831916</v>
      </c>
      <c r="B1317" s="523" t="s">
        <v>2074</v>
      </c>
      <c r="C1317" s="523" t="s">
        <v>6</v>
      </c>
      <c r="D1317" s="523"/>
      <c r="E1317" s="523"/>
      <c r="F1317" s="523" t="s">
        <v>229</v>
      </c>
      <c r="G1317" s="523" t="s">
        <v>228</v>
      </c>
    </row>
    <row r="1318" spans="1:7">
      <c r="A1318" s="522">
        <v>1176843754</v>
      </c>
      <c r="B1318" s="523" t="s">
        <v>2075</v>
      </c>
      <c r="C1318" s="523" t="s">
        <v>6</v>
      </c>
      <c r="D1318" s="523"/>
      <c r="E1318" s="523"/>
      <c r="F1318" s="523" t="s">
        <v>231</v>
      </c>
      <c r="G1318" s="523" t="s">
        <v>230</v>
      </c>
    </row>
    <row r="1319" spans="1:7">
      <c r="A1319" s="522">
        <v>1176848001</v>
      </c>
      <c r="B1319" s="523" t="s">
        <v>2076</v>
      </c>
      <c r="C1319" s="523" t="s">
        <v>6</v>
      </c>
      <c r="D1319" s="523"/>
      <c r="E1319" s="523"/>
      <c r="F1319" s="523" t="s">
        <v>251</v>
      </c>
      <c r="G1319" s="523" t="s">
        <v>250</v>
      </c>
    </row>
    <row r="1320" spans="1:7">
      <c r="A1320" s="522">
        <v>1176897578</v>
      </c>
      <c r="B1320" s="523" t="s">
        <v>2077</v>
      </c>
      <c r="C1320" s="523" t="s">
        <v>6</v>
      </c>
      <c r="D1320" s="523"/>
      <c r="E1320" s="523"/>
      <c r="F1320" s="523" t="s">
        <v>241</v>
      </c>
      <c r="G1320" s="523" t="s">
        <v>240</v>
      </c>
    </row>
    <row r="1321" spans="1:7">
      <c r="A1321" s="522">
        <v>1176913235</v>
      </c>
      <c r="B1321" s="523" t="s">
        <v>2078</v>
      </c>
      <c r="C1321" s="523" t="s">
        <v>6</v>
      </c>
      <c r="D1321" s="523"/>
      <c r="E1321" s="523"/>
      <c r="F1321" s="523" t="s">
        <v>251</v>
      </c>
      <c r="G1321" s="523" t="s">
        <v>250</v>
      </c>
    </row>
    <row r="1322" spans="1:7">
      <c r="A1322" s="522">
        <v>1176915099</v>
      </c>
      <c r="B1322" s="523" t="s">
        <v>2079</v>
      </c>
      <c r="C1322" s="523" t="s">
        <v>6</v>
      </c>
      <c r="D1322" s="523"/>
      <c r="E1322" s="523"/>
      <c r="F1322" s="523" t="s">
        <v>251</v>
      </c>
      <c r="G1322" s="523" t="s">
        <v>250</v>
      </c>
    </row>
    <row r="1323" spans="1:7">
      <c r="A1323" s="522">
        <v>1176933431</v>
      </c>
      <c r="B1323" s="523" t="s">
        <v>2080</v>
      </c>
      <c r="C1323" s="523" t="s">
        <v>6</v>
      </c>
      <c r="D1323" s="523"/>
      <c r="E1323" s="523"/>
      <c r="F1323" s="523" t="s">
        <v>227</v>
      </c>
      <c r="G1323" s="523" t="s">
        <v>226</v>
      </c>
    </row>
    <row r="1324" spans="1:7">
      <c r="A1324" s="522">
        <v>1176978881</v>
      </c>
      <c r="B1324" s="523" t="s">
        <v>1600</v>
      </c>
      <c r="C1324" s="523" t="s">
        <v>533</v>
      </c>
      <c r="D1324" s="523" t="s">
        <v>537</v>
      </c>
      <c r="E1324" s="523" t="s">
        <v>113</v>
      </c>
      <c r="F1324" s="523" t="s">
        <v>251</v>
      </c>
      <c r="G1324" s="523" t="s">
        <v>250</v>
      </c>
    </row>
    <row r="1325" spans="1:7">
      <c r="A1325" s="522">
        <v>1177024610</v>
      </c>
      <c r="B1325" s="523" t="s">
        <v>2081</v>
      </c>
      <c r="C1325" s="523" t="s">
        <v>6</v>
      </c>
      <c r="D1325" s="523"/>
      <c r="E1325" s="523"/>
      <c r="F1325" s="523" t="s">
        <v>225</v>
      </c>
      <c r="G1325" s="523" t="s">
        <v>224</v>
      </c>
    </row>
    <row r="1326" spans="1:7">
      <c r="A1326" s="522">
        <v>1177053130</v>
      </c>
      <c r="B1326" s="523" t="s">
        <v>2082</v>
      </c>
      <c r="C1326" s="523" t="s">
        <v>6</v>
      </c>
      <c r="D1326" s="523"/>
      <c r="E1326" s="523"/>
      <c r="F1326" s="523" t="s">
        <v>251</v>
      </c>
      <c r="G1326" s="523" t="s">
        <v>250</v>
      </c>
    </row>
    <row r="1327" spans="1:7">
      <c r="A1327" s="522">
        <v>1177057487</v>
      </c>
      <c r="B1327" s="523" t="s">
        <v>2083</v>
      </c>
      <c r="C1327" s="523" t="s">
        <v>6</v>
      </c>
      <c r="D1327" s="523"/>
      <c r="E1327" s="523"/>
      <c r="F1327" s="523" t="s">
        <v>251</v>
      </c>
      <c r="G1327" s="523" t="s">
        <v>250</v>
      </c>
    </row>
    <row r="1328" spans="1:7">
      <c r="A1328" s="522">
        <v>1177071108</v>
      </c>
      <c r="B1328" s="523" t="s">
        <v>2084</v>
      </c>
      <c r="C1328" s="523" t="s">
        <v>6</v>
      </c>
      <c r="D1328" s="523"/>
      <c r="E1328" s="523"/>
      <c r="F1328" s="523" t="s">
        <v>251</v>
      </c>
      <c r="G1328" s="523" t="s">
        <v>250</v>
      </c>
    </row>
    <row r="1329" spans="1:7">
      <c r="A1329" s="522">
        <v>1177075919</v>
      </c>
      <c r="B1329" s="523" t="s">
        <v>2085</v>
      </c>
      <c r="C1329" s="523" t="s">
        <v>6</v>
      </c>
      <c r="D1329" s="523"/>
      <c r="E1329" s="523"/>
      <c r="F1329" s="523" t="s">
        <v>251</v>
      </c>
      <c r="G1329" s="523" t="s">
        <v>250</v>
      </c>
    </row>
    <row r="1330" spans="1:7">
      <c r="A1330" s="522">
        <v>1177169126</v>
      </c>
      <c r="B1330" s="523" t="s">
        <v>2086</v>
      </c>
      <c r="C1330" s="523" t="s">
        <v>6</v>
      </c>
      <c r="D1330" s="523"/>
      <c r="E1330" s="523"/>
      <c r="F1330" s="523" t="s">
        <v>227</v>
      </c>
      <c r="G1330" s="523" t="s">
        <v>226</v>
      </c>
    </row>
    <row r="1331" spans="1:7">
      <c r="A1331" s="522">
        <v>1177169795</v>
      </c>
      <c r="B1331" s="523" t="s">
        <v>2087</v>
      </c>
      <c r="C1331" s="523" t="s">
        <v>6</v>
      </c>
      <c r="D1331" s="523"/>
      <c r="E1331" s="523"/>
      <c r="F1331" s="523" t="s">
        <v>229</v>
      </c>
      <c r="G1331" s="523" t="s">
        <v>228</v>
      </c>
    </row>
    <row r="1332" spans="1:7">
      <c r="A1332" s="522">
        <v>1177220556</v>
      </c>
      <c r="B1332" s="523" t="s">
        <v>1601</v>
      </c>
      <c r="C1332" s="523" t="s">
        <v>533</v>
      </c>
      <c r="D1332" s="523" t="s">
        <v>539</v>
      </c>
      <c r="E1332" s="523" t="s">
        <v>107</v>
      </c>
      <c r="F1332" s="523" t="s">
        <v>251</v>
      </c>
      <c r="G1332" s="523" t="s">
        <v>250</v>
      </c>
    </row>
    <row r="1333" spans="1:7">
      <c r="A1333" s="522">
        <v>1177253458</v>
      </c>
      <c r="B1333" s="523" t="s">
        <v>2088</v>
      </c>
      <c r="C1333" s="523" t="s">
        <v>6</v>
      </c>
      <c r="D1333" s="523"/>
      <c r="E1333" s="523"/>
      <c r="F1333" s="523" t="s">
        <v>251</v>
      </c>
      <c r="G1333" s="523" t="s">
        <v>250</v>
      </c>
    </row>
    <row r="1334" spans="1:7">
      <c r="A1334" s="522">
        <v>1177274165</v>
      </c>
      <c r="B1334" s="523" t="s">
        <v>2089</v>
      </c>
      <c r="C1334" s="523" t="s">
        <v>6</v>
      </c>
      <c r="D1334" s="523"/>
      <c r="E1334" s="523"/>
      <c r="F1334" s="523" t="s">
        <v>247</v>
      </c>
      <c r="G1334" s="523" t="s">
        <v>246</v>
      </c>
    </row>
    <row r="1335" spans="1:7">
      <c r="A1335" s="522">
        <v>1177276244</v>
      </c>
      <c r="B1335" s="523" t="s">
        <v>2090</v>
      </c>
      <c r="C1335" s="523" t="s">
        <v>6</v>
      </c>
      <c r="D1335" s="523"/>
      <c r="E1335" s="523"/>
      <c r="F1335" s="523" t="s">
        <v>233</v>
      </c>
      <c r="G1335" s="523" t="s">
        <v>232</v>
      </c>
    </row>
    <row r="1336" spans="1:7">
      <c r="A1336" s="522">
        <v>1177394559</v>
      </c>
      <c r="B1336" s="523" t="s">
        <v>2091</v>
      </c>
      <c r="C1336" s="523" t="s">
        <v>6</v>
      </c>
      <c r="D1336" s="523"/>
      <c r="E1336" s="523"/>
      <c r="F1336" s="523" t="s">
        <v>237</v>
      </c>
      <c r="G1336" s="523" t="s">
        <v>236</v>
      </c>
    </row>
    <row r="1337" spans="1:7">
      <c r="A1337" s="522">
        <v>1177402022</v>
      </c>
      <c r="B1337" s="523" t="s">
        <v>2092</v>
      </c>
      <c r="C1337" s="523" t="s">
        <v>6</v>
      </c>
      <c r="D1337" s="523"/>
      <c r="E1337" s="523"/>
      <c r="F1337" s="523" t="s">
        <v>249</v>
      </c>
      <c r="G1337" s="523" t="s">
        <v>248</v>
      </c>
    </row>
    <row r="1338" spans="1:7">
      <c r="A1338" s="522">
        <v>1177443679</v>
      </c>
      <c r="B1338" s="523" t="s">
        <v>2093</v>
      </c>
      <c r="C1338" s="523" t="s">
        <v>6</v>
      </c>
      <c r="D1338" s="523"/>
      <c r="E1338" s="523"/>
      <c r="F1338" s="523" t="s">
        <v>227</v>
      </c>
      <c r="G1338" s="523" t="s">
        <v>226</v>
      </c>
    </row>
    <row r="1339" spans="1:7">
      <c r="A1339" s="522">
        <v>1177454460</v>
      </c>
      <c r="B1339" s="523" t="s">
        <v>1602</v>
      </c>
      <c r="C1339" s="523" t="s">
        <v>533</v>
      </c>
      <c r="D1339" s="523" t="s">
        <v>537</v>
      </c>
      <c r="E1339" s="523" t="s">
        <v>113</v>
      </c>
      <c r="F1339" s="523" t="s">
        <v>249</v>
      </c>
      <c r="G1339" s="523" t="s">
        <v>248</v>
      </c>
    </row>
    <row r="1340" spans="1:7">
      <c r="A1340" s="522">
        <v>1177477008</v>
      </c>
      <c r="B1340" s="523" t="s">
        <v>2094</v>
      </c>
      <c r="C1340" s="523" t="s">
        <v>6</v>
      </c>
      <c r="D1340" s="523"/>
      <c r="E1340" s="523"/>
      <c r="F1340" s="523" t="s">
        <v>247</v>
      </c>
      <c r="G1340" s="523" t="s">
        <v>246</v>
      </c>
    </row>
    <row r="1341" spans="1:7">
      <c r="A1341" s="522">
        <v>1177547008</v>
      </c>
      <c r="B1341" s="523" t="s">
        <v>2095</v>
      </c>
      <c r="C1341" s="523" t="s">
        <v>6</v>
      </c>
      <c r="D1341" s="523"/>
      <c r="E1341" s="523"/>
      <c r="F1341" s="523" t="s">
        <v>237</v>
      </c>
      <c r="G1341" s="523" t="s">
        <v>236</v>
      </c>
    </row>
    <row r="1342" spans="1:7">
      <c r="A1342" s="522">
        <v>1177559169</v>
      </c>
      <c r="B1342" s="523" t="s">
        <v>2096</v>
      </c>
      <c r="C1342" s="523" t="s">
        <v>6</v>
      </c>
      <c r="D1342" s="523"/>
      <c r="E1342" s="523"/>
      <c r="F1342" s="523" t="s">
        <v>251</v>
      </c>
      <c r="G1342" s="523" t="s">
        <v>250</v>
      </c>
    </row>
    <row r="1343" spans="1:7">
      <c r="A1343" s="522">
        <v>1177594661</v>
      </c>
      <c r="B1343" s="523" t="s">
        <v>2097</v>
      </c>
      <c r="C1343" s="523" t="s">
        <v>6</v>
      </c>
      <c r="D1343" s="523"/>
      <c r="E1343" s="523"/>
      <c r="F1343" s="523" t="s">
        <v>227</v>
      </c>
      <c r="G1343" s="523" t="s">
        <v>226</v>
      </c>
    </row>
    <row r="1344" spans="1:7">
      <c r="A1344" s="522">
        <v>1177608024</v>
      </c>
      <c r="B1344" s="523" t="s">
        <v>1603</v>
      </c>
      <c r="C1344" s="523" t="s">
        <v>533</v>
      </c>
      <c r="D1344" s="523" t="s">
        <v>534</v>
      </c>
      <c r="E1344" s="523" t="s">
        <v>121</v>
      </c>
      <c r="F1344" s="523" t="s">
        <v>229</v>
      </c>
      <c r="G1344" s="523" t="s">
        <v>228</v>
      </c>
    </row>
    <row r="1345" spans="1:7">
      <c r="A1345" s="522">
        <v>1177670115</v>
      </c>
      <c r="B1345" s="523" t="s">
        <v>2098</v>
      </c>
      <c r="C1345" s="523" t="s">
        <v>6</v>
      </c>
      <c r="D1345" s="523"/>
      <c r="E1345" s="523"/>
      <c r="F1345" s="523" t="s">
        <v>251</v>
      </c>
      <c r="G1345" s="523" t="s">
        <v>250</v>
      </c>
    </row>
    <row r="1346" spans="1:7">
      <c r="A1346" s="522">
        <v>1177689222</v>
      </c>
      <c r="B1346" s="523" t="s">
        <v>2099</v>
      </c>
      <c r="C1346" s="523" t="s">
        <v>6</v>
      </c>
      <c r="D1346" s="523"/>
      <c r="E1346" s="523"/>
      <c r="F1346" s="523" t="s">
        <v>251</v>
      </c>
      <c r="G1346" s="523" t="s">
        <v>250</v>
      </c>
    </row>
    <row r="1347" spans="1:7">
      <c r="A1347" s="522">
        <v>1177717445</v>
      </c>
      <c r="B1347" s="523" t="s">
        <v>2100</v>
      </c>
      <c r="C1347" s="523" t="s">
        <v>6</v>
      </c>
      <c r="D1347" s="523"/>
      <c r="E1347" s="523"/>
      <c r="F1347" s="523" t="s">
        <v>229</v>
      </c>
      <c r="G1347" s="523" t="s">
        <v>228</v>
      </c>
    </row>
    <row r="1348" spans="1:7">
      <c r="A1348" s="522">
        <v>1177975126</v>
      </c>
      <c r="B1348" s="523" t="s">
        <v>2101</v>
      </c>
      <c r="C1348" s="523" t="s">
        <v>6</v>
      </c>
      <c r="D1348" s="523"/>
      <c r="E1348" s="523"/>
      <c r="F1348" s="523" t="s">
        <v>251</v>
      </c>
      <c r="G1348" s="523" t="s">
        <v>250</v>
      </c>
    </row>
    <row r="1349" spans="1:7">
      <c r="A1349" s="522">
        <v>1178098860</v>
      </c>
      <c r="B1349" s="523" t="s">
        <v>2102</v>
      </c>
      <c r="C1349" s="523" t="s">
        <v>6</v>
      </c>
      <c r="D1349" s="523"/>
      <c r="E1349" s="523"/>
      <c r="F1349" s="523" t="s">
        <v>227</v>
      </c>
      <c r="G1349" s="523" t="s">
        <v>226</v>
      </c>
    </row>
    <row r="1350" spans="1:7">
      <c r="A1350" s="522">
        <v>1178157302</v>
      </c>
      <c r="B1350" s="523" t="s">
        <v>2103</v>
      </c>
      <c r="C1350" s="523" t="s">
        <v>6</v>
      </c>
      <c r="D1350" s="523"/>
      <c r="E1350" s="523"/>
      <c r="F1350" s="523" t="s">
        <v>251</v>
      </c>
      <c r="G1350" s="523" t="s">
        <v>250</v>
      </c>
    </row>
    <row r="1351" spans="1:7">
      <c r="A1351" s="522">
        <v>1178226628</v>
      </c>
      <c r="B1351" s="523" t="s">
        <v>2104</v>
      </c>
      <c r="C1351" s="523" t="s">
        <v>6</v>
      </c>
      <c r="D1351" s="523"/>
      <c r="E1351" s="523"/>
      <c r="F1351" s="523" t="s">
        <v>251</v>
      </c>
      <c r="G1351" s="523" t="s">
        <v>250</v>
      </c>
    </row>
    <row r="1352" spans="1:7">
      <c r="A1352" s="522">
        <v>1178245743</v>
      </c>
      <c r="B1352" s="523" t="s">
        <v>2105</v>
      </c>
      <c r="C1352" s="523" t="s">
        <v>6</v>
      </c>
      <c r="D1352" s="523"/>
      <c r="E1352" s="523"/>
      <c r="F1352" s="523" t="s">
        <v>251</v>
      </c>
      <c r="G1352" s="523" t="s">
        <v>250</v>
      </c>
    </row>
    <row r="1353" spans="1:7">
      <c r="A1353" s="522">
        <v>1178276235</v>
      </c>
      <c r="B1353" s="523" t="s">
        <v>2106</v>
      </c>
      <c r="C1353" s="523" t="s">
        <v>6</v>
      </c>
      <c r="D1353" s="523"/>
      <c r="E1353" s="523"/>
      <c r="F1353" s="523" t="s">
        <v>243</v>
      </c>
      <c r="G1353" s="523" t="s">
        <v>242</v>
      </c>
    </row>
    <row r="1354" spans="1:7">
      <c r="A1354" s="522">
        <v>1178290079</v>
      </c>
      <c r="B1354" s="523" t="s">
        <v>2107</v>
      </c>
      <c r="C1354" s="523" t="s">
        <v>6</v>
      </c>
      <c r="D1354" s="523"/>
      <c r="E1354" s="523"/>
      <c r="F1354" s="523" t="s">
        <v>251</v>
      </c>
      <c r="G1354" s="523" t="s">
        <v>250</v>
      </c>
    </row>
    <row r="1355" spans="1:7">
      <c r="A1355" s="522">
        <v>1178356821</v>
      </c>
      <c r="B1355" s="523" t="s">
        <v>2108</v>
      </c>
      <c r="C1355" s="523" t="s">
        <v>6</v>
      </c>
      <c r="D1355" s="523"/>
      <c r="E1355" s="523"/>
      <c r="F1355" s="523" t="s">
        <v>251</v>
      </c>
      <c r="G1355" s="523" t="s">
        <v>250</v>
      </c>
    </row>
    <row r="1356" spans="1:7">
      <c r="A1356" s="522">
        <v>1178469152</v>
      </c>
      <c r="B1356" s="523" t="s">
        <v>2109</v>
      </c>
      <c r="C1356" s="523" t="s">
        <v>6</v>
      </c>
      <c r="D1356" s="523"/>
      <c r="E1356" s="523"/>
      <c r="F1356" s="523" t="s">
        <v>229</v>
      </c>
      <c r="G1356" s="523" t="s">
        <v>228</v>
      </c>
    </row>
    <row r="1357" spans="1:7">
      <c r="A1357" s="522">
        <v>1178659455</v>
      </c>
      <c r="B1357" s="523" t="s">
        <v>2110</v>
      </c>
      <c r="C1357" s="523" t="s">
        <v>6</v>
      </c>
      <c r="D1357" s="523"/>
      <c r="E1357" s="523"/>
      <c r="F1357" s="523" t="s">
        <v>255</v>
      </c>
      <c r="G1357" s="523" t="s">
        <v>254</v>
      </c>
    </row>
    <row r="1358" spans="1:7">
      <c r="A1358" s="522">
        <v>2246635850</v>
      </c>
      <c r="B1358" s="523" t="s">
        <v>2111</v>
      </c>
      <c r="C1358" s="523" t="s">
        <v>6</v>
      </c>
      <c r="D1358" s="523"/>
      <c r="E1358" s="523"/>
      <c r="F1358" s="523" t="s">
        <v>251</v>
      </c>
      <c r="G1358" s="523" t="s">
        <v>250</v>
      </c>
    </row>
    <row r="1359" spans="1:7">
      <c r="A1359" s="522">
        <v>2270988936</v>
      </c>
      <c r="B1359" s="523" t="s">
        <v>2031</v>
      </c>
      <c r="C1359" s="523" t="s">
        <v>6</v>
      </c>
      <c r="D1359" s="523"/>
      <c r="E1359" s="523"/>
      <c r="F1359" s="523" t="s">
        <v>251</v>
      </c>
      <c r="G1359" s="523" t="s">
        <v>250</v>
      </c>
    </row>
    <row r="1360" spans="1:7">
      <c r="A1360" s="522">
        <v>8811384443</v>
      </c>
      <c r="B1360" s="523" t="s">
        <v>1604</v>
      </c>
      <c r="C1360" s="523" t="s">
        <v>535</v>
      </c>
      <c r="D1360" s="523" t="s">
        <v>534</v>
      </c>
      <c r="E1360" s="523" t="s">
        <v>121</v>
      </c>
      <c r="F1360" s="523" t="s">
        <v>243</v>
      </c>
      <c r="G1360" s="523" t="s">
        <v>242</v>
      </c>
    </row>
    <row r="1361" spans="1:7">
      <c r="A1361" s="522">
        <v>8811775467</v>
      </c>
      <c r="B1361" s="523" t="s">
        <v>544</v>
      </c>
      <c r="C1361" s="523" t="s">
        <v>533</v>
      </c>
      <c r="D1361" s="523" t="s">
        <v>534</v>
      </c>
      <c r="E1361" s="523" t="s">
        <v>121</v>
      </c>
      <c r="F1361" s="523" t="s">
        <v>253</v>
      </c>
      <c r="G1361" s="523" t="s">
        <v>252</v>
      </c>
    </row>
    <row r="1362" spans="1:7">
      <c r="A1362" s="522">
        <v>8811809753</v>
      </c>
      <c r="B1362" s="523" t="s">
        <v>545</v>
      </c>
      <c r="C1362" s="523" t="s">
        <v>533</v>
      </c>
      <c r="D1362" s="523" t="s">
        <v>534</v>
      </c>
      <c r="E1362" s="523" t="s">
        <v>121</v>
      </c>
      <c r="F1362" s="523" t="s">
        <v>253</v>
      </c>
      <c r="G1362" s="523" t="s">
        <v>252</v>
      </c>
    </row>
    <row r="1363" spans="1:7">
      <c r="A1363" s="522">
        <v>8811925674</v>
      </c>
      <c r="B1363" s="523" t="s">
        <v>571</v>
      </c>
      <c r="C1363" s="523" t="s">
        <v>535</v>
      </c>
      <c r="D1363" s="523" t="s">
        <v>534</v>
      </c>
      <c r="E1363" s="523" t="s">
        <v>121</v>
      </c>
      <c r="F1363" s="523" t="s">
        <v>253</v>
      </c>
      <c r="G1363" s="523" t="s">
        <v>252</v>
      </c>
    </row>
    <row r="1364" spans="1:7">
      <c r="A1364" s="522">
        <v>8812231080</v>
      </c>
      <c r="B1364" s="523" t="s">
        <v>1605</v>
      </c>
      <c r="C1364" s="523" t="s">
        <v>535</v>
      </c>
      <c r="D1364" s="523" t="s">
        <v>534</v>
      </c>
      <c r="E1364" s="523" t="s">
        <v>121</v>
      </c>
      <c r="F1364" s="523" t="s">
        <v>239</v>
      </c>
      <c r="G1364" s="523" t="s">
        <v>238</v>
      </c>
    </row>
    <row r="1365" spans="1:7">
      <c r="A1365" s="522">
        <v>8813405212</v>
      </c>
      <c r="B1365" s="523" t="s">
        <v>1606</v>
      </c>
      <c r="C1365" s="523" t="s">
        <v>533</v>
      </c>
      <c r="D1365" s="523" t="s">
        <v>986</v>
      </c>
      <c r="E1365" s="523" t="s">
        <v>120</v>
      </c>
      <c r="F1365" s="523" t="s">
        <v>251</v>
      </c>
      <c r="G1365" s="523" t="s">
        <v>250</v>
      </c>
    </row>
    <row r="1366" spans="1:7">
      <c r="A1366" s="522">
        <v>8813428156</v>
      </c>
      <c r="B1366" s="523" t="s">
        <v>1607</v>
      </c>
      <c r="C1366" s="523" t="s">
        <v>535</v>
      </c>
      <c r="D1366" s="523" t="s">
        <v>534</v>
      </c>
      <c r="E1366" s="523" t="s">
        <v>121</v>
      </c>
      <c r="F1366" s="523" t="s">
        <v>245</v>
      </c>
      <c r="G1366" s="523" t="s">
        <v>244</v>
      </c>
    </row>
    <row r="1367" spans="1:7">
      <c r="A1367" s="522">
        <v>8813433172</v>
      </c>
      <c r="B1367" s="523" t="s">
        <v>2112</v>
      </c>
      <c r="C1367" s="523" t="s">
        <v>6</v>
      </c>
      <c r="D1367" s="523"/>
      <c r="E1367" s="523"/>
      <c r="F1367" s="523" t="s">
        <v>237</v>
      </c>
      <c r="G1367" s="523" t="s">
        <v>236</v>
      </c>
    </row>
    <row r="1368" spans="1:7">
      <c r="A1368" s="522">
        <v>8815869167</v>
      </c>
      <c r="B1368" s="523" t="s">
        <v>626</v>
      </c>
      <c r="C1368" s="523" t="s">
        <v>533</v>
      </c>
      <c r="D1368" s="523" t="s">
        <v>538</v>
      </c>
      <c r="E1368" s="523" t="s">
        <v>117</v>
      </c>
      <c r="F1368" s="523" t="s">
        <v>229</v>
      </c>
      <c r="G1368" s="523" t="s">
        <v>228</v>
      </c>
    </row>
    <row r="1369" spans="1:7">
      <c r="A1369" s="522">
        <v>8815911498</v>
      </c>
      <c r="B1369" s="523" t="s">
        <v>569</v>
      </c>
      <c r="C1369" s="523" t="s">
        <v>535</v>
      </c>
      <c r="D1369" s="523" t="s">
        <v>534</v>
      </c>
      <c r="E1369" s="523" t="s">
        <v>121</v>
      </c>
      <c r="F1369" s="523" t="s">
        <v>249</v>
      </c>
      <c r="G1369" s="523" t="s">
        <v>248</v>
      </c>
    </row>
    <row r="1370" spans="1:7">
      <c r="A1370" s="522">
        <v>8815926157</v>
      </c>
      <c r="B1370" s="523" t="s">
        <v>1608</v>
      </c>
      <c r="C1370" s="523" t="s">
        <v>533</v>
      </c>
      <c r="D1370" s="523" t="s">
        <v>534</v>
      </c>
      <c r="E1370" s="523" t="s">
        <v>121</v>
      </c>
      <c r="F1370" s="523" t="s">
        <v>257</v>
      </c>
      <c r="G1370" s="523" t="s">
        <v>256</v>
      </c>
    </row>
    <row r="1371" spans="1:7">
      <c r="A1371" s="522">
        <v>8819029677</v>
      </c>
      <c r="B1371" s="523" t="s">
        <v>570</v>
      </c>
      <c r="C1371" s="523" t="s">
        <v>535</v>
      </c>
      <c r="D1371" s="523" t="s">
        <v>534</v>
      </c>
      <c r="E1371" s="523" t="s">
        <v>121</v>
      </c>
      <c r="F1371" s="523" t="s">
        <v>225</v>
      </c>
      <c r="G1371" s="523" t="s">
        <v>224</v>
      </c>
    </row>
    <row r="1372" spans="1:7">
      <c r="A1372" s="522">
        <v>8819722628</v>
      </c>
      <c r="B1372" s="523" t="s">
        <v>2113</v>
      </c>
      <c r="C1372" s="523" t="s">
        <v>6</v>
      </c>
      <c r="D1372" s="523"/>
      <c r="E1372" s="523"/>
      <c r="F1372" s="523" t="s">
        <v>255</v>
      </c>
      <c r="G1372" s="523" t="s">
        <v>254</v>
      </c>
    </row>
    <row r="1373" spans="1:7">
      <c r="A1373" s="522">
        <v>8822720825</v>
      </c>
      <c r="B1373" s="523" t="s">
        <v>988</v>
      </c>
      <c r="C1373" s="523" t="s">
        <v>6</v>
      </c>
      <c r="D1373" s="523"/>
      <c r="E1373" s="523"/>
      <c r="F1373" s="523" t="s">
        <v>251</v>
      </c>
      <c r="G1373" s="523" t="s">
        <v>250</v>
      </c>
    </row>
    <row r="1374" spans="1:7">
      <c r="A1374" s="522">
        <v>8825579871</v>
      </c>
      <c r="B1374" s="523" t="s">
        <v>1023</v>
      </c>
      <c r="C1374" s="523" t="s">
        <v>535</v>
      </c>
      <c r="D1374" s="523" t="s">
        <v>986</v>
      </c>
      <c r="E1374" s="523" t="s">
        <v>120</v>
      </c>
      <c r="F1374" s="523" t="s">
        <v>225</v>
      </c>
      <c r="G1374" s="523" t="s">
        <v>224</v>
      </c>
    </row>
    <row r="1375" spans="1:7">
      <c r="A1375" s="522">
        <v>8826696609</v>
      </c>
      <c r="B1375" s="523" t="s">
        <v>547</v>
      </c>
      <c r="C1375" s="523" t="s">
        <v>533</v>
      </c>
      <c r="D1375" s="523" t="s">
        <v>534</v>
      </c>
      <c r="E1375" s="523" t="s">
        <v>121</v>
      </c>
      <c r="F1375" s="523" t="s">
        <v>225</v>
      </c>
      <c r="G1375" s="523" t="s">
        <v>224</v>
      </c>
    </row>
    <row r="1376" spans="1:7">
      <c r="A1376" s="522">
        <v>8831846157</v>
      </c>
      <c r="B1376" s="523" t="s">
        <v>546</v>
      </c>
      <c r="C1376" s="523" t="s">
        <v>533</v>
      </c>
      <c r="D1376" s="523" t="s">
        <v>534</v>
      </c>
      <c r="E1376" s="523" t="s">
        <v>121</v>
      </c>
      <c r="F1376" s="523" t="s">
        <v>229</v>
      </c>
      <c r="G1376" s="523" t="s">
        <v>228</v>
      </c>
    </row>
    <row r="1377" spans="1:7">
      <c r="A1377" s="522">
        <v>8831850399</v>
      </c>
      <c r="B1377" s="523" t="s">
        <v>2114</v>
      </c>
      <c r="C1377" s="523" t="s">
        <v>6</v>
      </c>
      <c r="D1377" s="523"/>
      <c r="E1377" s="523"/>
      <c r="F1377" s="523" t="s">
        <v>229</v>
      </c>
      <c r="G1377" s="523" t="s">
        <v>228</v>
      </c>
    </row>
    <row r="1378" spans="1:7">
      <c r="A1378" s="522">
        <v>8831853724</v>
      </c>
      <c r="B1378" s="523" t="s">
        <v>1609</v>
      </c>
      <c r="C1378" s="523" t="s">
        <v>535</v>
      </c>
      <c r="D1378" s="523" t="s">
        <v>534</v>
      </c>
      <c r="E1378" s="523" t="s">
        <v>121</v>
      </c>
      <c r="F1378" s="523" t="s">
        <v>257</v>
      </c>
      <c r="G1378" s="523" t="s">
        <v>256</v>
      </c>
    </row>
    <row r="1379" spans="1:7">
      <c r="A1379" s="522">
        <v>8831854904</v>
      </c>
      <c r="B1379" s="523" t="s">
        <v>497</v>
      </c>
      <c r="C1379" s="523" t="s">
        <v>535</v>
      </c>
      <c r="D1379" s="523" t="s">
        <v>534</v>
      </c>
      <c r="E1379" s="523" t="s">
        <v>121</v>
      </c>
      <c r="F1379" s="523" t="s">
        <v>255</v>
      </c>
      <c r="G1379" s="523" t="s">
        <v>254</v>
      </c>
    </row>
    <row r="1380" spans="1:7">
      <c r="A1380" s="522">
        <v>8831854987</v>
      </c>
      <c r="B1380" s="523" t="s">
        <v>573</v>
      </c>
      <c r="C1380" s="523" t="s">
        <v>535</v>
      </c>
      <c r="D1380" s="523" t="s">
        <v>534</v>
      </c>
      <c r="E1380" s="523" t="s">
        <v>121</v>
      </c>
      <c r="F1380" s="523" t="s">
        <v>225</v>
      </c>
      <c r="G1380" s="523" t="s">
        <v>224</v>
      </c>
    </row>
    <row r="1381" spans="1:7">
      <c r="A1381" s="522">
        <v>8831854995</v>
      </c>
      <c r="B1381" s="523" t="s">
        <v>572</v>
      </c>
      <c r="C1381" s="523" t="s">
        <v>535</v>
      </c>
      <c r="D1381" s="523" t="s">
        <v>534</v>
      </c>
      <c r="E1381" s="523" t="s">
        <v>121</v>
      </c>
      <c r="F1381" s="523" t="s">
        <v>225</v>
      </c>
      <c r="G1381" s="523" t="s">
        <v>224</v>
      </c>
    </row>
  </sheetData>
  <sheetProtection algorithmName="SHA-512" hashValue="SHjBbzEhtUMarAVletTcVRaFYIGz3Mce3tvYHhcx3Qn63J4CmnW3aGx8LOwVH6Ny9djN+7ie2+iHj6yQE8wHXQ==" saltValue="EpoNJhEhbbwHIyBNaHNHfg==" spinCount="100000" sheet="1" objects="1" scenarios="1" selectLockedCells="1" selectUnlockedCells="1"/>
  <autoFilter ref="A1:G1381" xr:uid="{69B8BB06-1F28-44CB-BF52-3C23FFC4DB21}">
    <sortState xmlns:xlrd2="http://schemas.microsoft.com/office/spreadsheetml/2017/richdata2" ref="A2:G1381">
      <sortCondition ref="A1:A1381"/>
    </sortState>
  </autoFilter>
  <sortState xmlns:xlrd2="http://schemas.microsoft.com/office/spreadsheetml/2017/richdata2" ref="AC24:AC30">
    <sortCondition ref="AC24:AC30"/>
  </sortState>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41</vt:i4>
      </vt:variant>
    </vt:vector>
  </HeadingPairs>
  <TitlesOfParts>
    <vt:vector size="57" baseType="lpstr">
      <vt:lpstr>État de la demande</vt:lpstr>
      <vt:lpstr>Identification </vt:lpstr>
      <vt:lpstr>Admissibilité</vt:lpstr>
      <vt:lpstr>Annexe administrateurs</vt:lpstr>
      <vt:lpstr>Structure organisationnelle</vt:lpstr>
      <vt:lpstr>Portrait organisme</vt:lpstr>
      <vt:lpstr>Écoresponsabilité</vt:lpstr>
      <vt:lpstr>REF_Profil</vt:lpstr>
      <vt:lpstr>REF</vt:lpstr>
      <vt:lpstr>Section 10c Réel</vt:lpstr>
      <vt:lpstr>Section 10c En cours</vt:lpstr>
      <vt:lpstr>Section 10c Prévisionnel</vt:lpstr>
      <vt:lpstr>Section 14a</vt:lpstr>
      <vt:lpstr>DocsRequis-MatérielAppui</vt:lpstr>
      <vt:lpstr>ListeDocsRequis-MatérielAppui</vt:lpstr>
      <vt:lpstr>Directives d'envoi</vt:lpstr>
      <vt:lpstr>'Section 14a'!Impression_des_titres</vt:lpstr>
      <vt:lpstr>Liste1</vt:lpstr>
      <vt:lpstr>Liste10</vt:lpstr>
      <vt:lpstr>Liste11</vt:lpstr>
      <vt:lpstr>Liste12</vt:lpstr>
      <vt:lpstr>Liste13</vt:lpstr>
      <vt:lpstr>Liste14</vt:lpstr>
      <vt:lpstr>Liste2</vt:lpstr>
      <vt:lpstr>Liste3</vt:lpstr>
      <vt:lpstr>Liste4</vt:lpstr>
      <vt:lpstr>Liste5</vt:lpstr>
      <vt:lpstr>Liste6</vt:lpstr>
      <vt:lpstr>Liste7</vt:lpstr>
      <vt:lpstr>Liste8</vt:lpstr>
      <vt:lpstr>Liste9</vt:lpstr>
      <vt:lpstr>Litt</vt:lpstr>
      <vt:lpstr>'Section 10c En cours'!Nv10cDiversite</vt:lpstr>
      <vt:lpstr>'Section 10c Prévisionnel'!Nv10cDiversite</vt:lpstr>
      <vt:lpstr>Nv10cDiversite</vt:lpstr>
      <vt:lpstr>'Section 10c En cours'!Nv10cHand</vt:lpstr>
      <vt:lpstr>'Section 10c Prévisionnel'!Nv10cHand</vt:lpstr>
      <vt:lpstr>Nv10cHand</vt:lpstr>
      <vt:lpstr>'Section 10c En cours'!Nv10cHaut</vt:lpstr>
      <vt:lpstr>'Section 10c Prévisionnel'!Nv10cHaut</vt:lpstr>
      <vt:lpstr>Nv10cHaut</vt:lpstr>
      <vt:lpstr>'Section 10c En cours'!Nv10cReleve</vt:lpstr>
      <vt:lpstr>'Section 10c Prévisionnel'!Nv10cReleve</vt:lpstr>
      <vt:lpstr>Nv10cReleve</vt:lpstr>
      <vt:lpstr>Scene</vt:lpstr>
      <vt:lpstr>Toutes</vt:lpstr>
      <vt:lpstr>Visu</vt:lpstr>
      <vt:lpstr>VisuLitt</vt:lpstr>
      <vt:lpstr>Admissibilité!Zone_d_impression</vt:lpstr>
      <vt:lpstr>'Annexe administrateurs'!Zone_d_impression</vt:lpstr>
      <vt:lpstr>'Directives d''envoi'!Zone_d_impression</vt:lpstr>
      <vt:lpstr>'DocsRequis-MatérielAppui'!Zone_d_impression</vt:lpstr>
      <vt:lpstr>Écoresponsabilité!Zone_d_impression</vt:lpstr>
      <vt:lpstr>'Identification '!Zone_d_impression</vt:lpstr>
      <vt:lpstr>'ListeDocsRequis-MatérielAppui'!Zone_d_impression</vt:lpstr>
      <vt:lpstr>'Portrait organisme'!Zone_d_impression</vt:lpstr>
      <vt:lpstr>'Structure organisationnelle'!Zone_d_impression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annie.bournival@calq.gouv.qc.ca</dc:creator>
  <cp:lastModifiedBy>Annie Bournival</cp:lastModifiedBy>
  <cp:lastPrinted>2023-10-24T21:42:45Z</cp:lastPrinted>
  <dcterms:created xsi:type="dcterms:W3CDTF">2003-03-18T20:09:03Z</dcterms:created>
  <dcterms:modified xsi:type="dcterms:W3CDTF">2023-11-07T16:26:40Z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2023-05-19T15:33:00Z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e0b24c4b-c1d7-4f4f-b81f-f59386a834b8</vt:lpwstr>
  </property>
  <property fmtid="{D5CDD505-2E9C-101B-9397-08002B2CF9AE}" pid="7" name="MSIP_Label_defa4170-0d19-0005-0004-bc88714345d2_ActionId">
    <vt:lpwstr>feb16e9f-181a-450e-bad6-05608cdd8817</vt:lpwstr>
  </property>
  <property fmtid="{D5CDD505-2E9C-101B-9397-08002B2CF9AE}" pid="8" name="MSIP_Label_defa4170-0d19-0005-0004-bc88714345d2_ContentBits">
    <vt:lpwstr>0</vt:lpwstr>
  </property>
</Properties>
</file>