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pivotTables/pivotTable1.xml" ContentType="application/vnd.openxmlformats-officedocument.spreadsheetml.pivotTable+xml"/>
  <Override PartName="/xl/drawings/drawing2.xml" ContentType="application/vnd.openxmlformats-officedocument.drawing+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drawings/drawing3.xml" ContentType="application/vnd.openxmlformats-officedocument.drawing+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drawings/drawing4.xml" ContentType="application/vnd.openxmlformats-officedocument.drawing+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hidePivotFieldList="1"/>
  <mc:AlternateContent xmlns:mc="http://schemas.openxmlformats.org/markup-compatibility/2006">
    <mc:Choice Requires="x15">
      <x15ac:absPath xmlns:x15ac="http://schemas.microsoft.com/office/spreadsheetml/2010/11/ac" url="C:\Users\abou\Desktop\AnalysteGestionProgramme\MesureSpectacle\Phase10-11-12-13-14\"/>
    </mc:Choice>
  </mc:AlternateContent>
  <xr:revisionPtr revIDLastSave="0" documentId="13_ncr:1_{C0BBA757-47B8-4A1D-B0EC-15ABCE565051}" xr6:coauthVersionLast="47" xr6:coauthVersionMax="47" xr10:uidLastSave="{00000000-0000-0000-0000-000000000000}"/>
  <workbookProtection workbookAlgorithmName="SHA-512" workbookHashValue="4JMzOLOmgYObsx/roiZF4wn/iM76YAELNVob6+P/0edauFTqqyc2mzdFmnNBAOp2GrFc2aE2LR65WKgGgmU19A==" workbookSaltValue="YmF9RLeT2NVsT4pKVmnPDg==" workbookSpinCount="100000" lockStructure="1"/>
  <bookViews>
    <workbookView xWindow="28680" yWindow="-120" windowWidth="29040" windowHeight="15840" tabRatio="783" xr2:uid="{00000000-000D-0000-FFFF-FFFF00000000}"/>
  </bookViews>
  <sheets>
    <sheet name="Guide" sheetId="74" r:id="rId1"/>
    <sheet name="Identification de la salle" sheetId="68" r:id="rId2"/>
    <sheet name="Tableau de bord" sheetId="64" state="hidden" r:id="rId3"/>
    <sheet name="Jeune public-Année de référence" sheetId="77" r:id="rId4"/>
    <sheet name="Public familial" sheetId="76" r:id="rId5"/>
    <sheet name="Public adulte-Année référence" sheetId="78" r:id="rId6"/>
    <sheet name="Public adulte" sheetId="35" r:id="rId7"/>
    <sheet name="TableDonnées" sheetId="71" state="hidden" r:id="rId8"/>
    <sheet name="Données" sheetId="67" state="hidden" r:id="rId9"/>
  </sheets>
  <definedNames>
    <definedName name="_xlnm._FilterDatabase" localSheetId="8" hidden="1">Données!$K$1:$L$818</definedName>
    <definedName name="_xlnm._FilterDatabase" localSheetId="3" hidden="1">'Jeune public-Année de référence'!$A$14:$R$272</definedName>
    <definedName name="_xlnm._FilterDatabase" localSheetId="6" hidden="1">'Public adulte'!$A$21:$AT$277</definedName>
    <definedName name="_xlnm._FilterDatabase" localSheetId="5" hidden="1">'Public adulte-Année référence'!$A$15:$R$272</definedName>
    <definedName name="_xlnm._FilterDatabase" localSheetId="4" hidden="1">'Public familial'!$A$21:$AT$277</definedName>
    <definedName name="CaseACocher1" localSheetId="2">'Tableau de bord'!#REF!</definedName>
    <definedName name="CaseACocher2" localSheetId="2">'Tableau de bord'!#REF!</definedName>
    <definedName name="CaseACocher4" localSheetId="2">'Tableau de bord'!#REF!</definedName>
    <definedName name="_xlnm.Print_Titles" localSheetId="3">'Jeune public-Année de référence'!$14:$14</definedName>
    <definedName name="_xlnm.Print_Titles" localSheetId="6">'Public adulte'!$21:$21</definedName>
    <definedName name="_xlnm.Print_Titles" localSheetId="5">'Public adulte-Année référence'!$15:$15</definedName>
    <definedName name="_xlnm.Print_Titles" localSheetId="4">'Public familial'!$21:$21</definedName>
    <definedName name="Z_EE10AC66_1EA7_44A5_A4AC_C85396D1CDF4_.wvu.PrintArea" localSheetId="2" hidden="1">'Tableau de bord'!$A$1:$N$19</definedName>
    <definedName name="_xlnm.Print_Area" localSheetId="1">'Identification de la salle'!$A$2:$N$76</definedName>
  </definedNames>
  <calcPr calcId="191029"/>
  <pivotCaches>
    <pivotCache cacheId="8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77" l="1"/>
  <c r="C6" i="35"/>
  <c r="C9" i="35"/>
  <c r="C8" i="35"/>
  <c r="C7" i="35"/>
  <c r="C7" i="76"/>
  <c r="K24" i="76"/>
  <c r="K25" i="76"/>
  <c r="K26" i="76"/>
  <c r="K27" i="76"/>
  <c r="K28" i="76"/>
  <c r="K29" i="76"/>
  <c r="K30" i="76"/>
  <c r="K31" i="76"/>
  <c r="K32" i="76"/>
  <c r="K33" i="76"/>
  <c r="K34" i="76"/>
  <c r="K35" i="76"/>
  <c r="K36" i="76"/>
  <c r="K37" i="76"/>
  <c r="K38" i="76"/>
  <c r="K39" i="76"/>
  <c r="K40" i="76"/>
  <c r="K41" i="76"/>
  <c r="K42" i="76"/>
  <c r="K43" i="76"/>
  <c r="K44" i="76"/>
  <c r="K45" i="76"/>
  <c r="K46" i="76"/>
  <c r="K47" i="76"/>
  <c r="K48" i="76"/>
  <c r="K49" i="76"/>
  <c r="K50" i="76"/>
  <c r="K51" i="76"/>
  <c r="K52" i="76"/>
  <c r="K53" i="76"/>
  <c r="K54" i="76"/>
  <c r="K55" i="76"/>
  <c r="K56" i="76"/>
  <c r="K57" i="76"/>
  <c r="K58" i="76"/>
  <c r="K59" i="76"/>
  <c r="K60" i="76"/>
  <c r="K61" i="76"/>
  <c r="K62" i="76"/>
  <c r="K63" i="76"/>
  <c r="K64" i="76"/>
  <c r="K65" i="76"/>
  <c r="K66" i="76"/>
  <c r="K67" i="76"/>
  <c r="K68" i="76"/>
  <c r="K69" i="76"/>
  <c r="K70" i="76"/>
  <c r="K71" i="76"/>
  <c r="K72" i="76"/>
  <c r="K73" i="76"/>
  <c r="K74" i="76"/>
  <c r="K75" i="76"/>
  <c r="K76" i="76"/>
  <c r="K77" i="76"/>
  <c r="K78" i="76"/>
  <c r="K79" i="76"/>
  <c r="K80" i="76"/>
  <c r="K81" i="76"/>
  <c r="K82" i="76"/>
  <c r="K83" i="76"/>
  <c r="K84" i="76"/>
  <c r="K85" i="76"/>
  <c r="K86" i="76"/>
  <c r="K87" i="76"/>
  <c r="K88" i="76"/>
  <c r="K89" i="76"/>
  <c r="K90" i="76"/>
  <c r="K91" i="76"/>
  <c r="K92" i="76"/>
  <c r="K93" i="76"/>
  <c r="K94" i="76"/>
  <c r="K95" i="76"/>
  <c r="K96" i="76"/>
  <c r="K97" i="76"/>
  <c r="K98" i="76"/>
  <c r="K99" i="76"/>
  <c r="K100" i="76"/>
  <c r="K101" i="76"/>
  <c r="K102" i="76"/>
  <c r="K103" i="76"/>
  <c r="K104" i="76"/>
  <c r="K105" i="76"/>
  <c r="K106" i="76"/>
  <c r="K107" i="76"/>
  <c r="K108" i="76"/>
  <c r="K109" i="76"/>
  <c r="K110" i="76"/>
  <c r="K111" i="76"/>
  <c r="K112" i="76"/>
  <c r="K113" i="76"/>
  <c r="K114" i="76"/>
  <c r="K115" i="76"/>
  <c r="K116" i="76"/>
  <c r="K117" i="76"/>
  <c r="K118" i="76"/>
  <c r="K119" i="76"/>
  <c r="K120" i="76"/>
  <c r="K121" i="76"/>
  <c r="K122" i="76"/>
  <c r="K123" i="76"/>
  <c r="K124" i="76"/>
  <c r="K125" i="76"/>
  <c r="K126" i="76"/>
  <c r="K127" i="76"/>
  <c r="K128" i="76"/>
  <c r="K129" i="76"/>
  <c r="K130" i="76"/>
  <c r="K131" i="76"/>
  <c r="K132" i="76"/>
  <c r="K133" i="76"/>
  <c r="K134" i="76"/>
  <c r="K135" i="76"/>
  <c r="K136" i="76"/>
  <c r="K137" i="76"/>
  <c r="K138" i="76"/>
  <c r="K139" i="76"/>
  <c r="K140" i="76"/>
  <c r="K141" i="76"/>
  <c r="K142" i="76"/>
  <c r="K143" i="76"/>
  <c r="K144" i="76"/>
  <c r="K145" i="76"/>
  <c r="K146" i="76"/>
  <c r="K147" i="76"/>
  <c r="K148" i="76"/>
  <c r="K149" i="76"/>
  <c r="K150" i="76"/>
  <c r="K151" i="76"/>
  <c r="K152" i="76"/>
  <c r="K153" i="76"/>
  <c r="K154" i="76"/>
  <c r="K155" i="76"/>
  <c r="K156" i="76"/>
  <c r="K157" i="76"/>
  <c r="K158" i="76"/>
  <c r="K159" i="76"/>
  <c r="K160" i="76"/>
  <c r="K161" i="76"/>
  <c r="K162" i="76"/>
  <c r="K163" i="76"/>
  <c r="K164" i="76"/>
  <c r="K165" i="76"/>
  <c r="K166" i="76"/>
  <c r="K167" i="76"/>
  <c r="K168" i="76"/>
  <c r="K169" i="76"/>
  <c r="K170" i="76"/>
  <c r="K171" i="76"/>
  <c r="K172" i="76"/>
  <c r="K173" i="76"/>
  <c r="K174" i="76"/>
  <c r="K175" i="76"/>
  <c r="K176" i="76"/>
  <c r="K177" i="76"/>
  <c r="K178" i="76"/>
  <c r="K179" i="76"/>
  <c r="K180" i="76"/>
  <c r="K181" i="76"/>
  <c r="K182" i="76"/>
  <c r="K183" i="76"/>
  <c r="K184" i="76"/>
  <c r="K185" i="76"/>
  <c r="K186" i="76"/>
  <c r="K187" i="76"/>
  <c r="K188" i="76"/>
  <c r="K189" i="76"/>
  <c r="K190" i="76"/>
  <c r="K191" i="76"/>
  <c r="K192" i="76"/>
  <c r="K193" i="76"/>
  <c r="K194" i="76"/>
  <c r="K195" i="76"/>
  <c r="K196" i="76"/>
  <c r="K197" i="76"/>
  <c r="K198" i="76"/>
  <c r="K199" i="76"/>
  <c r="K200" i="76"/>
  <c r="K201" i="76"/>
  <c r="K202" i="76"/>
  <c r="K203" i="76"/>
  <c r="K204" i="76"/>
  <c r="K205" i="76"/>
  <c r="K206" i="76"/>
  <c r="K207" i="76"/>
  <c r="K208" i="76"/>
  <c r="K209" i="76"/>
  <c r="K210" i="76"/>
  <c r="K211" i="76"/>
  <c r="K212" i="76"/>
  <c r="K213" i="76"/>
  <c r="K214" i="76"/>
  <c r="K215" i="76"/>
  <c r="K216" i="76"/>
  <c r="K217" i="76"/>
  <c r="K218" i="76"/>
  <c r="K219" i="76"/>
  <c r="K220" i="76"/>
  <c r="K221" i="76"/>
  <c r="K222" i="76"/>
  <c r="K223" i="76"/>
  <c r="K224" i="76"/>
  <c r="K225" i="76"/>
  <c r="K226" i="76"/>
  <c r="K227" i="76"/>
  <c r="K228" i="76"/>
  <c r="K229" i="76"/>
  <c r="K230" i="76"/>
  <c r="K231" i="76"/>
  <c r="K232" i="76"/>
  <c r="K233" i="76"/>
  <c r="K234" i="76"/>
  <c r="K235" i="76"/>
  <c r="K236" i="76"/>
  <c r="K237" i="76"/>
  <c r="K238" i="76"/>
  <c r="K239" i="76"/>
  <c r="K240" i="76"/>
  <c r="K241" i="76"/>
  <c r="K242" i="76"/>
  <c r="K243" i="76"/>
  <c r="K244" i="76"/>
  <c r="K245" i="76"/>
  <c r="K246" i="76"/>
  <c r="K247" i="76"/>
  <c r="K248" i="76"/>
  <c r="K249" i="76"/>
  <c r="K250" i="76"/>
  <c r="K251" i="76"/>
  <c r="K252" i="76"/>
  <c r="K253" i="76"/>
  <c r="K254" i="76"/>
  <c r="K255" i="76"/>
  <c r="K256" i="76"/>
  <c r="K257" i="76"/>
  <c r="K258" i="76"/>
  <c r="K259" i="76"/>
  <c r="K260" i="76"/>
  <c r="K261" i="76"/>
  <c r="K262" i="76"/>
  <c r="K263" i="76"/>
  <c r="K264" i="76"/>
  <c r="K265" i="76"/>
  <c r="K266" i="76"/>
  <c r="K267" i="76"/>
  <c r="K268" i="76"/>
  <c r="K269" i="76"/>
  <c r="K270" i="76"/>
  <c r="K271" i="76"/>
  <c r="K272" i="76"/>
  <c r="K273" i="76"/>
  <c r="K274" i="76"/>
  <c r="K275" i="76"/>
  <c r="K276" i="76"/>
  <c r="K277" i="76"/>
  <c r="K24" i="35"/>
  <c r="K25" i="35"/>
  <c r="K26" i="35"/>
  <c r="K27" i="35"/>
  <c r="K28" i="35"/>
  <c r="K29" i="35"/>
  <c r="K30" i="35"/>
  <c r="K31" i="35"/>
  <c r="K32" i="35"/>
  <c r="K33" i="35"/>
  <c r="K34" i="35"/>
  <c r="K35" i="35"/>
  <c r="K36" i="35"/>
  <c r="K37" i="35"/>
  <c r="K38" i="35"/>
  <c r="K39" i="35"/>
  <c r="K40" i="35"/>
  <c r="K41" i="35"/>
  <c r="K42" i="35"/>
  <c r="K43" i="35"/>
  <c r="K44" i="35"/>
  <c r="K45" i="35"/>
  <c r="K46" i="35"/>
  <c r="K47" i="35"/>
  <c r="K48" i="35"/>
  <c r="K49" i="35"/>
  <c r="K50" i="35"/>
  <c r="K51" i="35"/>
  <c r="K52" i="35"/>
  <c r="K53" i="35"/>
  <c r="K54" i="35"/>
  <c r="K55" i="35"/>
  <c r="K56" i="35"/>
  <c r="K57" i="35"/>
  <c r="K58" i="35"/>
  <c r="K59" i="35"/>
  <c r="K60" i="35"/>
  <c r="K61" i="35"/>
  <c r="K62" i="35"/>
  <c r="K63" i="35"/>
  <c r="K64" i="35"/>
  <c r="K65" i="35"/>
  <c r="K66" i="35"/>
  <c r="K67" i="35"/>
  <c r="K68" i="35"/>
  <c r="K69" i="35"/>
  <c r="K70" i="35"/>
  <c r="K71" i="35"/>
  <c r="K72" i="35"/>
  <c r="K73" i="35"/>
  <c r="K74" i="35"/>
  <c r="K75" i="35"/>
  <c r="K76" i="35"/>
  <c r="K77" i="35"/>
  <c r="K78" i="35"/>
  <c r="K79" i="35"/>
  <c r="K80" i="35"/>
  <c r="K81" i="35"/>
  <c r="K82" i="35"/>
  <c r="K83" i="35"/>
  <c r="K84" i="35"/>
  <c r="K85" i="35"/>
  <c r="K86" i="35"/>
  <c r="K87" i="35"/>
  <c r="K88" i="35"/>
  <c r="K89" i="35"/>
  <c r="K90" i="35"/>
  <c r="K91" i="35"/>
  <c r="K92" i="35"/>
  <c r="K93" i="35"/>
  <c r="K94" i="35"/>
  <c r="K95" i="35"/>
  <c r="K96" i="35"/>
  <c r="K97" i="35"/>
  <c r="K98" i="35"/>
  <c r="K99" i="35"/>
  <c r="K100" i="35"/>
  <c r="K101" i="35"/>
  <c r="K102" i="35"/>
  <c r="K103" i="35"/>
  <c r="K104" i="35"/>
  <c r="K105" i="35"/>
  <c r="K106" i="35"/>
  <c r="K107" i="35"/>
  <c r="K108" i="35"/>
  <c r="K109" i="35"/>
  <c r="K110" i="35"/>
  <c r="K111" i="35"/>
  <c r="K112" i="35"/>
  <c r="K113" i="35"/>
  <c r="K114" i="35"/>
  <c r="K115" i="35"/>
  <c r="K116" i="35"/>
  <c r="K117" i="35"/>
  <c r="K118" i="35"/>
  <c r="K119" i="35"/>
  <c r="K120" i="35"/>
  <c r="K121" i="35"/>
  <c r="K122" i="35"/>
  <c r="K123" i="35"/>
  <c r="K124" i="35"/>
  <c r="K125" i="35"/>
  <c r="K126" i="35"/>
  <c r="K127" i="35"/>
  <c r="K128" i="35"/>
  <c r="K129" i="35"/>
  <c r="K130" i="35"/>
  <c r="K131" i="35"/>
  <c r="K132" i="35"/>
  <c r="K133" i="35"/>
  <c r="K134" i="35"/>
  <c r="K135" i="35"/>
  <c r="K136" i="35"/>
  <c r="K137" i="35"/>
  <c r="K138" i="35"/>
  <c r="K139" i="35"/>
  <c r="K140" i="35"/>
  <c r="K141" i="35"/>
  <c r="K142" i="35"/>
  <c r="K143" i="35"/>
  <c r="K144" i="35"/>
  <c r="K145" i="35"/>
  <c r="K146" i="35"/>
  <c r="K147" i="35"/>
  <c r="K148" i="35"/>
  <c r="K149" i="35"/>
  <c r="K150" i="35"/>
  <c r="K151" i="35"/>
  <c r="K152" i="35"/>
  <c r="K153" i="35"/>
  <c r="K154" i="35"/>
  <c r="K155" i="35"/>
  <c r="K156" i="35"/>
  <c r="K157" i="35"/>
  <c r="K158" i="35"/>
  <c r="K159" i="35"/>
  <c r="K160" i="35"/>
  <c r="K161" i="35"/>
  <c r="K162" i="35"/>
  <c r="K163" i="35"/>
  <c r="K164" i="35"/>
  <c r="K165" i="35"/>
  <c r="K166" i="35"/>
  <c r="K167" i="35"/>
  <c r="K168" i="35"/>
  <c r="K169" i="35"/>
  <c r="K170" i="35"/>
  <c r="K171" i="35"/>
  <c r="K172" i="35"/>
  <c r="K173" i="35"/>
  <c r="K174" i="35"/>
  <c r="K175" i="35"/>
  <c r="K176" i="35"/>
  <c r="K177" i="35"/>
  <c r="K178" i="35"/>
  <c r="K179" i="35"/>
  <c r="K180" i="35"/>
  <c r="K181" i="35"/>
  <c r="K182" i="35"/>
  <c r="K183" i="35"/>
  <c r="K184" i="35"/>
  <c r="K185" i="35"/>
  <c r="K186" i="35"/>
  <c r="K187" i="35"/>
  <c r="K188" i="35"/>
  <c r="K189" i="35"/>
  <c r="K190" i="35"/>
  <c r="K191" i="35"/>
  <c r="K192" i="35"/>
  <c r="K193" i="35"/>
  <c r="K194" i="35"/>
  <c r="K195" i="35"/>
  <c r="K196" i="35"/>
  <c r="K197" i="35"/>
  <c r="K198" i="35"/>
  <c r="K199" i="35"/>
  <c r="K200" i="35"/>
  <c r="K201" i="35"/>
  <c r="K202" i="35"/>
  <c r="K203" i="35"/>
  <c r="K204" i="35"/>
  <c r="K205" i="35"/>
  <c r="K206" i="35"/>
  <c r="K207" i="35"/>
  <c r="K208" i="35"/>
  <c r="K209" i="35"/>
  <c r="K210" i="35"/>
  <c r="K211" i="35"/>
  <c r="K212" i="35"/>
  <c r="K213" i="35"/>
  <c r="K214" i="35"/>
  <c r="K215" i="35"/>
  <c r="K216" i="35"/>
  <c r="K217" i="35"/>
  <c r="K218" i="35"/>
  <c r="K219" i="35"/>
  <c r="K220" i="35"/>
  <c r="K221" i="35"/>
  <c r="K222" i="35"/>
  <c r="K223" i="35"/>
  <c r="K224" i="35"/>
  <c r="K225" i="35"/>
  <c r="K226" i="35"/>
  <c r="K227" i="35"/>
  <c r="K228" i="35"/>
  <c r="K229" i="35"/>
  <c r="K230" i="35"/>
  <c r="K231" i="35"/>
  <c r="K232" i="35"/>
  <c r="K233" i="35"/>
  <c r="K234" i="35"/>
  <c r="K235" i="35"/>
  <c r="K236" i="35"/>
  <c r="K237" i="35"/>
  <c r="K238" i="35"/>
  <c r="K239" i="35"/>
  <c r="K240" i="35"/>
  <c r="K241" i="35"/>
  <c r="K242" i="35"/>
  <c r="K243" i="35"/>
  <c r="K244" i="35"/>
  <c r="K245" i="35"/>
  <c r="K246" i="35"/>
  <c r="K247" i="35"/>
  <c r="K248" i="35"/>
  <c r="K249" i="35"/>
  <c r="K250" i="35"/>
  <c r="K251" i="35"/>
  <c r="K252" i="35"/>
  <c r="K253" i="35"/>
  <c r="K254" i="35"/>
  <c r="K255" i="35"/>
  <c r="K256" i="35"/>
  <c r="K257" i="35"/>
  <c r="K258" i="35"/>
  <c r="K259" i="35"/>
  <c r="K260" i="35"/>
  <c r="K261" i="35"/>
  <c r="K262" i="35"/>
  <c r="K263" i="35"/>
  <c r="K264" i="35"/>
  <c r="K265" i="35"/>
  <c r="K266" i="35"/>
  <c r="K267" i="35"/>
  <c r="K268" i="35"/>
  <c r="K269" i="35"/>
  <c r="K270" i="35"/>
  <c r="K271" i="35"/>
  <c r="K272" i="35"/>
  <c r="K273" i="35"/>
  <c r="K274" i="35"/>
  <c r="K275" i="35"/>
  <c r="K276" i="35"/>
  <c r="K277" i="35"/>
  <c r="K23" i="35"/>
  <c r="K22" i="35"/>
  <c r="C11" i="64"/>
  <c r="R16" i="78"/>
  <c r="C10" i="77"/>
  <c r="C11" i="78"/>
  <c r="C10" i="78"/>
  <c r="C9" i="77"/>
  <c r="C12" i="78"/>
  <c r="C11" i="77"/>
  <c r="R272" i="78"/>
  <c r="R271" i="78"/>
  <c r="R270" i="78"/>
  <c r="R269" i="78"/>
  <c r="R268" i="78"/>
  <c r="R267" i="78"/>
  <c r="R266" i="78"/>
  <c r="R265" i="78"/>
  <c r="R264" i="78"/>
  <c r="R263" i="78"/>
  <c r="R262" i="78"/>
  <c r="R261" i="78"/>
  <c r="R260" i="78"/>
  <c r="R259" i="78"/>
  <c r="R258" i="78"/>
  <c r="R257" i="78"/>
  <c r="R256" i="78"/>
  <c r="R255" i="78"/>
  <c r="R254" i="78"/>
  <c r="R253" i="78"/>
  <c r="R252" i="78"/>
  <c r="R251" i="78"/>
  <c r="R250" i="78"/>
  <c r="R249" i="78"/>
  <c r="R248" i="78"/>
  <c r="R247" i="78"/>
  <c r="R246" i="78"/>
  <c r="R245" i="78"/>
  <c r="R244" i="78"/>
  <c r="R243" i="78"/>
  <c r="R242" i="78"/>
  <c r="R241" i="78"/>
  <c r="R240" i="78"/>
  <c r="R239" i="78"/>
  <c r="R238" i="78"/>
  <c r="R237" i="78"/>
  <c r="R236" i="78"/>
  <c r="R235" i="78"/>
  <c r="R234" i="78"/>
  <c r="R233" i="78"/>
  <c r="R232" i="78"/>
  <c r="R231" i="78"/>
  <c r="R230" i="78"/>
  <c r="R229" i="78"/>
  <c r="R228" i="78"/>
  <c r="R227" i="78"/>
  <c r="R226" i="78"/>
  <c r="R225" i="78"/>
  <c r="R224" i="78"/>
  <c r="R223" i="78"/>
  <c r="R222" i="78"/>
  <c r="R221" i="78"/>
  <c r="R220" i="78"/>
  <c r="R219" i="78"/>
  <c r="R218" i="78"/>
  <c r="R217" i="78"/>
  <c r="R216" i="78"/>
  <c r="R215" i="78"/>
  <c r="R214" i="78"/>
  <c r="R213" i="78"/>
  <c r="R212" i="78"/>
  <c r="R211" i="78"/>
  <c r="R210" i="78"/>
  <c r="R209" i="78"/>
  <c r="R208" i="78"/>
  <c r="R207" i="78"/>
  <c r="R206" i="78"/>
  <c r="R205" i="78"/>
  <c r="R204" i="78"/>
  <c r="R203" i="78"/>
  <c r="R202" i="78"/>
  <c r="R201" i="78"/>
  <c r="R200" i="78"/>
  <c r="R199" i="78"/>
  <c r="R198" i="78"/>
  <c r="R197" i="78"/>
  <c r="R196" i="78"/>
  <c r="R195" i="78"/>
  <c r="R194" i="78"/>
  <c r="R193" i="78"/>
  <c r="R192" i="78"/>
  <c r="R191" i="78"/>
  <c r="R190" i="78"/>
  <c r="R189" i="78"/>
  <c r="R188" i="78"/>
  <c r="R187" i="78"/>
  <c r="R186" i="78"/>
  <c r="R185" i="78"/>
  <c r="R184" i="78"/>
  <c r="R183" i="78"/>
  <c r="R182" i="78"/>
  <c r="R181" i="78"/>
  <c r="R180" i="78"/>
  <c r="R179" i="78"/>
  <c r="R178" i="78"/>
  <c r="R177" i="78"/>
  <c r="R176" i="78"/>
  <c r="R175" i="78"/>
  <c r="R174" i="78"/>
  <c r="R173" i="78"/>
  <c r="R172" i="78"/>
  <c r="R171" i="78"/>
  <c r="R170" i="78"/>
  <c r="R169" i="78"/>
  <c r="R168" i="78"/>
  <c r="R167" i="78"/>
  <c r="R166" i="78"/>
  <c r="R165" i="78"/>
  <c r="R164" i="78"/>
  <c r="R163" i="78"/>
  <c r="R162" i="78"/>
  <c r="R161" i="78"/>
  <c r="R160" i="78"/>
  <c r="R159" i="78"/>
  <c r="R158" i="78"/>
  <c r="R157" i="78"/>
  <c r="R156" i="78"/>
  <c r="R155" i="78"/>
  <c r="R154" i="78"/>
  <c r="R153" i="78"/>
  <c r="R152" i="78"/>
  <c r="R151" i="78"/>
  <c r="R150" i="78"/>
  <c r="R149" i="78"/>
  <c r="R148" i="78"/>
  <c r="R147" i="78"/>
  <c r="R146" i="78"/>
  <c r="R145" i="78"/>
  <c r="R144" i="78"/>
  <c r="R143" i="78"/>
  <c r="R142" i="78"/>
  <c r="R141" i="78"/>
  <c r="R140" i="78"/>
  <c r="R139" i="78"/>
  <c r="R138" i="78"/>
  <c r="R137" i="78"/>
  <c r="R136" i="78"/>
  <c r="R135" i="78"/>
  <c r="R134" i="78"/>
  <c r="R133" i="78"/>
  <c r="R132" i="78"/>
  <c r="R131" i="78"/>
  <c r="R130" i="78"/>
  <c r="R129" i="78"/>
  <c r="R128" i="78"/>
  <c r="R127" i="78"/>
  <c r="R126" i="78"/>
  <c r="R125" i="78"/>
  <c r="R124" i="78"/>
  <c r="R123" i="78"/>
  <c r="R122" i="78"/>
  <c r="R121" i="78"/>
  <c r="R120" i="78"/>
  <c r="R119" i="78"/>
  <c r="R118" i="78"/>
  <c r="R117" i="78"/>
  <c r="R116" i="78"/>
  <c r="R115" i="78"/>
  <c r="R114" i="78"/>
  <c r="R113" i="78"/>
  <c r="R112" i="78"/>
  <c r="R111" i="78"/>
  <c r="R110" i="78"/>
  <c r="R109" i="78"/>
  <c r="R108" i="78"/>
  <c r="R107" i="78"/>
  <c r="R106" i="78"/>
  <c r="R105" i="78"/>
  <c r="R104" i="78"/>
  <c r="R103" i="78"/>
  <c r="R102" i="78"/>
  <c r="R101" i="78"/>
  <c r="R100" i="78"/>
  <c r="R99" i="78"/>
  <c r="R98" i="78"/>
  <c r="R97" i="78"/>
  <c r="R96" i="78"/>
  <c r="R95" i="78"/>
  <c r="R94" i="78"/>
  <c r="R93" i="78"/>
  <c r="R92" i="78"/>
  <c r="R91" i="78"/>
  <c r="R90" i="78"/>
  <c r="R89" i="78"/>
  <c r="R88" i="78"/>
  <c r="R87" i="78"/>
  <c r="R86" i="78"/>
  <c r="R85" i="78"/>
  <c r="R84" i="78"/>
  <c r="R83" i="78"/>
  <c r="R82" i="78"/>
  <c r="R81" i="78"/>
  <c r="R80" i="78"/>
  <c r="R79" i="78"/>
  <c r="R78" i="78"/>
  <c r="R77" i="78"/>
  <c r="R76" i="78"/>
  <c r="R75" i="78"/>
  <c r="R74" i="78"/>
  <c r="R73" i="78"/>
  <c r="R72" i="78"/>
  <c r="R71" i="78"/>
  <c r="R70" i="78"/>
  <c r="R69" i="78"/>
  <c r="R68" i="78"/>
  <c r="R67" i="78"/>
  <c r="R66" i="78"/>
  <c r="R65" i="78"/>
  <c r="R64" i="78"/>
  <c r="R63" i="78"/>
  <c r="R62" i="78"/>
  <c r="R61" i="78"/>
  <c r="R60" i="78"/>
  <c r="R59" i="78"/>
  <c r="R58" i="78"/>
  <c r="R57" i="78"/>
  <c r="R56" i="78"/>
  <c r="R55" i="78"/>
  <c r="R54" i="78"/>
  <c r="R53" i="78"/>
  <c r="R52" i="78"/>
  <c r="R51" i="78"/>
  <c r="R50" i="78"/>
  <c r="R49" i="78"/>
  <c r="R48" i="78"/>
  <c r="R47" i="78"/>
  <c r="R46" i="78"/>
  <c r="R45" i="78"/>
  <c r="R44" i="78"/>
  <c r="R43" i="78"/>
  <c r="R42" i="78"/>
  <c r="R41" i="78"/>
  <c r="R40" i="78"/>
  <c r="R39" i="78"/>
  <c r="R38" i="78"/>
  <c r="R37" i="78"/>
  <c r="R36" i="78"/>
  <c r="R35" i="78"/>
  <c r="R34" i="78"/>
  <c r="R33" i="78"/>
  <c r="R32" i="78"/>
  <c r="R31" i="78"/>
  <c r="R30" i="78"/>
  <c r="R29" i="78"/>
  <c r="R28" i="78"/>
  <c r="R27" i="78"/>
  <c r="R26" i="78"/>
  <c r="R25" i="78"/>
  <c r="R24" i="78"/>
  <c r="R23" i="78"/>
  <c r="R22" i="78"/>
  <c r="R21" i="78"/>
  <c r="R20" i="78"/>
  <c r="R19" i="78"/>
  <c r="R18" i="78"/>
  <c r="R17" i="78"/>
  <c r="Q13" i="78"/>
  <c r="P13" i="78"/>
  <c r="O13" i="78"/>
  <c r="M13" i="78"/>
  <c r="R11" i="78" s="1"/>
  <c r="G34" i="68" s="1"/>
  <c r="K13" i="78"/>
  <c r="R12" i="78" s="1"/>
  <c r="R272" i="77"/>
  <c r="R271" i="77"/>
  <c r="R270" i="77"/>
  <c r="R269" i="77"/>
  <c r="R268" i="77"/>
  <c r="R267" i="77"/>
  <c r="R266" i="77"/>
  <c r="R265" i="77"/>
  <c r="R264" i="77"/>
  <c r="R263" i="77"/>
  <c r="R262" i="77"/>
  <c r="R261" i="77"/>
  <c r="R260" i="77"/>
  <c r="R259" i="77"/>
  <c r="R258" i="77"/>
  <c r="R257" i="77"/>
  <c r="R256" i="77"/>
  <c r="R255" i="77"/>
  <c r="R254" i="77"/>
  <c r="R253" i="77"/>
  <c r="R252" i="77"/>
  <c r="R251" i="77"/>
  <c r="R250" i="77"/>
  <c r="R249" i="77"/>
  <c r="R248" i="77"/>
  <c r="R247" i="77"/>
  <c r="R246" i="77"/>
  <c r="R245" i="77"/>
  <c r="R244" i="77"/>
  <c r="R243" i="77"/>
  <c r="R242" i="77"/>
  <c r="R241" i="77"/>
  <c r="R240" i="77"/>
  <c r="R239" i="77"/>
  <c r="R238" i="77"/>
  <c r="R237" i="77"/>
  <c r="R236" i="77"/>
  <c r="R235" i="77"/>
  <c r="R234" i="77"/>
  <c r="R233" i="77"/>
  <c r="R232" i="77"/>
  <c r="R231" i="77"/>
  <c r="R230" i="77"/>
  <c r="R229" i="77"/>
  <c r="R228" i="77"/>
  <c r="R227" i="77"/>
  <c r="R226" i="77"/>
  <c r="R225" i="77"/>
  <c r="R224" i="77"/>
  <c r="R223" i="77"/>
  <c r="R222" i="77"/>
  <c r="R221" i="77"/>
  <c r="R220" i="77"/>
  <c r="R219" i="77"/>
  <c r="R218" i="77"/>
  <c r="R217" i="77"/>
  <c r="R216" i="77"/>
  <c r="R215" i="77"/>
  <c r="R214" i="77"/>
  <c r="R213" i="77"/>
  <c r="R212" i="77"/>
  <c r="R211" i="77"/>
  <c r="R210" i="77"/>
  <c r="R209" i="77"/>
  <c r="R208" i="77"/>
  <c r="R207" i="77"/>
  <c r="R206" i="77"/>
  <c r="R205" i="77"/>
  <c r="R204" i="77"/>
  <c r="R203" i="77"/>
  <c r="R202" i="77"/>
  <c r="R201" i="77"/>
  <c r="R200" i="77"/>
  <c r="R199" i="77"/>
  <c r="R198" i="77"/>
  <c r="R197" i="77"/>
  <c r="R196" i="77"/>
  <c r="R195" i="77"/>
  <c r="R194" i="77"/>
  <c r="R193" i="77"/>
  <c r="R192" i="77"/>
  <c r="R191" i="77"/>
  <c r="R190" i="77"/>
  <c r="R189" i="77"/>
  <c r="R188" i="77"/>
  <c r="R187" i="77"/>
  <c r="R186" i="77"/>
  <c r="R185" i="77"/>
  <c r="R184" i="77"/>
  <c r="R183" i="77"/>
  <c r="R182" i="77"/>
  <c r="R181" i="77"/>
  <c r="R180" i="77"/>
  <c r="R179" i="77"/>
  <c r="R178" i="77"/>
  <c r="R177" i="77"/>
  <c r="R176" i="77"/>
  <c r="R175" i="77"/>
  <c r="R174" i="77"/>
  <c r="R173" i="77"/>
  <c r="R172" i="77"/>
  <c r="R171" i="77"/>
  <c r="R170" i="77"/>
  <c r="R169" i="77"/>
  <c r="R168" i="77"/>
  <c r="R167" i="77"/>
  <c r="R166" i="77"/>
  <c r="R165" i="77"/>
  <c r="R164" i="77"/>
  <c r="R163" i="77"/>
  <c r="R162" i="77"/>
  <c r="R161" i="77"/>
  <c r="R160" i="77"/>
  <c r="R159" i="77"/>
  <c r="R158" i="77"/>
  <c r="R157" i="77"/>
  <c r="R156" i="77"/>
  <c r="R155" i="77"/>
  <c r="R154" i="77"/>
  <c r="R153" i="77"/>
  <c r="R152" i="77"/>
  <c r="R151" i="77"/>
  <c r="R150" i="77"/>
  <c r="R149" i="77"/>
  <c r="R148" i="77"/>
  <c r="R147" i="77"/>
  <c r="R146" i="77"/>
  <c r="R145" i="77"/>
  <c r="R144" i="77"/>
  <c r="R143" i="77"/>
  <c r="R142" i="77"/>
  <c r="R141" i="77"/>
  <c r="R140" i="77"/>
  <c r="R139" i="77"/>
  <c r="R138" i="77"/>
  <c r="R137" i="77"/>
  <c r="R136" i="77"/>
  <c r="R135" i="77"/>
  <c r="R134" i="77"/>
  <c r="R133" i="77"/>
  <c r="R132" i="77"/>
  <c r="R131" i="77"/>
  <c r="R130" i="77"/>
  <c r="R129" i="77"/>
  <c r="R128" i="77"/>
  <c r="R127" i="77"/>
  <c r="R126" i="77"/>
  <c r="R125" i="77"/>
  <c r="R124" i="77"/>
  <c r="R123" i="77"/>
  <c r="R122" i="77"/>
  <c r="R121" i="77"/>
  <c r="R120" i="77"/>
  <c r="R119" i="77"/>
  <c r="R118" i="77"/>
  <c r="R117" i="77"/>
  <c r="R116" i="77"/>
  <c r="R115" i="77"/>
  <c r="R114" i="77"/>
  <c r="R113" i="77"/>
  <c r="R112" i="77"/>
  <c r="R111" i="77"/>
  <c r="R110" i="77"/>
  <c r="R109" i="77"/>
  <c r="R108" i="77"/>
  <c r="R107" i="77"/>
  <c r="R106" i="77"/>
  <c r="R105" i="77"/>
  <c r="R104" i="77"/>
  <c r="R103" i="77"/>
  <c r="R102" i="77"/>
  <c r="R101" i="77"/>
  <c r="R100" i="77"/>
  <c r="R99" i="77"/>
  <c r="R98" i="77"/>
  <c r="R97" i="77"/>
  <c r="R96" i="77"/>
  <c r="R95" i="77"/>
  <c r="R94" i="77"/>
  <c r="R93" i="77"/>
  <c r="R92" i="77"/>
  <c r="R91" i="77"/>
  <c r="R90" i="77"/>
  <c r="R89" i="77"/>
  <c r="R88" i="77"/>
  <c r="R87" i="77"/>
  <c r="R86" i="77"/>
  <c r="R85" i="77"/>
  <c r="R84" i="77"/>
  <c r="R83" i="77"/>
  <c r="R82" i="77"/>
  <c r="R81" i="77"/>
  <c r="R80" i="77"/>
  <c r="R79" i="77"/>
  <c r="R78" i="77"/>
  <c r="R77" i="77"/>
  <c r="R76" i="77"/>
  <c r="R75" i="77"/>
  <c r="R74" i="77"/>
  <c r="R73" i="77"/>
  <c r="R72"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Q12" i="77"/>
  <c r="P12" i="77"/>
  <c r="O12" i="77"/>
  <c r="M12" i="77"/>
  <c r="R10" i="77" s="1"/>
  <c r="E34" i="68" s="1"/>
  <c r="K12" i="77"/>
  <c r="R11" i="77" s="1"/>
  <c r="C16" i="68"/>
  <c r="AK22" i="35"/>
  <c r="R10" i="78" l="1"/>
  <c r="G36" i="68"/>
  <c r="R9" i="77"/>
  <c r="E36" i="68" s="1"/>
  <c r="N22" i="35"/>
  <c r="N23" i="35"/>
  <c r="N24" i="35"/>
  <c r="N25" i="35"/>
  <c r="N26" i="35"/>
  <c r="N27" i="35"/>
  <c r="N28" i="35"/>
  <c r="N29" i="35"/>
  <c r="N30" i="35"/>
  <c r="N31" i="35"/>
  <c r="N32" i="35"/>
  <c r="N33" i="35"/>
  <c r="N34" i="35"/>
  <c r="N35" i="35"/>
  <c r="N36" i="35"/>
  <c r="N37" i="35"/>
  <c r="N38" i="35"/>
  <c r="N39" i="35"/>
  <c r="N40" i="35"/>
  <c r="N41" i="35"/>
  <c r="N42" i="35"/>
  <c r="N43" i="35"/>
  <c r="N44" i="35"/>
  <c r="N45" i="35"/>
  <c r="N46" i="35"/>
  <c r="N47" i="35"/>
  <c r="N48" i="35"/>
  <c r="N49" i="35"/>
  <c r="N50" i="35"/>
  <c r="N51" i="35"/>
  <c r="N52" i="35"/>
  <c r="N53" i="35"/>
  <c r="N54" i="35"/>
  <c r="N55" i="35"/>
  <c r="N56" i="35"/>
  <c r="N57" i="35"/>
  <c r="N58" i="35"/>
  <c r="N59" i="35"/>
  <c r="N60" i="35"/>
  <c r="N61" i="35"/>
  <c r="N62" i="35"/>
  <c r="N63" i="35"/>
  <c r="N64" i="35"/>
  <c r="N65" i="35"/>
  <c r="N66" i="35"/>
  <c r="N67" i="35"/>
  <c r="N68" i="35"/>
  <c r="N69" i="35"/>
  <c r="N70" i="35"/>
  <c r="N71" i="35"/>
  <c r="N72" i="35"/>
  <c r="N73" i="35"/>
  <c r="N74" i="35"/>
  <c r="N75" i="35"/>
  <c r="N76" i="35"/>
  <c r="N77" i="35"/>
  <c r="N78" i="35"/>
  <c r="N79" i="35"/>
  <c r="N80" i="35"/>
  <c r="N81" i="35"/>
  <c r="N82" i="35"/>
  <c r="N83" i="35"/>
  <c r="N84" i="35"/>
  <c r="N85" i="35"/>
  <c r="N86" i="35"/>
  <c r="N87" i="35"/>
  <c r="N88" i="35"/>
  <c r="N89" i="35"/>
  <c r="N90" i="35"/>
  <c r="N91" i="35"/>
  <c r="N92" i="35"/>
  <c r="N93" i="35"/>
  <c r="N94" i="35"/>
  <c r="N95" i="35"/>
  <c r="N96" i="35"/>
  <c r="N97" i="35"/>
  <c r="N98" i="35"/>
  <c r="N99" i="35"/>
  <c r="N100" i="35"/>
  <c r="N101" i="35"/>
  <c r="N102" i="35"/>
  <c r="N103" i="35"/>
  <c r="N104" i="35"/>
  <c r="N105" i="35"/>
  <c r="N106" i="35"/>
  <c r="N107" i="35"/>
  <c r="N108" i="35"/>
  <c r="N109" i="35"/>
  <c r="N110" i="35"/>
  <c r="N111" i="35"/>
  <c r="N112" i="35"/>
  <c r="N113" i="35"/>
  <c r="N114" i="35"/>
  <c r="N115" i="35"/>
  <c r="N116" i="35"/>
  <c r="N117" i="35"/>
  <c r="N118" i="35"/>
  <c r="N119" i="35"/>
  <c r="N120" i="35"/>
  <c r="N121" i="35"/>
  <c r="N122" i="35"/>
  <c r="N123" i="35"/>
  <c r="N124" i="35"/>
  <c r="N125" i="35"/>
  <c r="N126" i="35"/>
  <c r="N127" i="35"/>
  <c r="N128" i="35"/>
  <c r="N129" i="35"/>
  <c r="N130" i="35"/>
  <c r="N131" i="35"/>
  <c r="N132" i="35"/>
  <c r="N133" i="35"/>
  <c r="N134" i="35"/>
  <c r="N135" i="35"/>
  <c r="N136" i="35"/>
  <c r="N137" i="35"/>
  <c r="N138" i="35"/>
  <c r="N139" i="35"/>
  <c r="N140" i="35"/>
  <c r="N141" i="35"/>
  <c r="N142" i="35"/>
  <c r="N143" i="35"/>
  <c r="N144" i="35"/>
  <c r="N145" i="35"/>
  <c r="N146" i="35"/>
  <c r="N147" i="35"/>
  <c r="N148" i="35"/>
  <c r="N149" i="35"/>
  <c r="N150" i="35"/>
  <c r="N151" i="35"/>
  <c r="N152" i="35"/>
  <c r="N153" i="35"/>
  <c r="N154" i="35"/>
  <c r="N155" i="35"/>
  <c r="N156" i="35"/>
  <c r="N157" i="35"/>
  <c r="N158" i="35"/>
  <c r="N159" i="35"/>
  <c r="N160" i="35"/>
  <c r="N161" i="35"/>
  <c r="N162" i="35"/>
  <c r="N163" i="35"/>
  <c r="N164" i="35"/>
  <c r="N165" i="35"/>
  <c r="N166" i="35"/>
  <c r="N167" i="35"/>
  <c r="N168" i="35"/>
  <c r="N169" i="35"/>
  <c r="N170" i="35"/>
  <c r="N171" i="35"/>
  <c r="N172" i="35"/>
  <c r="N173" i="35"/>
  <c r="N174" i="35"/>
  <c r="N175" i="35"/>
  <c r="N176" i="35"/>
  <c r="N177" i="35"/>
  <c r="N178" i="35"/>
  <c r="N179" i="35"/>
  <c r="N180" i="35"/>
  <c r="N181" i="35"/>
  <c r="N182" i="35"/>
  <c r="N183" i="35"/>
  <c r="N184" i="35"/>
  <c r="N185" i="35"/>
  <c r="N186" i="35"/>
  <c r="N187" i="35"/>
  <c r="N188" i="35"/>
  <c r="N189" i="35"/>
  <c r="N190" i="35"/>
  <c r="N191" i="35"/>
  <c r="N192" i="35"/>
  <c r="N193" i="35"/>
  <c r="N194" i="35"/>
  <c r="N195" i="35"/>
  <c r="N196" i="35"/>
  <c r="N197" i="35"/>
  <c r="N198" i="35"/>
  <c r="N199" i="35"/>
  <c r="N200" i="35"/>
  <c r="N201" i="35"/>
  <c r="N202" i="35"/>
  <c r="N203" i="35"/>
  <c r="N204" i="35"/>
  <c r="N205" i="35"/>
  <c r="N206" i="35"/>
  <c r="N207" i="35"/>
  <c r="N208" i="35"/>
  <c r="N209" i="35"/>
  <c r="N210" i="35"/>
  <c r="N211" i="35"/>
  <c r="N212" i="35"/>
  <c r="N213" i="35"/>
  <c r="N214" i="35"/>
  <c r="N215" i="35"/>
  <c r="N216" i="35"/>
  <c r="N217" i="35"/>
  <c r="N218" i="35"/>
  <c r="N219" i="35"/>
  <c r="N220" i="35"/>
  <c r="N221" i="35"/>
  <c r="N222" i="35"/>
  <c r="N223" i="35"/>
  <c r="N224" i="35"/>
  <c r="N225" i="35"/>
  <c r="N226" i="35"/>
  <c r="N227" i="35"/>
  <c r="N228" i="35"/>
  <c r="N229" i="35"/>
  <c r="N230" i="35"/>
  <c r="N231" i="35"/>
  <c r="N232" i="35"/>
  <c r="N233" i="35"/>
  <c r="N234" i="35"/>
  <c r="N235" i="35"/>
  <c r="N236" i="35"/>
  <c r="N237" i="35"/>
  <c r="N238" i="35"/>
  <c r="N239" i="35"/>
  <c r="N240" i="35"/>
  <c r="N241" i="35"/>
  <c r="N242" i="35"/>
  <c r="N243" i="35"/>
  <c r="N244" i="35"/>
  <c r="N245" i="35"/>
  <c r="N246" i="35"/>
  <c r="N247" i="35"/>
  <c r="N248" i="35"/>
  <c r="N249" i="35"/>
  <c r="N250" i="35"/>
  <c r="N251" i="35"/>
  <c r="N252" i="35"/>
  <c r="N253" i="35"/>
  <c r="N254" i="35"/>
  <c r="N255" i="35"/>
  <c r="N256" i="35"/>
  <c r="N257" i="35"/>
  <c r="N258" i="35"/>
  <c r="N259" i="35"/>
  <c r="N260" i="35"/>
  <c r="N261" i="35"/>
  <c r="N262" i="35"/>
  <c r="N263" i="35"/>
  <c r="N264" i="35"/>
  <c r="N265" i="35"/>
  <c r="N266" i="35"/>
  <c r="N267" i="35"/>
  <c r="N268" i="35"/>
  <c r="N269" i="35"/>
  <c r="N270" i="35"/>
  <c r="N271" i="35"/>
  <c r="N272" i="35"/>
  <c r="N273" i="35"/>
  <c r="N274" i="35"/>
  <c r="N275" i="35"/>
  <c r="N276" i="35"/>
  <c r="N277" i="35"/>
  <c r="AH15" i="35"/>
  <c r="N23" i="76" l="1"/>
  <c r="N24" i="76"/>
  <c r="N25" i="76"/>
  <c r="N26" i="76"/>
  <c r="N27" i="76"/>
  <c r="N28" i="76"/>
  <c r="N29" i="76"/>
  <c r="N30" i="76"/>
  <c r="N31" i="76"/>
  <c r="N32" i="76"/>
  <c r="N33" i="76"/>
  <c r="N34" i="76"/>
  <c r="N35" i="76"/>
  <c r="N36" i="76"/>
  <c r="N37" i="76"/>
  <c r="N38" i="76"/>
  <c r="N39" i="76"/>
  <c r="N40" i="76"/>
  <c r="N41" i="76"/>
  <c r="N42" i="76"/>
  <c r="N43" i="76"/>
  <c r="N44" i="76"/>
  <c r="N45" i="76"/>
  <c r="N46" i="76"/>
  <c r="N47" i="76"/>
  <c r="N48" i="76"/>
  <c r="N49" i="76"/>
  <c r="N50" i="76"/>
  <c r="N51" i="76"/>
  <c r="N52" i="76"/>
  <c r="N53" i="76"/>
  <c r="N54" i="76"/>
  <c r="N55" i="76"/>
  <c r="N56" i="76"/>
  <c r="N57" i="76"/>
  <c r="N58" i="76"/>
  <c r="N59" i="76"/>
  <c r="N60" i="76"/>
  <c r="N61" i="76"/>
  <c r="N62" i="76"/>
  <c r="N63" i="76"/>
  <c r="N64" i="76"/>
  <c r="N65" i="76"/>
  <c r="N66" i="76"/>
  <c r="N67" i="76"/>
  <c r="N68" i="76"/>
  <c r="N69" i="76"/>
  <c r="N70" i="76"/>
  <c r="N71" i="76"/>
  <c r="N72" i="76"/>
  <c r="N73" i="76"/>
  <c r="N74" i="76"/>
  <c r="N75" i="76"/>
  <c r="N76" i="76"/>
  <c r="N77" i="76"/>
  <c r="N78" i="76"/>
  <c r="N79" i="76"/>
  <c r="N80" i="76"/>
  <c r="N81" i="76"/>
  <c r="N82" i="76"/>
  <c r="N83" i="76"/>
  <c r="N84" i="76"/>
  <c r="N85" i="76"/>
  <c r="N86" i="76"/>
  <c r="N87" i="76"/>
  <c r="N88" i="76"/>
  <c r="N89" i="76"/>
  <c r="N90" i="76"/>
  <c r="N91" i="76"/>
  <c r="N92" i="76"/>
  <c r="N93" i="76"/>
  <c r="N94" i="76"/>
  <c r="N95" i="76"/>
  <c r="N96" i="76"/>
  <c r="N97" i="76"/>
  <c r="N98" i="76"/>
  <c r="N99" i="76"/>
  <c r="N100" i="76"/>
  <c r="N101" i="76"/>
  <c r="N102" i="76"/>
  <c r="N103" i="76"/>
  <c r="N104" i="76"/>
  <c r="N105" i="76"/>
  <c r="N106" i="76"/>
  <c r="N107" i="76"/>
  <c r="N108" i="76"/>
  <c r="N109" i="76"/>
  <c r="N110" i="76"/>
  <c r="N111" i="76"/>
  <c r="N112" i="76"/>
  <c r="N113" i="76"/>
  <c r="N114" i="76"/>
  <c r="N115" i="76"/>
  <c r="N116" i="76"/>
  <c r="N117" i="76"/>
  <c r="N118" i="76"/>
  <c r="N119" i="76"/>
  <c r="N120" i="76"/>
  <c r="N121" i="76"/>
  <c r="N122" i="76"/>
  <c r="N123" i="76"/>
  <c r="N124" i="76"/>
  <c r="N125" i="76"/>
  <c r="N126" i="76"/>
  <c r="N127" i="76"/>
  <c r="N128" i="76"/>
  <c r="N129" i="76"/>
  <c r="N130" i="76"/>
  <c r="N131" i="76"/>
  <c r="N132" i="76"/>
  <c r="N133" i="76"/>
  <c r="N134" i="76"/>
  <c r="N135" i="76"/>
  <c r="N136" i="76"/>
  <c r="N137" i="76"/>
  <c r="N138" i="76"/>
  <c r="N139" i="76"/>
  <c r="N140" i="76"/>
  <c r="N141" i="76"/>
  <c r="N142" i="76"/>
  <c r="N143" i="76"/>
  <c r="N144" i="76"/>
  <c r="N145" i="76"/>
  <c r="N146" i="76"/>
  <c r="N147" i="76"/>
  <c r="N148" i="76"/>
  <c r="N149" i="76"/>
  <c r="N150" i="76"/>
  <c r="N151" i="76"/>
  <c r="N152" i="76"/>
  <c r="N153" i="76"/>
  <c r="N154" i="76"/>
  <c r="N155" i="76"/>
  <c r="N156" i="76"/>
  <c r="N157" i="76"/>
  <c r="N158" i="76"/>
  <c r="N159" i="76"/>
  <c r="N160" i="76"/>
  <c r="N161" i="76"/>
  <c r="N162" i="76"/>
  <c r="N163" i="76"/>
  <c r="N164" i="76"/>
  <c r="N165" i="76"/>
  <c r="N166" i="76"/>
  <c r="N167" i="76"/>
  <c r="N168" i="76"/>
  <c r="N169" i="76"/>
  <c r="N170" i="76"/>
  <c r="N171" i="76"/>
  <c r="N172" i="76"/>
  <c r="N173" i="76"/>
  <c r="N174" i="76"/>
  <c r="N175" i="76"/>
  <c r="N176" i="76"/>
  <c r="N177" i="76"/>
  <c r="N178" i="76"/>
  <c r="N179" i="76"/>
  <c r="N180" i="76"/>
  <c r="N181" i="76"/>
  <c r="N182" i="76"/>
  <c r="N183" i="76"/>
  <c r="N184" i="76"/>
  <c r="N185" i="76"/>
  <c r="N186" i="76"/>
  <c r="N187" i="76"/>
  <c r="N188" i="76"/>
  <c r="N189" i="76"/>
  <c r="N190" i="76"/>
  <c r="N191" i="76"/>
  <c r="N192" i="76"/>
  <c r="N193" i="76"/>
  <c r="N194" i="76"/>
  <c r="N195" i="76"/>
  <c r="N196" i="76"/>
  <c r="N197" i="76"/>
  <c r="N198" i="76"/>
  <c r="N199" i="76"/>
  <c r="N200" i="76"/>
  <c r="N201" i="76"/>
  <c r="N202" i="76"/>
  <c r="N203" i="76"/>
  <c r="N204" i="76"/>
  <c r="N205" i="76"/>
  <c r="N206" i="76"/>
  <c r="N207" i="76"/>
  <c r="N208" i="76"/>
  <c r="N209" i="76"/>
  <c r="N210" i="76"/>
  <c r="N211" i="76"/>
  <c r="N212" i="76"/>
  <c r="N213" i="76"/>
  <c r="N214" i="76"/>
  <c r="N215" i="76"/>
  <c r="N216" i="76"/>
  <c r="N217" i="76"/>
  <c r="N218" i="76"/>
  <c r="N219" i="76"/>
  <c r="N220" i="76"/>
  <c r="N221" i="76"/>
  <c r="N222" i="76"/>
  <c r="N223" i="76"/>
  <c r="N224" i="76"/>
  <c r="N225" i="76"/>
  <c r="N226" i="76"/>
  <c r="N227" i="76"/>
  <c r="N228" i="76"/>
  <c r="N229" i="76"/>
  <c r="N230" i="76"/>
  <c r="N231" i="76"/>
  <c r="N232" i="76"/>
  <c r="N233" i="76"/>
  <c r="N234" i="76"/>
  <c r="N235" i="76"/>
  <c r="N236" i="76"/>
  <c r="N237" i="76"/>
  <c r="N238" i="76"/>
  <c r="N239" i="76"/>
  <c r="N240" i="76"/>
  <c r="N241" i="76"/>
  <c r="N242" i="76"/>
  <c r="N243" i="76"/>
  <c r="N244" i="76"/>
  <c r="N245" i="76"/>
  <c r="N246" i="76"/>
  <c r="N247" i="76"/>
  <c r="N248" i="76"/>
  <c r="N249" i="76"/>
  <c r="N250" i="76"/>
  <c r="N251" i="76"/>
  <c r="N252" i="76"/>
  <c r="N253" i="76"/>
  <c r="N254" i="76"/>
  <c r="N255" i="76"/>
  <c r="N256" i="76"/>
  <c r="N257" i="76"/>
  <c r="N258" i="76"/>
  <c r="N259" i="76"/>
  <c r="N260" i="76"/>
  <c r="N261" i="76"/>
  <c r="N262" i="76"/>
  <c r="N263" i="76"/>
  <c r="N264" i="76"/>
  <c r="N265" i="76"/>
  <c r="N266" i="76"/>
  <c r="N267" i="76"/>
  <c r="N268" i="76"/>
  <c r="N269" i="76"/>
  <c r="N270" i="76"/>
  <c r="N271" i="76"/>
  <c r="N272" i="76"/>
  <c r="N273" i="76"/>
  <c r="N274" i="76"/>
  <c r="N275" i="76"/>
  <c r="N276" i="76"/>
  <c r="N277" i="76"/>
  <c r="K23" i="76"/>
  <c r="N22" i="76"/>
  <c r="K5" i="71" l="1"/>
  <c r="K6" i="71"/>
  <c r="K7" i="71"/>
  <c r="K8" i="71"/>
  <c r="C9" i="76"/>
  <c r="C8" i="76"/>
  <c r="C13" i="68"/>
  <c r="C513" i="71" l="1"/>
  <c r="C512" i="71"/>
  <c r="C511" i="71"/>
  <c r="C510" i="71"/>
  <c r="C509" i="71"/>
  <c r="C508" i="71"/>
  <c r="C507" i="71"/>
  <c r="C506" i="71"/>
  <c r="C505" i="71"/>
  <c r="C504" i="71"/>
  <c r="C503" i="71"/>
  <c r="C502" i="71"/>
  <c r="C501" i="71"/>
  <c r="C500" i="71"/>
  <c r="C499" i="71"/>
  <c r="C498" i="71"/>
  <c r="C497" i="71"/>
  <c r="C496" i="71"/>
  <c r="C495" i="71"/>
  <c r="C494" i="71"/>
  <c r="C493" i="71"/>
  <c r="C492" i="71"/>
  <c r="C491" i="71"/>
  <c r="C490" i="71"/>
  <c r="C489" i="71"/>
  <c r="C488" i="71"/>
  <c r="C487" i="71"/>
  <c r="C486" i="71"/>
  <c r="C485" i="71"/>
  <c r="C484" i="71"/>
  <c r="C483" i="71"/>
  <c r="C482" i="71"/>
  <c r="C481" i="71"/>
  <c r="C480" i="71"/>
  <c r="C479" i="71"/>
  <c r="C478" i="71"/>
  <c r="C477" i="71"/>
  <c r="C476" i="71"/>
  <c r="C475" i="71"/>
  <c r="C474" i="71"/>
  <c r="C473" i="71"/>
  <c r="C472" i="71"/>
  <c r="C471" i="71"/>
  <c r="C470" i="71"/>
  <c r="C469" i="71"/>
  <c r="C468" i="71"/>
  <c r="C467" i="71"/>
  <c r="C466" i="71"/>
  <c r="C465" i="71"/>
  <c r="C464" i="71"/>
  <c r="C463" i="71"/>
  <c r="C462" i="71"/>
  <c r="C461" i="71"/>
  <c r="C460" i="71"/>
  <c r="C459" i="71"/>
  <c r="C458" i="71"/>
  <c r="C457" i="71"/>
  <c r="C456" i="71"/>
  <c r="C455" i="71"/>
  <c r="C454" i="71"/>
  <c r="C453" i="71"/>
  <c r="C452" i="71"/>
  <c r="C451" i="71"/>
  <c r="C450" i="71"/>
  <c r="C449" i="71"/>
  <c r="C448" i="71"/>
  <c r="C447" i="71"/>
  <c r="C446" i="71"/>
  <c r="C445" i="71"/>
  <c r="C444" i="71"/>
  <c r="C443" i="71"/>
  <c r="C442" i="71"/>
  <c r="C441" i="71"/>
  <c r="C440" i="71"/>
  <c r="C439" i="71"/>
  <c r="C438" i="71"/>
  <c r="C437" i="71"/>
  <c r="C436" i="71"/>
  <c r="C435" i="71"/>
  <c r="C434" i="71"/>
  <c r="C433" i="71"/>
  <c r="C432" i="71"/>
  <c r="C431" i="71"/>
  <c r="C430" i="71"/>
  <c r="C429" i="71"/>
  <c r="C428" i="71"/>
  <c r="C427" i="71"/>
  <c r="C426" i="71"/>
  <c r="C425" i="71"/>
  <c r="C424" i="71"/>
  <c r="C423" i="71"/>
  <c r="C422" i="71"/>
  <c r="C421" i="71"/>
  <c r="C420" i="71"/>
  <c r="C419" i="71"/>
  <c r="C418" i="71"/>
  <c r="C417" i="71"/>
  <c r="C416" i="71"/>
  <c r="C415" i="71"/>
  <c r="C414" i="71"/>
  <c r="C413" i="71"/>
  <c r="C412" i="71"/>
  <c r="C411" i="71"/>
  <c r="C410" i="71"/>
  <c r="C409" i="71"/>
  <c r="C408" i="71"/>
  <c r="C407" i="71"/>
  <c r="C406" i="71"/>
  <c r="C405" i="71"/>
  <c r="C404" i="71"/>
  <c r="C403" i="71"/>
  <c r="C402" i="71"/>
  <c r="C401" i="71"/>
  <c r="C400" i="71"/>
  <c r="C399" i="71"/>
  <c r="C398" i="71"/>
  <c r="C397" i="71"/>
  <c r="C396" i="71"/>
  <c r="C395" i="71"/>
  <c r="C394" i="71"/>
  <c r="C393" i="71"/>
  <c r="C392" i="71"/>
  <c r="C391" i="71"/>
  <c r="C390" i="71"/>
  <c r="C389" i="71"/>
  <c r="C388" i="71"/>
  <c r="C387" i="71"/>
  <c r="C386" i="71"/>
  <c r="C385" i="71"/>
  <c r="C384" i="71"/>
  <c r="C383" i="71"/>
  <c r="C382" i="71"/>
  <c r="C381" i="71"/>
  <c r="C380" i="71"/>
  <c r="C379" i="71"/>
  <c r="C378" i="71"/>
  <c r="C377" i="71"/>
  <c r="C376" i="71"/>
  <c r="C375" i="71"/>
  <c r="C374" i="71"/>
  <c r="C373" i="71"/>
  <c r="C372" i="71"/>
  <c r="C371" i="71"/>
  <c r="C370" i="71"/>
  <c r="C369" i="71"/>
  <c r="C368" i="71"/>
  <c r="C367" i="71"/>
  <c r="C366" i="71"/>
  <c r="C365" i="71"/>
  <c r="C364" i="71"/>
  <c r="C363" i="71"/>
  <c r="C362" i="71"/>
  <c r="C361" i="71"/>
  <c r="C360" i="71"/>
  <c r="C359" i="71"/>
  <c r="C358" i="71"/>
  <c r="C357" i="71"/>
  <c r="C356" i="71"/>
  <c r="C355" i="71"/>
  <c r="C354" i="71"/>
  <c r="C353" i="71"/>
  <c r="C352" i="71"/>
  <c r="C351" i="71"/>
  <c r="C350" i="71"/>
  <c r="C349" i="71"/>
  <c r="C348" i="71"/>
  <c r="C347" i="71"/>
  <c r="C346" i="71"/>
  <c r="C345" i="71"/>
  <c r="C344" i="71"/>
  <c r="C343" i="71"/>
  <c r="C342" i="71"/>
  <c r="C341" i="71"/>
  <c r="C340" i="71"/>
  <c r="C339" i="71"/>
  <c r="C338" i="71"/>
  <c r="C337" i="71"/>
  <c r="C336" i="71"/>
  <c r="C335" i="71"/>
  <c r="C334" i="71"/>
  <c r="C333" i="71"/>
  <c r="C332" i="71"/>
  <c r="C331" i="71"/>
  <c r="C330" i="71"/>
  <c r="C329" i="71"/>
  <c r="C328" i="71"/>
  <c r="C327" i="71"/>
  <c r="C326" i="71"/>
  <c r="C325" i="71"/>
  <c r="C324" i="71"/>
  <c r="C323" i="71"/>
  <c r="C322" i="71"/>
  <c r="C321" i="71"/>
  <c r="C320" i="71"/>
  <c r="C319" i="71"/>
  <c r="C318" i="71"/>
  <c r="C317" i="71"/>
  <c r="C316" i="71"/>
  <c r="C315" i="71"/>
  <c r="C314" i="71"/>
  <c r="C313" i="71"/>
  <c r="C312" i="71"/>
  <c r="C311" i="71"/>
  <c r="C310" i="71"/>
  <c r="C309" i="71"/>
  <c r="C308" i="71"/>
  <c r="C307" i="71"/>
  <c r="C306" i="71"/>
  <c r="C305" i="71"/>
  <c r="C304" i="71"/>
  <c r="C303" i="71"/>
  <c r="C302" i="71"/>
  <c r="C301" i="71"/>
  <c r="C300" i="71"/>
  <c r="C299" i="71"/>
  <c r="C298" i="71"/>
  <c r="C297" i="71"/>
  <c r="C296" i="71"/>
  <c r="C295" i="71"/>
  <c r="C294" i="71"/>
  <c r="C293" i="71"/>
  <c r="C292" i="71"/>
  <c r="C291" i="71"/>
  <c r="C290" i="71"/>
  <c r="C289" i="71"/>
  <c r="C288" i="71"/>
  <c r="C287" i="71"/>
  <c r="C286" i="71"/>
  <c r="C285" i="71"/>
  <c r="C284" i="71"/>
  <c r="C283" i="71"/>
  <c r="C282" i="71"/>
  <c r="C281" i="71"/>
  <c r="C280" i="71"/>
  <c r="C279" i="71"/>
  <c r="C278" i="71"/>
  <c r="C277" i="71"/>
  <c r="C276" i="71"/>
  <c r="C275" i="71"/>
  <c r="C274" i="71"/>
  <c r="C273" i="71"/>
  <c r="C272" i="71"/>
  <c r="C271" i="71"/>
  <c r="C270" i="71"/>
  <c r="C269" i="71"/>
  <c r="C268" i="71"/>
  <c r="C267" i="71"/>
  <c r="C266" i="71"/>
  <c r="C265" i="71"/>
  <c r="C264" i="71"/>
  <c r="C263" i="71"/>
  <c r="C262" i="71"/>
  <c r="C261" i="71"/>
  <c r="C260" i="71"/>
  <c r="C259" i="71"/>
  <c r="C258" i="71"/>
  <c r="C257" i="71"/>
  <c r="C256" i="71"/>
  <c r="C255" i="71"/>
  <c r="C254" i="71"/>
  <c r="C253" i="71"/>
  <c r="C252" i="71"/>
  <c r="C251" i="71"/>
  <c r="C250" i="71"/>
  <c r="C249" i="71"/>
  <c r="C248" i="71"/>
  <c r="C247" i="71"/>
  <c r="C246" i="71"/>
  <c r="C245" i="71"/>
  <c r="C244" i="71"/>
  <c r="C243" i="71"/>
  <c r="C242" i="71"/>
  <c r="C241" i="71"/>
  <c r="C240" i="71"/>
  <c r="C239" i="71"/>
  <c r="C238" i="71"/>
  <c r="C237" i="71"/>
  <c r="C236" i="71"/>
  <c r="C235" i="71"/>
  <c r="C234" i="71"/>
  <c r="C233" i="71"/>
  <c r="C232" i="71"/>
  <c r="C231" i="71"/>
  <c r="C230" i="71"/>
  <c r="C229" i="71"/>
  <c r="C228" i="71"/>
  <c r="C227" i="71"/>
  <c r="C226" i="71"/>
  <c r="C225" i="71"/>
  <c r="C224" i="71"/>
  <c r="C223" i="71"/>
  <c r="C222" i="71"/>
  <c r="C221" i="71"/>
  <c r="C220" i="71"/>
  <c r="C219" i="71"/>
  <c r="C218" i="71"/>
  <c r="C217" i="71"/>
  <c r="C216" i="71"/>
  <c r="C215" i="71"/>
  <c r="C214" i="71"/>
  <c r="C213" i="71"/>
  <c r="C212" i="71"/>
  <c r="C211" i="71"/>
  <c r="C210" i="71"/>
  <c r="C209" i="71"/>
  <c r="C208" i="71"/>
  <c r="C207" i="71"/>
  <c r="C206" i="71"/>
  <c r="C205" i="71"/>
  <c r="C204" i="71"/>
  <c r="C203" i="71"/>
  <c r="C202" i="71"/>
  <c r="C201" i="71"/>
  <c r="C200" i="71"/>
  <c r="C199" i="71"/>
  <c r="C198" i="71"/>
  <c r="C197" i="71"/>
  <c r="C196" i="71"/>
  <c r="C195" i="71"/>
  <c r="C194" i="71"/>
  <c r="C193" i="71"/>
  <c r="C192" i="71"/>
  <c r="C191" i="71"/>
  <c r="C190" i="71"/>
  <c r="C189" i="71"/>
  <c r="C188" i="71"/>
  <c r="C187" i="71"/>
  <c r="C186" i="71"/>
  <c r="C185" i="71"/>
  <c r="C184" i="71"/>
  <c r="C183" i="71"/>
  <c r="C182" i="71"/>
  <c r="C181" i="71"/>
  <c r="C180" i="71"/>
  <c r="C179" i="71"/>
  <c r="C178" i="71"/>
  <c r="C177" i="71"/>
  <c r="C176" i="71"/>
  <c r="C175" i="71"/>
  <c r="C174" i="71"/>
  <c r="C173" i="71"/>
  <c r="C172" i="71"/>
  <c r="C171" i="71"/>
  <c r="C170" i="71"/>
  <c r="C169" i="71"/>
  <c r="C168" i="71"/>
  <c r="C167" i="71"/>
  <c r="C166" i="71"/>
  <c r="C165" i="71"/>
  <c r="C164" i="71"/>
  <c r="C163" i="71"/>
  <c r="C162" i="71"/>
  <c r="C161" i="71"/>
  <c r="C160" i="71"/>
  <c r="C159" i="71"/>
  <c r="C158" i="71"/>
  <c r="C157" i="71"/>
  <c r="C156" i="71"/>
  <c r="C155" i="71"/>
  <c r="C154" i="71"/>
  <c r="C153" i="71"/>
  <c r="C152" i="71"/>
  <c r="C151" i="71"/>
  <c r="C150" i="71"/>
  <c r="C149" i="71"/>
  <c r="C148" i="71"/>
  <c r="C147" i="71"/>
  <c r="C146" i="71"/>
  <c r="C145" i="71"/>
  <c r="C144" i="71"/>
  <c r="C143" i="71"/>
  <c r="C142" i="71"/>
  <c r="C141" i="71"/>
  <c r="C140" i="71"/>
  <c r="C139" i="71"/>
  <c r="C138" i="71"/>
  <c r="C137" i="71"/>
  <c r="C136" i="71"/>
  <c r="C135" i="71"/>
  <c r="C134" i="71"/>
  <c r="C133" i="71"/>
  <c r="C132" i="71"/>
  <c r="C131" i="71"/>
  <c r="C130" i="71"/>
  <c r="C129" i="71"/>
  <c r="C128" i="71"/>
  <c r="C127" i="71"/>
  <c r="C126" i="71"/>
  <c r="C125" i="71"/>
  <c r="C124" i="71"/>
  <c r="C123" i="71"/>
  <c r="C122" i="71"/>
  <c r="C121" i="71"/>
  <c r="C120" i="71"/>
  <c r="C119" i="71"/>
  <c r="C118" i="71"/>
  <c r="C117" i="71"/>
  <c r="C116" i="71"/>
  <c r="C115" i="71"/>
  <c r="C114" i="71"/>
  <c r="C113" i="71"/>
  <c r="C112" i="71"/>
  <c r="C111" i="71"/>
  <c r="C110" i="71"/>
  <c r="C109" i="71"/>
  <c r="C108" i="71"/>
  <c r="C107" i="71"/>
  <c r="C106" i="71"/>
  <c r="C105" i="71"/>
  <c r="C104" i="71"/>
  <c r="C103" i="71"/>
  <c r="C102" i="71"/>
  <c r="C101" i="71"/>
  <c r="C100" i="71"/>
  <c r="C99" i="71"/>
  <c r="C98" i="71"/>
  <c r="C97" i="71"/>
  <c r="C96" i="71"/>
  <c r="C95" i="71"/>
  <c r="C94" i="71"/>
  <c r="C93" i="71"/>
  <c r="C92" i="71"/>
  <c r="C91" i="71"/>
  <c r="C90" i="71"/>
  <c r="C89" i="71"/>
  <c r="C88" i="71"/>
  <c r="C87" i="71"/>
  <c r="C86" i="71"/>
  <c r="C85" i="71"/>
  <c r="C84" i="71"/>
  <c r="C83" i="71"/>
  <c r="C82" i="71"/>
  <c r="C81" i="71"/>
  <c r="C80" i="71"/>
  <c r="C79" i="71"/>
  <c r="C78" i="71"/>
  <c r="C77" i="71"/>
  <c r="C76" i="71"/>
  <c r="C75" i="71"/>
  <c r="C74" i="71"/>
  <c r="C73" i="71"/>
  <c r="C72" i="71"/>
  <c r="C71" i="71"/>
  <c r="C70" i="71"/>
  <c r="C69" i="71"/>
  <c r="C68" i="71"/>
  <c r="C67" i="71"/>
  <c r="C66" i="71"/>
  <c r="C65" i="71"/>
  <c r="C64" i="71"/>
  <c r="C63" i="71"/>
  <c r="C62" i="71"/>
  <c r="C61" i="71"/>
  <c r="C60" i="71"/>
  <c r="C59" i="71"/>
  <c r="C58" i="71"/>
  <c r="C57" i="71"/>
  <c r="C56" i="71"/>
  <c r="C55" i="71"/>
  <c r="C54" i="71"/>
  <c r="C53" i="71"/>
  <c r="C52" i="71"/>
  <c r="C51" i="71"/>
  <c r="C50" i="71"/>
  <c r="C49" i="71"/>
  <c r="C48" i="71"/>
  <c r="C47" i="71"/>
  <c r="C46" i="71"/>
  <c r="C45" i="71"/>
  <c r="C44" i="71"/>
  <c r="C43" i="71"/>
  <c r="C42" i="71"/>
  <c r="C41" i="71"/>
  <c r="C40" i="71"/>
  <c r="C39" i="71"/>
  <c r="C38" i="71"/>
  <c r="C37" i="71"/>
  <c r="C36" i="71"/>
  <c r="C35" i="71"/>
  <c r="C34" i="71"/>
  <c r="C33" i="71"/>
  <c r="C32" i="71"/>
  <c r="C31" i="71"/>
  <c r="C30" i="71"/>
  <c r="C29" i="71"/>
  <c r="C28" i="71"/>
  <c r="C27" i="71"/>
  <c r="C26" i="71"/>
  <c r="C25" i="71"/>
  <c r="C24" i="71"/>
  <c r="C23" i="71"/>
  <c r="C22" i="71"/>
  <c r="C21" i="71"/>
  <c r="C20" i="71"/>
  <c r="C19" i="71"/>
  <c r="C18" i="71"/>
  <c r="C17" i="71"/>
  <c r="C16" i="71"/>
  <c r="C15" i="71"/>
  <c r="C14" i="71"/>
  <c r="C13" i="71"/>
  <c r="C12" i="71"/>
  <c r="C11" i="71"/>
  <c r="C10" i="71"/>
  <c r="C9" i="71"/>
  <c r="C8" i="71"/>
  <c r="C7" i="71"/>
  <c r="C6" i="71"/>
  <c r="C5" i="71"/>
  <c r="C4" i="71"/>
  <c r="C3" i="71"/>
  <c r="C2" i="71"/>
  <c r="C73" i="68"/>
  <c r="C70" i="68"/>
  <c r="I59" i="64"/>
  <c r="C77" i="64" l="1"/>
  <c r="C6" i="68"/>
  <c r="C4" i="68"/>
  <c r="A21" i="67"/>
  <c r="A22" i="67"/>
  <c r="A23" i="67"/>
  <c r="A24" i="67"/>
  <c r="A20" i="67"/>
  <c r="C7" i="67"/>
  <c r="C5" i="67"/>
  <c r="C6" i="67"/>
  <c r="C4" i="67"/>
  <c r="AI15" i="76"/>
  <c r="AI15" i="35"/>
  <c r="AJ15" i="76"/>
  <c r="AJ15" i="35"/>
  <c r="AK23" i="76"/>
  <c r="AK24" i="76"/>
  <c r="AK25" i="76"/>
  <c r="AK26" i="76"/>
  <c r="AK27" i="76"/>
  <c r="AK28" i="76"/>
  <c r="AK29" i="76"/>
  <c r="AK30" i="76"/>
  <c r="AK31" i="76"/>
  <c r="AK32" i="76"/>
  <c r="AK33" i="76"/>
  <c r="AK34" i="76"/>
  <c r="AK35" i="76"/>
  <c r="AK36" i="76"/>
  <c r="AK37" i="76"/>
  <c r="AK38" i="76"/>
  <c r="AK39" i="76"/>
  <c r="AK40" i="76"/>
  <c r="AK41" i="76"/>
  <c r="AK42" i="76"/>
  <c r="AK43" i="76"/>
  <c r="AK44" i="76"/>
  <c r="AK45" i="76"/>
  <c r="AK46" i="76"/>
  <c r="AK47" i="76"/>
  <c r="AK48" i="76"/>
  <c r="AK49" i="76"/>
  <c r="AK50" i="76"/>
  <c r="AK51" i="76"/>
  <c r="AK52" i="76"/>
  <c r="AK53" i="76"/>
  <c r="AK54" i="76"/>
  <c r="AK55" i="76"/>
  <c r="AK56" i="76"/>
  <c r="AK57" i="76"/>
  <c r="AK58" i="76"/>
  <c r="AK59" i="76"/>
  <c r="AK60" i="76"/>
  <c r="AK61" i="76"/>
  <c r="AK62" i="76"/>
  <c r="AK63" i="76"/>
  <c r="AK64" i="76"/>
  <c r="AK65" i="76"/>
  <c r="AK66" i="76"/>
  <c r="AK67" i="76"/>
  <c r="AK68" i="76"/>
  <c r="AK69" i="76"/>
  <c r="AK70" i="76"/>
  <c r="AK71" i="76"/>
  <c r="AK72" i="76"/>
  <c r="AK73" i="76"/>
  <c r="AK74" i="76"/>
  <c r="AK75" i="76"/>
  <c r="AK76" i="76"/>
  <c r="AK77" i="76"/>
  <c r="AK78" i="76"/>
  <c r="AK79" i="76"/>
  <c r="AK80" i="76"/>
  <c r="AK81" i="76"/>
  <c r="AK82" i="76"/>
  <c r="AK83" i="76"/>
  <c r="AK84" i="76"/>
  <c r="AK85" i="76"/>
  <c r="AK86" i="76"/>
  <c r="AK87" i="76"/>
  <c r="AK88" i="76"/>
  <c r="AK89" i="76"/>
  <c r="AK90" i="76"/>
  <c r="AK91" i="76"/>
  <c r="AK92" i="76"/>
  <c r="AK93" i="76"/>
  <c r="AK94" i="76"/>
  <c r="AK95" i="76"/>
  <c r="AK96" i="76"/>
  <c r="AK97" i="76"/>
  <c r="AK98" i="76"/>
  <c r="AK99" i="76"/>
  <c r="AK100" i="76"/>
  <c r="AK101" i="76"/>
  <c r="AK102" i="76"/>
  <c r="AK103" i="76"/>
  <c r="AK104" i="76"/>
  <c r="AK105" i="76"/>
  <c r="AK106" i="76"/>
  <c r="AK107" i="76"/>
  <c r="AK108" i="76"/>
  <c r="AK109" i="76"/>
  <c r="AK110" i="76"/>
  <c r="AK111" i="76"/>
  <c r="AK112" i="76"/>
  <c r="AK113" i="76"/>
  <c r="AK114" i="76"/>
  <c r="AK115" i="76"/>
  <c r="AK116" i="76"/>
  <c r="AK117" i="76"/>
  <c r="AK118" i="76"/>
  <c r="AK119" i="76"/>
  <c r="AK120" i="76"/>
  <c r="AK121" i="76"/>
  <c r="AK122" i="76"/>
  <c r="AK123" i="76"/>
  <c r="AK124" i="76"/>
  <c r="AK125" i="76"/>
  <c r="AK126" i="76"/>
  <c r="AK127" i="76"/>
  <c r="AK128" i="76"/>
  <c r="AK129" i="76"/>
  <c r="AK130" i="76"/>
  <c r="AK131" i="76"/>
  <c r="AK132" i="76"/>
  <c r="AK133" i="76"/>
  <c r="AK134" i="76"/>
  <c r="AK135" i="76"/>
  <c r="AK136" i="76"/>
  <c r="AK137" i="76"/>
  <c r="AK138" i="76"/>
  <c r="AK139" i="76"/>
  <c r="AK140" i="76"/>
  <c r="AK141" i="76"/>
  <c r="AK142" i="76"/>
  <c r="AK143" i="76"/>
  <c r="AK144" i="76"/>
  <c r="AK145" i="76"/>
  <c r="AK146" i="76"/>
  <c r="AK147" i="76"/>
  <c r="AK148" i="76"/>
  <c r="AK149" i="76"/>
  <c r="AK150" i="76"/>
  <c r="AK151" i="76"/>
  <c r="AK152" i="76"/>
  <c r="AK153" i="76"/>
  <c r="AK154" i="76"/>
  <c r="AK155" i="76"/>
  <c r="AK156" i="76"/>
  <c r="AK157" i="76"/>
  <c r="AK158" i="76"/>
  <c r="AK159" i="76"/>
  <c r="AK160" i="76"/>
  <c r="AK161" i="76"/>
  <c r="AK162" i="76"/>
  <c r="AK163" i="76"/>
  <c r="AK164" i="76"/>
  <c r="AK165" i="76"/>
  <c r="AK166" i="76"/>
  <c r="AK167" i="76"/>
  <c r="AK168" i="76"/>
  <c r="AK169" i="76"/>
  <c r="AK170" i="76"/>
  <c r="AK171" i="76"/>
  <c r="AK172" i="76"/>
  <c r="AK173" i="76"/>
  <c r="AK174" i="76"/>
  <c r="AK175" i="76"/>
  <c r="AK176" i="76"/>
  <c r="AK177" i="76"/>
  <c r="AK178" i="76"/>
  <c r="AK179" i="76"/>
  <c r="AK180" i="76"/>
  <c r="AK181" i="76"/>
  <c r="AK182" i="76"/>
  <c r="AK183" i="76"/>
  <c r="AK184" i="76"/>
  <c r="AK185" i="76"/>
  <c r="AK186" i="76"/>
  <c r="AK187" i="76"/>
  <c r="AK188" i="76"/>
  <c r="AK189" i="76"/>
  <c r="AK190" i="76"/>
  <c r="AK191" i="76"/>
  <c r="AK192" i="76"/>
  <c r="AK193" i="76"/>
  <c r="AK194" i="76"/>
  <c r="AK195" i="76"/>
  <c r="AK196" i="76"/>
  <c r="AK197" i="76"/>
  <c r="AK198" i="76"/>
  <c r="AK199" i="76"/>
  <c r="AK200" i="76"/>
  <c r="AK201" i="76"/>
  <c r="AK202" i="76"/>
  <c r="AK203" i="76"/>
  <c r="AK204" i="76"/>
  <c r="AK205" i="76"/>
  <c r="AK206" i="76"/>
  <c r="AK207" i="76"/>
  <c r="AK208" i="76"/>
  <c r="AK209" i="76"/>
  <c r="AK210" i="76"/>
  <c r="AK211" i="76"/>
  <c r="AK212" i="76"/>
  <c r="AK213" i="76"/>
  <c r="AK214" i="76"/>
  <c r="AK215" i="76"/>
  <c r="AK216" i="76"/>
  <c r="AK217" i="76"/>
  <c r="AK218" i="76"/>
  <c r="AK219" i="76"/>
  <c r="AK220" i="76"/>
  <c r="AK221" i="76"/>
  <c r="AK222" i="76"/>
  <c r="AK223" i="76"/>
  <c r="AK224" i="76"/>
  <c r="AK225" i="76"/>
  <c r="AK226" i="76"/>
  <c r="AK227" i="76"/>
  <c r="AK228" i="76"/>
  <c r="AK229" i="76"/>
  <c r="AK230" i="76"/>
  <c r="AK231" i="76"/>
  <c r="AK232" i="76"/>
  <c r="AK233" i="76"/>
  <c r="AK234" i="76"/>
  <c r="AK235" i="76"/>
  <c r="AK236" i="76"/>
  <c r="AK237" i="76"/>
  <c r="AK238" i="76"/>
  <c r="AK239" i="76"/>
  <c r="AK240" i="76"/>
  <c r="AK241" i="76"/>
  <c r="AK242" i="76"/>
  <c r="AK243" i="76"/>
  <c r="AK244" i="76"/>
  <c r="AK245" i="76"/>
  <c r="AK246" i="76"/>
  <c r="AK247" i="76"/>
  <c r="AK248" i="76"/>
  <c r="AK249" i="76"/>
  <c r="AK250" i="76"/>
  <c r="AK251" i="76"/>
  <c r="AK252" i="76"/>
  <c r="AK253" i="76"/>
  <c r="AK254" i="76"/>
  <c r="AK255" i="76"/>
  <c r="AK256" i="76"/>
  <c r="AK257" i="76"/>
  <c r="AK258" i="76"/>
  <c r="AK259" i="76"/>
  <c r="AK260" i="76"/>
  <c r="AK261" i="76"/>
  <c r="AK262" i="76"/>
  <c r="AK263" i="76"/>
  <c r="AK264" i="76"/>
  <c r="AK265" i="76"/>
  <c r="AK266" i="76"/>
  <c r="AK267" i="76"/>
  <c r="AK268" i="76"/>
  <c r="AK269" i="76"/>
  <c r="AK270" i="76"/>
  <c r="AK271" i="76"/>
  <c r="AK272" i="76"/>
  <c r="AK273" i="76"/>
  <c r="AK274" i="76"/>
  <c r="AK275" i="76"/>
  <c r="AK276" i="76"/>
  <c r="AK277" i="76"/>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5" i="35"/>
  <c r="AK106" i="35"/>
  <c r="AK107" i="35"/>
  <c r="AK108" i="35"/>
  <c r="AK109" i="35"/>
  <c r="AK110" i="35"/>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7" i="35"/>
  <c r="AK208" i="35"/>
  <c r="AK209" i="35"/>
  <c r="AK210" i="35"/>
  <c r="AK211" i="35"/>
  <c r="AK212" i="35"/>
  <c r="AK213" i="35"/>
  <c r="AK214" i="35"/>
  <c r="AK215" i="35"/>
  <c r="AK216" i="35"/>
  <c r="AK217" i="35"/>
  <c r="AK218" i="35"/>
  <c r="AK219" i="35"/>
  <c r="AK220" i="35"/>
  <c r="AK221" i="35"/>
  <c r="AK222" i="35"/>
  <c r="AK223" i="35"/>
  <c r="AK224" i="35"/>
  <c r="AK225" i="35"/>
  <c r="AK226" i="35"/>
  <c r="AK227" i="35"/>
  <c r="AK228" i="35"/>
  <c r="AK229" i="35"/>
  <c r="AK230" i="35"/>
  <c r="AK231" i="35"/>
  <c r="AK232" i="35"/>
  <c r="AK233" i="35"/>
  <c r="AK234" i="35"/>
  <c r="AK235" i="35"/>
  <c r="AK236" i="35"/>
  <c r="AK237" i="35"/>
  <c r="AK238" i="35"/>
  <c r="AK239" i="35"/>
  <c r="AK240" i="35"/>
  <c r="AK241" i="35"/>
  <c r="AK242" i="35"/>
  <c r="AK243" i="35"/>
  <c r="AK244" i="35"/>
  <c r="AK245" i="35"/>
  <c r="AK246" i="35"/>
  <c r="AK247" i="35"/>
  <c r="AK248" i="35"/>
  <c r="AK249" i="35"/>
  <c r="AK250" i="35"/>
  <c r="AK251" i="35"/>
  <c r="AK252" i="35"/>
  <c r="AK253" i="35"/>
  <c r="AK254" i="35"/>
  <c r="AK255" i="35"/>
  <c r="AK256" i="35"/>
  <c r="AK257" i="35"/>
  <c r="AK258" i="35"/>
  <c r="AK259" i="35"/>
  <c r="AK260" i="35"/>
  <c r="AK261" i="35"/>
  <c r="AK262" i="35"/>
  <c r="AK263" i="35"/>
  <c r="AK264" i="35"/>
  <c r="AK265" i="35"/>
  <c r="AK266" i="35"/>
  <c r="AK267" i="35"/>
  <c r="AK268" i="35"/>
  <c r="AK269" i="35"/>
  <c r="AK270" i="35"/>
  <c r="AK271" i="35"/>
  <c r="AK272" i="35"/>
  <c r="AK273" i="35"/>
  <c r="AK274" i="35"/>
  <c r="AK275" i="35"/>
  <c r="AK276" i="35"/>
  <c r="AK277" i="35"/>
  <c r="AK22" i="76"/>
  <c r="AK15" i="76" l="1"/>
  <c r="AK15" i="35"/>
  <c r="Z29" i="35" l="1"/>
  <c r="AA29" i="35"/>
  <c r="AB29" i="35"/>
  <c r="AC29" i="35" s="1"/>
  <c r="AE29" i="35"/>
  <c r="Z30" i="35"/>
  <c r="AA30" i="35"/>
  <c r="AB30" i="35"/>
  <c r="AC30" i="35" s="1"/>
  <c r="AE30" i="35"/>
  <c r="Z31" i="35"/>
  <c r="AA31" i="35"/>
  <c r="AB31" i="35"/>
  <c r="AC31" i="35" s="1"/>
  <c r="AE31" i="35"/>
  <c r="Z32" i="35"/>
  <c r="AA32" i="35"/>
  <c r="AB32" i="35"/>
  <c r="AC32" i="35" s="1"/>
  <c r="AE32" i="35"/>
  <c r="Z33" i="35"/>
  <c r="AA33" i="35"/>
  <c r="AB33" i="35"/>
  <c r="AC33" i="35" s="1"/>
  <c r="Z34" i="35"/>
  <c r="AA34" i="35"/>
  <c r="AB34" i="35"/>
  <c r="AC34" i="35" s="1"/>
  <c r="AE34" i="35"/>
  <c r="Z35" i="35"/>
  <c r="AA35" i="35"/>
  <c r="AB35" i="35"/>
  <c r="AC35" i="35" s="1"/>
  <c r="AE35" i="35"/>
  <c r="Z36" i="35"/>
  <c r="AA36" i="35"/>
  <c r="AB36" i="35"/>
  <c r="AC36" i="35" s="1"/>
  <c r="AE36" i="35"/>
  <c r="Z37" i="35"/>
  <c r="AE37" i="35" s="1"/>
  <c r="AA37" i="35"/>
  <c r="AB37" i="35"/>
  <c r="AC37" i="35" s="1"/>
  <c r="Z38" i="35"/>
  <c r="AA38" i="35"/>
  <c r="AB38" i="35"/>
  <c r="AC38" i="35" s="1"/>
  <c r="AE38" i="35"/>
  <c r="Z39" i="35"/>
  <c r="AA39" i="35"/>
  <c r="AB39" i="35"/>
  <c r="AC39" i="35" s="1"/>
  <c r="AE39" i="35"/>
  <c r="Z40" i="35"/>
  <c r="AA40" i="35"/>
  <c r="AB40" i="35"/>
  <c r="AC40" i="35" s="1"/>
  <c r="AE40" i="35"/>
  <c r="Z41" i="35"/>
  <c r="AA41" i="35"/>
  <c r="AB41" i="35"/>
  <c r="AC41" i="35" s="1"/>
  <c r="AE41" i="35"/>
  <c r="Z42" i="35"/>
  <c r="AA42" i="35"/>
  <c r="AB42" i="35"/>
  <c r="AC42" i="35" s="1"/>
  <c r="AE42" i="35"/>
  <c r="Z43" i="35"/>
  <c r="AA43" i="35"/>
  <c r="AB43" i="35"/>
  <c r="AC43" i="35" s="1"/>
  <c r="AE43" i="35"/>
  <c r="Z44" i="35"/>
  <c r="AA44" i="35"/>
  <c r="AB44" i="35"/>
  <c r="AC44" i="35" s="1"/>
  <c r="AE44" i="35"/>
  <c r="Z45" i="35"/>
  <c r="AA45" i="35"/>
  <c r="AB45" i="35"/>
  <c r="AC45" i="35" s="1"/>
  <c r="AE45" i="35"/>
  <c r="Z46" i="35"/>
  <c r="AA46" i="35"/>
  <c r="AB46" i="35"/>
  <c r="AC46" i="35" s="1"/>
  <c r="AE46" i="35"/>
  <c r="Z47" i="35"/>
  <c r="AA47" i="35"/>
  <c r="AB47" i="35"/>
  <c r="AC47" i="35" s="1"/>
  <c r="AE47" i="35"/>
  <c r="Z48" i="35"/>
  <c r="AA48" i="35"/>
  <c r="AB48" i="35"/>
  <c r="AC48" i="35" s="1"/>
  <c r="AE48" i="35"/>
  <c r="Z49" i="35"/>
  <c r="AA49" i="35"/>
  <c r="AB49" i="35"/>
  <c r="AC49" i="35" s="1"/>
  <c r="AE49" i="35"/>
  <c r="Z50" i="35"/>
  <c r="AA50" i="35"/>
  <c r="AB50" i="35"/>
  <c r="AC50" i="35" s="1"/>
  <c r="AE50" i="35"/>
  <c r="Z51" i="35"/>
  <c r="AA51" i="35"/>
  <c r="AB51" i="35"/>
  <c r="AC51" i="35" s="1"/>
  <c r="AE51" i="35"/>
  <c r="Z52" i="35"/>
  <c r="AA52" i="35"/>
  <c r="AB52" i="35"/>
  <c r="AC52" i="35" s="1"/>
  <c r="AE52" i="35"/>
  <c r="Z53" i="35"/>
  <c r="AA53" i="35"/>
  <c r="AB53" i="35"/>
  <c r="AC53" i="35" s="1"/>
  <c r="AE53" i="35"/>
  <c r="Z54" i="35"/>
  <c r="AA54" i="35"/>
  <c r="AB54" i="35"/>
  <c r="AC54" i="35" s="1"/>
  <c r="AE54" i="35"/>
  <c r="Z55" i="35"/>
  <c r="AA55" i="35"/>
  <c r="AB55" i="35"/>
  <c r="AC55" i="35" s="1"/>
  <c r="AE55" i="35"/>
  <c r="Z56" i="35"/>
  <c r="AA56" i="35"/>
  <c r="AB56" i="35"/>
  <c r="AC56" i="35" s="1"/>
  <c r="AE56" i="35"/>
  <c r="Z57" i="35"/>
  <c r="AA57" i="35"/>
  <c r="AB57" i="35"/>
  <c r="AC57" i="35" s="1"/>
  <c r="AE57" i="35"/>
  <c r="Z58" i="35"/>
  <c r="AA58" i="35"/>
  <c r="AB58" i="35"/>
  <c r="AC58" i="35" s="1"/>
  <c r="AE58" i="35"/>
  <c r="Z59" i="35"/>
  <c r="AA59" i="35"/>
  <c r="AB59" i="35"/>
  <c r="AC59" i="35" s="1"/>
  <c r="AE59" i="35"/>
  <c r="Z60" i="35"/>
  <c r="AA60" i="35"/>
  <c r="AB60" i="35"/>
  <c r="AC60" i="35" s="1"/>
  <c r="AE60" i="35"/>
  <c r="Z61" i="35"/>
  <c r="AA61" i="35"/>
  <c r="AB61" i="35"/>
  <c r="AC61" i="35" s="1"/>
  <c r="AE61" i="35"/>
  <c r="Z62" i="35"/>
  <c r="AA62" i="35"/>
  <c r="AB62" i="35"/>
  <c r="AC62" i="35" s="1"/>
  <c r="AE62" i="35"/>
  <c r="Z63" i="35"/>
  <c r="AA63" i="35"/>
  <c r="AB63" i="35"/>
  <c r="AC63" i="35" s="1"/>
  <c r="AE63" i="35"/>
  <c r="Z64" i="35"/>
  <c r="AA64" i="35"/>
  <c r="AB64" i="35"/>
  <c r="AC64" i="35" s="1"/>
  <c r="AE64" i="35"/>
  <c r="Z65" i="35"/>
  <c r="AA65" i="35"/>
  <c r="AB65" i="35"/>
  <c r="AC65" i="35" s="1"/>
  <c r="AE65" i="35"/>
  <c r="Z66" i="35"/>
  <c r="AA66" i="35"/>
  <c r="AB66" i="35"/>
  <c r="AC66" i="35" s="1"/>
  <c r="AE66" i="35"/>
  <c r="Z67" i="35"/>
  <c r="AA67" i="35"/>
  <c r="AB67" i="35"/>
  <c r="AC67" i="35" s="1"/>
  <c r="AE67" i="35"/>
  <c r="Z68" i="35"/>
  <c r="AA68" i="35"/>
  <c r="AB68" i="35"/>
  <c r="AC68" i="35" s="1"/>
  <c r="AE68" i="35"/>
  <c r="Z69" i="35"/>
  <c r="AA69" i="35"/>
  <c r="AB69" i="35"/>
  <c r="AC69" i="35" s="1"/>
  <c r="AE69" i="35"/>
  <c r="Z70" i="35"/>
  <c r="AA70" i="35"/>
  <c r="AB70" i="35"/>
  <c r="AC70" i="35" s="1"/>
  <c r="AE70" i="35"/>
  <c r="Z71" i="35"/>
  <c r="AA71" i="35"/>
  <c r="AB71" i="35"/>
  <c r="AC71" i="35" s="1"/>
  <c r="AE71" i="35"/>
  <c r="Z72" i="35"/>
  <c r="AA72" i="35"/>
  <c r="AB72" i="35"/>
  <c r="AC72" i="35" s="1"/>
  <c r="AE72" i="35"/>
  <c r="Z73" i="35"/>
  <c r="AA73" i="35"/>
  <c r="AB73" i="35"/>
  <c r="AC73" i="35" s="1"/>
  <c r="AE73" i="35"/>
  <c r="Z74" i="35"/>
  <c r="AA74" i="35"/>
  <c r="AB74" i="35"/>
  <c r="AC74" i="35" s="1"/>
  <c r="AE74" i="35"/>
  <c r="Z75" i="35"/>
  <c r="AA75" i="35"/>
  <c r="AB75" i="35"/>
  <c r="AC75" i="35" s="1"/>
  <c r="AE75" i="35"/>
  <c r="Z76" i="35"/>
  <c r="AA76" i="35"/>
  <c r="AB76" i="35"/>
  <c r="AC76" i="35" s="1"/>
  <c r="AE76" i="35"/>
  <c r="Z77" i="35"/>
  <c r="AA77" i="35"/>
  <c r="AB77" i="35"/>
  <c r="AC77" i="35" s="1"/>
  <c r="AE77" i="35"/>
  <c r="Z78" i="35"/>
  <c r="AA78" i="35"/>
  <c r="AB78" i="35"/>
  <c r="AC78" i="35" s="1"/>
  <c r="AE78" i="35"/>
  <c r="Z79" i="35"/>
  <c r="AA79" i="35"/>
  <c r="AB79" i="35"/>
  <c r="AC79" i="35" s="1"/>
  <c r="AE79" i="35"/>
  <c r="Z80" i="35"/>
  <c r="AA80" i="35"/>
  <c r="AB80" i="35"/>
  <c r="AC80" i="35" s="1"/>
  <c r="AE80" i="35"/>
  <c r="Z81" i="35"/>
  <c r="AA81" i="35"/>
  <c r="AB81" i="35"/>
  <c r="AC81" i="35" s="1"/>
  <c r="AE81" i="35"/>
  <c r="Z82" i="35"/>
  <c r="AA82" i="35"/>
  <c r="AB82" i="35"/>
  <c r="AC82" i="35" s="1"/>
  <c r="AE82" i="35"/>
  <c r="Z83" i="35"/>
  <c r="AA83" i="35"/>
  <c r="AB83" i="35"/>
  <c r="AC83" i="35" s="1"/>
  <c r="AE83" i="35"/>
  <c r="Z84" i="35"/>
  <c r="AA84" i="35"/>
  <c r="AB84" i="35"/>
  <c r="AC84" i="35" s="1"/>
  <c r="AE84" i="35"/>
  <c r="Z85" i="35"/>
  <c r="AA85" i="35"/>
  <c r="AB85" i="35"/>
  <c r="AC85" i="35" s="1"/>
  <c r="AE85" i="35"/>
  <c r="Z86" i="35"/>
  <c r="AA86" i="35"/>
  <c r="AB86" i="35"/>
  <c r="AC86" i="35" s="1"/>
  <c r="AE86" i="35"/>
  <c r="Z87" i="35"/>
  <c r="AA87" i="35"/>
  <c r="AB87" i="35"/>
  <c r="AC87" i="35" s="1"/>
  <c r="AE87" i="35"/>
  <c r="Z88" i="35"/>
  <c r="AA88" i="35"/>
  <c r="AB88" i="35"/>
  <c r="AC88" i="35" s="1"/>
  <c r="AE88" i="35"/>
  <c r="Z89" i="35"/>
  <c r="AA89" i="35"/>
  <c r="AB89" i="35"/>
  <c r="AC89" i="35" s="1"/>
  <c r="AE89" i="35"/>
  <c r="Z90" i="35"/>
  <c r="AA90" i="35"/>
  <c r="AB90" i="35"/>
  <c r="AC90" i="35" s="1"/>
  <c r="AE90" i="35"/>
  <c r="Z91" i="35"/>
  <c r="AA91" i="35"/>
  <c r="AB91" i="35"/>
  <c r="AC91" i="35" s="1"/>
  <c r="AE91" i="35"/>
  <c r="Z92" i="35"/>
  <c r="AA92" i="35"/>
  <c r="AB92" i="35"/>
  <c r="AC92" i="35" s="1"/>
  <c r="AE92" i="35"/>
  <c r="Z93" i="35"/>
  <c r="AA93" i="35"/>
  <c r="AB93" i="35"/>
  <c r="AC93" i="35" s="1"/>
  <c r="AE93" i="35"/>
  <c r="Z94" i="35"/>
  <c r="AA94" i="35"/>
  <c r="AB94" i="35"/>
  <c r="AC94" i="35" s="1"/>
  <c r="AE94" i="35"/>
  <c r="Z95" i="35"/>
  <c r="AA95" i="35"/>
  <c r="AB95" i="35"/>
  <c r="AC95" i="35" s="1"/>
  <c r="AE95" i="35"/>
  <c r="Z96" i="35"/>
  <c r="AA96" i="35"/>
  <c r="AB96" i="35"/>
  <c r="AC96" i="35" s="1"/>
  <c r="AE96" i="35"/>
  <c r="Z97" i="35"/>
  <c r="AA97" i="35"/>
  <c r="AB97" i="35"/>
  <c r="AC97" i="35" s="1"/>
  <c r="AE97" i="35"/>
  <c r="Z98" i="35"/>
  <c r="AA98" i="35"/>
  <c r="AB98" i="35"/>
  <c r="AC98" i="35" s="1"/>
  <c r="AE98" i="35"/>
  <c r="Z99" i="35"/>
  <c r="AA99" i="35"/>
  <c r="AB99" i="35"/>
  <c r="AC99" i="35" s="1"/>
  <c r="AE99" i="35"/>
  <c r="Z100" i="35"/>
  <c r="AA100" i="35"/>
  <c r="AB100" i="35"/>
  <c r="AC100" i="35" s="1"/>
  <c r="AE100" i="35"/>
  <c r="Z101" i="35"/>
  <c r="AA101" i="35"/>
  <c r="AB101" i="35"/>
  <c r="AC101" i="35" s="1"/>
  <c r="AE101" i="35"/>
  <c r="Z102" i="35"/>
  <c r="AA102" i="35"/>
  <c r="AB102" i="35"/>
  <c r="AC102" i="35" s="1"/>
  <c r="AE102" i="35"/>
  <c r="Z103" i="35"/>
  <c r="AA103" i="35"/>
  <c r="AB103" i="35"/>
  <c r="AC103" i="35" s="1"/>
  <c r="AE103" i="35"/>
  <c r="Z104" i="35"/>
  <c r="AA104" i="35"/>
  <c r="AB104" i="35"/>
  <c r="AC104" i="35" s="1"/>
  <c r="AE104" i="35"/>
  <c r="Z105" i="35"/>
  <c r="AA105" i="35"/>
  <c r="AB105" i="35"/>
  <c r="AC105" i="35" s="1"/>
  <c r="AE105" i="35"/>
  <c r="Z106" i="35"/>
  <c r="AA106" i="35"/>
  <c r="AB106" i="35"/>
  <c r="AC106" i="35" s="1"/>
  <c r="AE106" i="35"/>
  <c r="Z107" i="35"/>
  <c r="AA107" i="35"/>
  <c r="AB107" i="35"/>
  <c r="AC107" i="35" s="1"/>
  <c r="AE107" i="35"/>
  <c r="Z108" i="35"/>
  <c r="AA108" i="35"/>
  <c r="AB108" i="35"/>
  <c r="AC108" i="35" s="1"/>
  <c r="AE108" i="35"/>
  <c r="Z109" i="35"/>
  <c r="AA109" i="35"/>
  <c r="AB109" i="35"/>
  <c r="AC109" i="35" s="1"/>
  <c r="AE109" i="35"/>
  <c r="Z110" i="35"/>
  <c r="AA110" i="35"/>
  <c r="AB110" i="35"/>
  <c r="AC110" i="35" s="1"/>
  <c r="AE110" i="35"/>
  <c r="Z111" i="35"/>
  <c r="AA111" i="35"/>
  <c r="AB111" i="35"/>
  <c r="AC111" i="35" s="1"/>
  <c r="AE111" i="35"/>
  <c r="Z112" i="35"/>
  <c r="AA112" i="35"/>
  <c r="AB112" i="35"/>
  <c r="AC112" i="35" s="1"/>
  <c r="AE112" i="35"/>
  <c r="Z113" i="35"/>
  <c r="AA113" i="35"/>
  <c r="AB113" i="35"/>
  <c r="AC113" i="35" s="1"/>
  <c r="AE113" i="35"/>
  <c r="Z114" i="35"/>
  <c r="AA114" i="35"/>
  <c r="AB114" i="35"/>
  <c r="AC114" i="35" s="1"/>
  <c r="AE114" i="35"/>
  <c r="Z115" i="35"/>
  <c r="AA115" i="35"/>
  <c r="AB115" i="35"/>
  <c r="AC115" i="35" s="1"/>
  <c r="AE115" i="35"/>
  <c r="Z116" i="35"/>
  <c r="AA116" i="35"/>
  <c r="AB116" i="35"/>
  <c r="AC116" i="35" s="1"/>
  <c r="AE116" i="35"/>
  <c r="Z117" i="35"/>
  <c r="AA117" i="35"/>
  <c r="AB117" i="35"/>
  <c r="AC117" i="35" s="1"/>
  <c r="AE117" i="35"/>
  <c r="Z118" i="35"/>
  <c r="AA118" i="35"/>
  <c r="AB118" i="35"/>
  <c r="AC118" i="35" s="1"/>
  <c r="AE118" i="35"/>
  <c r="Z119" i="35"/>
  <c r="AA119" i="35"/>
  <c r="AB119" i="35"/>
  <c r="AC119" i="35" s="1"/>
  <c r="AE119" i="35"/>
  <c r="Z120" i="35"/>
  <c r="AA120" i="35"/>
  <c r="AB120" i="35"/>
  <c r="AC120" i="35" s="1"/>
  <c r="AE120" i="35"/>
  <c r="Z121" i="35"/>
  <c r="AA121" i="35"/>
  <c r="AB121" i="35"/>
  <c r="AC121" i="35" s="1"/>
  <c r="AE121" i="35"/>
  <c r="Z122" i="35"/>
  <c r="AA122" i="35"/>
  <c r="AB122" i="35"/>
  <c r="AC122" i="35" s="1"/>
  <c r="AE122" i="35"/>
  <c r="Z123" i="35"/>
  <c r="AA123" i="35"/>
  <c r="AB123" i="35"/>
  <c r="AC123" i="35" s="1"/>
  <c r="AE123" i="35"/>
  <c r="Z124" i="35"/>
  <c r="AA124" i="35"/>
  <c r="AB124" i="35"/>
  <c r="AC124" i="35" s="1"/>
  <c r="AE124" i="35"/>
  <c r="Z125" i="35"/>
  <c r="AA125" i="35"/>
  <c r="AB125" i="35"/>
  <c r="AC125" i="35" s="1"/>
  <c r="AE125" i="35"/>
  <c r="Z126" i="35"/>
  <c r="AA126" i="35"/>
  <c r="AB126" i="35"/>
  <c r="AC126" i="35" s="1"/>
  <c r="AE126" i="35"/>
  <c r="Z127" i="35"/>
  <c r="AA127" i="35"/>
  <c r="AB127" i="35"/>
  <c r="AC127" i="35" s="1"/>
  <c r="AE127" i="35"/>
  <c r="Z128" i="35"/>
  <c r="AA128" i="35"/>
  <c r="AB128" i="35"/>
  <c r="AC128" i="35" s="1"/>
  <c r="AE128" i="35"/>
  <c r="Z129" i="35"/>
  <c r="AA129" i="35"/>
  <c r="AB129" i="35"/>
  <c r="AC129" i="35" s="1"/>
  <c r="AE129" i="35"/>
  <c r="Z130" i="35"/>
  <c r="AA130" i="35"/>
  <c r="AB130" i="35"/>
  <c r="AC130" i="35" s="1"/>
  <c r="AE130" i="35"/>
  <c r="Z131" i="35"/>
  <c r="AA131" i="35"/>
  <c r="AB131" i="35"/>
  <c r="AC131" i="35" s="1"/>
  <c r="AE131" i="35"/>
  <c r="Z132" i="35"/>
  <c r="AA132" i="35"/>
  <c r="AB132" i="35"/>
  <c r="AC132" i="35" s="1"/>
  <c r="AE132" i="35"/>
  <c r="Z133" i="35"/>
  <c r="AA133" i="35"/>
  <c r="AB133" i="35"/>
  <c r="AC133" i="35" s="1"/>
  <c r="AE133" i="35"/>
  <c r="Z134" i="35"/>
  <c r="AA134" i="35"/>
  <c r="AB134" i="35"/>
  <c r="AC134" i="35" s="1"/>
  <c r="AE134" i="35"/>
  <c r="Z135" i="35"/>
  <c r="AA135" i="35"/>
  <c r="AB135" i="35"/>
  <c r="AC135" i="35" s="1"/>
  <c r="AE135" i="35"/>
  <c r="Z136" i="35"/>
  <c r="AA136" i="35"/>
  <c r="AB136" i="35"/>
  <c r="AC136" i="35" s="1"/>
  <c r="AE136" i="35"/>
  <c r="Z137" i="35"/>
  <c r="AA137" i="35"/>
  <c r="AB137" i="35"/>
  <c r="AC137" i="35" s="1"/>
  <c r="AE137" i="35"/>
  <c r="Z138" i="35"/>
  <c r="AA138" i="35"/>
  <c r="AB138" i="35"/>
  <c r="AC138" i="35" s="1"/>
  <c r="AE138" i="35"/>
  <c r="Z139" i="35"/>
  <c r="AA139" i="35"/>
  <c r="AB139" i="35"/>
  <c r="AC139" i="35" s="1"/>
  <c r="AE139" i="35"/>
  <c r="Z140" i="35"/>
  <c r="AA140" i="35"/>
  <c r="AB140" i="35"/>
  <c r="AC140" i="35" s="1"/>
  <c r="AE140" i="35"/>
  <c r="Z141" i="35"/>
  <c r="AA141" i="35"/>
  <c r="AB141" i="35"/>
  <c r="AC141" i="35" s="1"/>
  <c r="AE141" i="35"/>
  <c r="Z142" i="35"/>
  <c r="AA142" i="35"/>
  <c r="AB142" i="35"/>
  <c r="AC142" i="35" s="1"/>
  <c r="AE142" i="35"/>
  <c r="Z143" i="35"/>
  <c r="AA143" i="35"/>
  <c r="AB143" i="35"/>
  <c r="AC143" i="35" s="1"/>
  <c r="AE143" i="35"/>
  <c r="Z144" i="35"/>
  <c r="AA144" i="35"/>
  <c r="AB144" i="35"/>
  <c r="AC144" i="35" s="1"/>
  <c r="AE144" i="35"/>
  <c r="Z145" i="35"/>
  <c r="AA145" i="35"/>
  <c r="AB145" i="35"/>
  <c r="AC145" i="35" s="1"/>
  <c r="AE145" i="35"/>
  <c r="Z146" i="35"/>
  <c r="AA146" i="35"/>
  <c r="AB146" i="35"/>
  <c r="AC146" i="35" s="1"/>
  <c r="AE146" i="35"/>
  <c r="Z147" i="35"/>
  <c r="AA147" i="35"/>
  <c r="AB147" i="35"/>
  <c r="AC147" i="35" s="1"/>
  <c r="AE147" i="35"/>
  <c r="Z148" i="35"/>
  <c r="AA148" i="35"/>
  <c r="AB148" i="35"/>
  <c r="AC148" i="35" s="1"/>
  <c r="AE148" i="35"/>
  <c r="Z149" i="35"/>
  <c r="AA149" i="35"/>
  <c r="AB149" i="35"/>
  <c r="AC149" i="35" s="1"/>
  <c r="AE149" i="35"/>
  <c r="Z150" i="35"/>
  <c r="AA150" i="35"/>
  <c r="AB150" i="35"/>
  <c r="AC150" i="35" s="1"/>
  <c r="AE150" i="35"/>
  <c r="Z151" i="35"/>
  <c r="AA151" i="35"/>
  <c r="AB151" i="35"/>
  <c r="AC151" i="35" s="1"/>
  <c r="AE151" i="35"/>
  <c r="Z152" i="35"/>
  <c r="AA152" i="35"/>
  <c r="AB152" i="35"/>
  <c r="AC152" i="35" s="1"/>
  <c r="AE152" i="35"/>
  <c r="Z153" i="35"/>
  <c r="AA153" i="35"/>
  <c r="AB153" i="35"/>
  <c r="AC153" i="35" s="1"/>
  <c r="AE153" i="35"/>
  <c r="Z154" i="35"/>
  <c r="AA154" i="35"/>
  <c r="AB154" i="35"/>
  <c r="AC154" i="35" s="1"/>
  <c r="AE154" i="35"/>
  <c r="Z155" i="35"/>
  <c r="AA155" i="35"/>
  <c r="AB155" i="35"/>
  <c r="AC155" i="35" s="1"/>
  <c r="AE155" i="35"/>
  <c r="Z156" i="35"/>
  <c r="AA156" i="35"/>
  <c r="AB156" i="35"/>
  <c r="AC156" i="35" s="1"/>
  <c r="AE156" i="35"/>
  <c r="Z157" i="35"/>
  <c r="AA157" i="35"/>
  <c r="AB157" i="35"/>
  <c r="AC157" i="35" s="1"/>
  <c r="AE157" i="35"/>
  <c r="Z158" i="35"/>
  <c r="AA158" i="35"/>
  <c r="AB158" i="35"/>
  <c r="AC158" i="35" s="1"/>
  <c r="AE158" i="35"/>
  <c r="Z159" i="35"/>
  <c r="AA159" i="35"/>
  <c r="AB159" i="35"/>
  <c r="AC159" i="35" s="1"/>
  <c r="AE159" i="35"/>
  <c r="Z160" i="35"/>
  <c r="AA160" i="35"/>
  <c r="AB160" i="35"/>
  <c r="AC160" i="35" s="1"/>
  <c r="AE160" i="35"/>
  <c r="Z161" i="35"/>
  <c r="AA161" i="35"/>
  <c r="AB161" i="35"/>
  <c r="AC161" i="35" s="1"/>
  <c r="AE161" i="35"/>
  <c r="Z162" i="35"/>
  <c r="AA162" i="35"/>
  <c r="AB162" i="35"/>
  <c r="AC162" i="35" s="1"/>
  <c r="AE162" i="35"/>
  <c r="Z163" i="35"/>
  <c r="AA163" i="35"/>
  <c r="AB163" i="35"/>
  <c r="AC163" i="35" s="1"/>
  <c r="AE163" i="35"/>
  <c r="Z164" i="35"/>
  <c r="AA164" i="35"/>
  <c r="AB164" i="35"/>
  <c r="AC164" i="35" s="1"/>
  <c r="AE164" i="35"/>
  <c r="Z165" i="35"/>
  <c r="AA165" i="35"/>
  <c r="AB165" i="35"/>
  <c r="AC165" i="35" s="1"/>
  <c r="AE165" i="35"/>
  <c r="Z166" i="35"/>
  <c r="AA166" i="35"/>
  <c r="AB166" i="35"/>
  <c r="AC166" i="35" s="1"/>
  <c r="AE166" i="35"/>
  <c r="Z167" i="35"/>
  <c r="AA167" i="35"/>
  <c r="AB167" i="35"/>
  <c r="AC167" i="35" s="1"/>
  <c r="AE167" i="35"/>
  <c r="Z168" i="35"/>
  <c r="AA168" i="35"/>
  <c r="AB168" i="35"/>
  <c r="AC168" i="35" s="1"/>
  <c r="AE168" i="35"/>
  <c r="Z169" i="35"/>
  <c r="AA169" i="35"/>
  <c r="AB169" i="35"/>
  <c r="AC169" i="35" s="1"/>
  <c r="AE169" i="35"/>
  <c r="Z170" i="35"/>
  <c r="AA170" i="35"/>
  <c r="AB170" i="35"/>
  <c r="AC170" i="35" s="1"/>
  <c r="AE170" i="35"/>
  <c r="Z171" i="35"/>
  <c r="AA171" i="35"/>
  <c r="AB171" i="35"/>
  <c r="AC171" i="35" s="1"/>
  <c r="AE171" i="35"/>
  <c r="Z172" i="35"/>
  <c r="AA172" i="35"/>
  <c r="AB172" i="35"/>
  <c r="AC172" i="35" s="1"/>
  <c r="AE172" i="35"/>
  <c r="Z173" i="35"/>
  <c r="AA173" i="35"/>
  <c r="AB173" i="35"/>
  <c r="AC173" i="35" s="1"/>
  <c r="AE173" i="35"/>
  <c r="Z174" i="35"/>
  <c r="AA174" i="35"/>
  <c r="AB174" i="35"/>
  <c r="AC174" i="35" s="1"/>
  <c r="AE174" i="35"/>
  <c r="Z175" i="35"/>
  <c r="AA175" i="35"/>
  <c r="AB175" i="35"/>
  <c r="AC175" i="35" s="1"/>
  <c r="AE175" i="35"/>
  <c r="Z176" i="35"/>
  <c r="AA176" i="35"/>
  <c r="AB176" i="35"/>
  <c r="AC176" i="35" s="1"/>
  <c r="AE176" i="35"/>
  <c r="Z177" i="35"/>
  <c r="AA177" i="35"/>
  <c r="AB177" i="35"/>
  <c r="AC177" i="35" s="1"/>
  <c r="AE177" i="35"/>
  <c r="Z178" i="35"/>
  <c r="AA178" i="35"/>
  <c r="AB178" i="35"/>
  <c r="AC178" i="35" s="1"/>
  <c r="AE178" i="35"/>
  <c r="Z179" i="35"/>
  <c r="AA179" i="35"/>
  <c r="AB179" i="35"/>
  <c r="AC179" i="35" s="1"/>
  <c r="AE179" i="35"/>
  <c r="Z180" i="35"/>
  <c r="AA180" i="35"/>
  <c r="AB180" i="35"/>
  <c r="AC180" i="35" s="1"/>
  <c r="AE180" i="35"/>
  <c r="Z181" i="35"/>
  <c r="AA181" i="35"/>
  <c r="AB181" i="35"/>
  <c r="AC181" i="35" s="1"/>
  <c r="AE181" i="35"/>
  <c r="Z182" i="35"/>
  <c r="AA182" i="35"/>
  <c r="AB182" i="35"/>
  <c r="AC182" i="35" s="1"/>
  <c r="AE182" i="35"/>
  <c r="Z183" i="35"/>
  <c r="AA183" i="35"/>
  <c r="AB183" i="35"/>
  <c r="AC183" i="35" s="1"/>
  <c r="AE183" i="35"/>
  <c r="Z184" i="35"/>
  <c r="AA184" i="35"/>
  <c r="AB184" i="35"/>
  <c r="AC184" i="35" s="1"/>
  <c r="AE184" i="35"/>
  <c r="Z185" i="35"/>
  <c r="AA185" i="35"/>
  <c r="AB185" i="35"/>
  <c r="AC185" i="35" s="1"/>
  <c r="AE185" i="35"/>
  <c r="Z186" i="35"/>
  <c r="AA186" i="35"/>
  <c r="AB186" i="35"/>
  <c r="AC186" i="35" s="1"/>
  <c r="AE186" i="35"/>
  <c r="Z187" i="35"/>
  <c r="AA187" i="35"/>
  <c r="AB187" i="35"/>
  <c r="AC187" i="35" s="1"/>
  <c r="AE187" i="35"/>
  <c r="Z188" i="35"/>
  <c r="AA188" i="35"/>
  <c r="AB188" i="35"/>
  <c r="AC188" i="35" s="1"/>
  <c r="AE188" i="35"/>
  <c r="Z189" i="35"/>
  <c r="AA189" i="35"/>
  <c r="AB189" i="35"/>
  <c r="AC189" i="35" s="1"/>
  <c r="AE189" i="35"/>
  <c r="Z190" i="35"/>
  <c r="AA190" i="35"/>
  <c r="AB190" i="35"/>
  <c r="AC190" i="35" s="1"/>
  <c r="AE190" i="35"/>
  <c r="Z191" i="35"/>
  <c r="AA191" i="35"/>
  <c r="AB191" i="35"/>
  <c r="AC191" i="35" s="1"/>
  <c r="AE191" i="35"/>
  <c r="Z192" i="35"/>
  <c r="AA192" i="35"/>
  <c r="AB192" i="35"/>
  <c r="AC192" i="35" s="1"/>
  <c r="AE192" i="35"/>
  <c r="Z193" i="35"/>
  <c r="AA193" i="35"/>
  <c r="AB193" i="35"/>
  <c r="AC193" i="35" s="1"/>
  <c r="AE193" i="35"/>
  <c r="Z194" i="35"/>
  <c r="AA194" i="35"/>
  <c r="AB194" i="35"/>
  <c r="AC194" i="35" s="1"/>
  <c r="AE194" i="35"/>
  <c r="Z195" i="35"/>
  <c r="AA195" i="35"/>
  <c r="AB195" i="35"/>
  <c r="AC195" i="35" s="1"/>
  <c r="AE195" i="35"/>
  <c r="Z196" i="35"/>
  <c r="AA196" i="35"/>
  <c r="AB196" i="35"/>
  <c r="AC196" i="35" s="1"/>
  <c r="AE196" i="35"/>
  <c r="Z197" i="35"/>
  <c r="AA197" i="35"/>
  <c r="AB197" i="35"/>
  <c r="AC197" i="35" s="1"/>
  <c r="AE197" i="35"/>
  <c r="Z198" i="35"/>
  <c r="AA198" i="35"/>
  <c r="AB198" i="35"/>
  <c r="AC198" i="35" s="1"/>
  <c r="AE198" i="35"/>
  <c r="Z199" i="35"/>
  <c r="AA199" i="35"/>
  <c r="AB199" i="35"/>
  <c r="AC199" i="35" s="1"/>
  <c r="AE199" i="35"/>
  <c r="Z200" i="35"/>
  <c r="AA200" i="35"/>
  <c r="AB200" i="35"/>
  <c r="AC200" i="35" s="1"/>
  <c r="AE200" i="35"/>
  <c r="Z201" i="35"/>
  <c r="AA201" i="35"/>
  <c r="AB201" i="35"/>
  <c r="AC201" i="35" s="1"/>
  <c r="AE201" i="35"/>
  <c r="Z202" i="35"/>
  <c r="AA202" i="35"/>
  <c r="AB202" i="35"/>
  <c r="AC202" i="35" s="1"/>
  <c r="AE202" i="35"/>
  <c r="Z203" i="35"/>
  <c r="AA203" i="35"/>
  <c r="AB203" i="35"/>
  <c r="AC203" i="35" s="1"/>
  <c r="AE203" i="35"/>
  <c r="Z204" i="35"/>
  <c r="AA204" i="35"/>
  <c r="AB204" i="35"/>
  <c r="AC204" i="35" s="1"/>
  <c r="AE204" i="35"/>
  <c r="Z205" i="35"/>
  <c r="AA205" i="35"/>
  <c r="AB205" i="35"/>
  <c r="AC205" i="35" s="1"/>
  <c r="AE205" i="35"/>
  <c r="Z206" i="35"/>
  <c r="AA206" i="35"/>
  <c r="AB206" i="35"/>
  <c r="AC206" i="35" s="1"/>
  <c r="AE206" i="35"/>
  <c r="Z207" i="35"/>
  <c r="AA207" i="35"/>
  <c r="AB207" i="35"/>
  <c r="AC207" i="35" s="1"/>
  <c r="AE207" i="35"/>
  <c r="Z208" i="35"/>
  <c r="AA208" i="35"/>
  <c r="AB208" i="35"/>
  <c r="AC208" i="35" s="1"/>
  <c r="AE208" i="35"/>
  <c r="Z209" i="35"/>
  <c r="AA209" i="35"/>
  <c r="AB209" i="35"/>
  <c r="AC209" i="35" s="1"/>
  <c r="AE209" i="35"/>
  <c r="Z210" i="35"/>
  <c r="AA210" i="35"/>
  <c r="AB210" i="35"/>
  <c r="AC210" i="35" s="1"/>
  <c r="AE210" i="35"/>
  <c r="Z211" i="35"/>
  <c r="AA211" i="35"/>
  <c r="AB211" i="35"/>
  <c r="AC211" i="35" s="1"/>
  <c r="AE211" i="35"/>
  <c r="Z212" i="35"/>
  <c r="AA212" i="35"/>
  <c r="AB212" i="35"/>
  <c r="AC212" i="35" s="1"/>
  <c r="AE212" i="35"/>
  <c r="Z213" i="35"/>
  <c r="AA213" i="35"/>
  <c r="AB213" i="35"/>
  <c r="AC213" i="35" s="1"/>
  <c r="AE213" i="35"/>
  <c r="Z214" i="35"/>
  <c r="AA214" i="35"/>
  <c r="AB214" i="35"/>
  <c r="AC214" i="35" s="1"/>
  <c r="AE214" i="35"/>
  <c r="Z215" i="35"/>
  <c r="AA215" i="35"/>
  <c r="AB215" i="35"/>
  <c r="AC215" i="35" s="1"/>
  <c r="AE215" i="35"/>
  <c r="Z216" i="35"/>
  <c r="AA216" i="35"/>
  <c r="AB216" i="35"/>
  <c r="AC216" i="35" s="1"/>
  <c r="AE216" i="35"/>
  <c r="Z217" i="35"/>
  <c r="AA217" i="35"/>
  <c r="AB217" i="35"/>
  <c r="AC217" i="35" s="1"/>
  <c r="AE217" i="35"/>
  <c r="Z218" i="35"/>
  <c r="AA218" i="35"/>
  <c r="AB218" i="35"/>
  <c r="AC218" i="35" s="1"/>
  <c r="AE218" i="35"/>
  <c r="Z219" i="35"/>
  <c r="AA219" i="35"/>
  <c r="AB219" i="35"/>
  <c r="AC219" i="35" s="1"/>
  <c r="AE219" i="35"/>
  <c r="Z220" i="35"/>
  <c r="AA220" i="35"/>
  <c r="AB220" i="35"/>
  <c r="AC220" i="35" s="1"/>
  <c r="AE220" i="35"/>
  <c r="Z221" i="35"/>
  <c r="AA221" i="35"/>
  <c r="AB221" i="35"/>
  <c r="AC221" i="35" s="1"/>
  <c r="AE221" i="35"/>
  <c r="Z222" i="35"/>
  <c r="AA222" i="35"/>
  <c r="AB222" i="35"/>
  <c r="AC222" i="35" s="1"/>
  <c r="AE222" i="35"/>
  <c r="Z223" i="35"/>
  <c r="AA223" i="35"/>
  <c r="AB223" i="35"/>
  <c r="AC223" i="35" s="1"/>
  <c r="AE223" i="35"/>
  <c r="Z224" i="35"/>
  <c r="AA224" i="35"/>
  <c r="AB224" i="35"/>
  <c r="AC224" i="35" s="1"/>
  <c r="AE224" i="35"/>
  <c r="Z225" i="35"/>
  <c r="AA225" i="35"/>
  <c r="AB225" i="35"/>
  <c r="AC225" i="35" s="1"/>
  <c r="AE225" i="35"/>
  <c r="Z226" i="35"/>
  <c r="AA226" i="35"/>
  <c r="AB226" i="35"/>
  <c r="AC226" i="35" s="1"/>
  <c r="AE226" i="35"/>
  <c r="Z227" i="35"/>
  <c r="AA227" i="35"/>
  <c r="AB227" i="35"/>
  <c r="AC227" i="35" s="1"/>
  <c r="AE227" i="35"/>
  <c r="Z228" i="35"/>
  <c r="AA228" i="35"/>
  <c r="AB228" i="35"/>
  <c r="AC228" i="35" s="1"/>
  <c r="AE228" i="35"/>
  <c r="Z229" i="35"/>
  <c r="AA229" i="35"/>
  <c r="AB229" i="35"/>
  <c r="AC229" i="35" s="1"/>
  <c r="AE229" i="35"/>
  <c r="Z230" i="35"/>
  <c r="AA230" i="35"/>
  <c r="AB230" i="35"/>
  <c r="AC230" i="35" s="1"/>
  <c r="AE230" i="35"/>
  <c r="Z231" i="35"/>
  <c r="AA231" i="35"/>
  <c r="AB231" i="35"/>
  <c r="AC231" i="35" s="1"/>
  <c r="AE231" i="35"/>
  <c r="Z232" i="35"/>
  <c r="AA232" i="35"/>
  <c r="AB232" i="35"/>
  <c r="AC232" i="35" s="1"/>
  <c r="AE232" i="35"/>
  <c r="Z233" i="35"/>
  <c r="AA233" i="35"/>
  <c r="AB233" i="35"/>
  <c r="AC233" i="35" s="1"/>
  <c r="AE233" i="35"/>
  <c r="Z234" i="35"/>
  <c r="AA234" i="35"/>
  <c r="AB234" i="35"/>
  <c r="AC234" i="35" s="1"/>
  <c r="AE234" i="35"/>
  <c r="Z235" i="35"/>
  <c r="AA235" i="35"/>
  <c r="AB235" i="35"/>
  <c r="AC235" i="35" s="1"/>
  <c r="AE235" i="35"/>
  <c r="Z236" i="35"/>
  <c r="AA236" i="35"/>
  <c r="AB236" i="35"/>
  <c r="AC236" i="35" s="1"/>
  <c r="AE236" i="35"/>
  <c r="Z237" i="35"/>
  <c r="AA237" i="35"/>
  <c r="AB237" i="35"/>
  <c r="AC237" i="35" s="1"/>
  <c r="AE237" i="35"/>
  <c r="Z238" i="35"/>
  <c r="AA238" i="35"/>
  <c r="AB238" i="35"/>
  <c r="AC238" i="35" s="1"/>
  <c r="AE238" i="35"/>
  <c r="Z239" i="35"/>
  <c r="AA239" i="35"/>
  <c r="AB239" i="35"/>
  <c r="AC239" i="35" s="1"/>
  <c r="AE239" i="35"/>
  <c r="Z240" i="35"/>
  <c r="AA240" i="35"/>
  <c r="AB240" i="35"/>
  <c r="AC240" i="35" s="1"/>
  <c r="AE240" i="35"/>
  <c r="Z241" i="35"/>
  <c r="AA241" i="35"/>
  <c r="AB241" i="35"/>
  <c r="AC241" i="35" s="1"/>
  <c r="AE241" i="35"/>
  <c r="Z242" i="35"/>
  <c r="AA242" i="35"/>
  <c r="AB242" i="35"/>
  <c r="AC242" i="35" s="1"/>
  <c r="AE242" i="35"/>
  <c r="Z243" i="35"/>
  <c r="AA243" i="35"/>
  <c r="AB243" i="35"/>
  <c r="AC243" i="35" s="1"/>
  <c r="AE243" i="35"/>
  <c r="Z244" i="35"/>
  <c r="AA244" i="35"/>
  <c r="AB244" i="35"/>
  <c r="AC244" i="35" s="1"/>
  <c r="AE244" i="35"/>
  <c r="Z245" i="35"/>
  <c r="AA245" i="35"/>
  <c r="AB245" i="35"/>
  <c r="AC245" i="35" s="1"/>
  <c r="AE245" i="35"/>
  <c r="Z246" i="35"/>
  <c r="AA246" i="35"/>
  <c r="AB246" i="35"/>
  <c r="AC246" i="35" s="1"/>
  <c r="AE246" i="35"/>
  <c r="Z247" i="35"/>
  <c r="AA247" i="35"/>
  <c r="AB247" i="35"/>
  <c r="AC247" i="35" s="1"/>
  <c r="AE247" i="35"/>
  <c r="Z248" i="35"/>
  <c r="AA248" i="35"/>
  <c r="AB248" i="35"/>
  <c r="AC248" i="35" s="1"/>
  <c r="AE248" i="35"/>
  <c r="Z249" i="35"/>
  <c r="AA249" i="35"/>
  <c r="AB249" i="35"/>
  <c r="AC249" i="35" s="1"/>
  <c r="AE249" i="35"/>
  <c r="Z250" i="35"/>
  <c r="AA250" i="35"/>
  <c r="AB250" i="35"/>
  <c r="AC250" i="35" s="1"/>
  <c r="AE250" i="35"/>
  <c r="Z251" i="35"/>
  <c r="AA251" i="35"/>
  <c r="AB251" i="35"/>
  <c r="AC251" i="35" s="1"/>
  <c r="AE251" i="35"/>
  <c r="Z252" i="35"/>
  <c r="AA252" i="35"/>
  <c r="AB252" i="35"/>
  <c r="AC252" i="35" s="1"/>
  <c r="AE252" i="35"/>
  <c r="Z253" i="35"/>
  <c r="AA253" i="35"/>
  <c r="AB253" i="35"/>
  <c r="AC253" i="35" s="1"/>
  <c r="AE253" i="35"/>
  <c r="Z254" i="35"/>
  <c r="AA254" i="35"/>
  <c r="AB254" i="35"/>
  <c r="AC254" i="35" s="1"/>
  <c r="AE254" i="35"/>
  <c r="Z255" i="35"/>
  <c r="AA255" i="35"/>
  <c r="AB255" i="35"/>
  <c r="AC255" i="35" s="1"/>
  <c r="AE255" i="35"/>
  <c r="Z256" i="35"/>
  <c r="AA256" i="35"/>
  <c r="AB256" i="35"/>
  <c r="AC256" i="35" s="1"/>
  <c r="AE256" i="35"/>
  <c r="Z257" i="35"/>
  <c r="AA257" i="35"/>
  <c r="AB257" i="35"/>
  <c r="AC257" i="35" s="1"/>
  <c r="AE257" i="35"/>
  <c r="Z258" i="35"/>
  <c r="AA258" i="35"/>
  <c r="AB258" i="35"/>
  <c r="AC258" i="35" s="1"/>
  <c r="AE258" i="35"/>
  <c r="Z259" i="35"/>
  <c r="AA259" i="35"/>
  <c r="AB259" i="35"/>
  <c r="AC259" i="35" s="1"/>
  <c r="AE259" i="35"/>
  <c r="Z260" i="35"/>
  <c r="AA260" i="35"/>
  <c r="AB260" i="35"/>
  <c r="AC260" i="35" s="1"/>
  <c r="AE260" i="35"/>
  <c r="Z261" i="35"/>
  <c r="AA261" i="35"/>
  <c r="AB261" i="35"/>
  <c r="AC261" i="35" s="1"/>
  <c r="AE261" i="35"/>
  <c r="Z262" i="35"/>
  <c r="AA262" i="35"/>
  <c r="AB262" i="35"/>
  <c r="AC262" i="35" s="1"/>
  <c r="AE262" i="35"/>
  <c r="Z263" i="35"/>
  <c r="AA263" i="35"/>
  <c r="AB263" i="35"/>
  <c r="AC263" i="35" s="1"/>
  <c r="AE263" i="35"/>
  <c r="Z264" i="35"/>
  <c r="AA264" i="35"/>
  <c r="AB264" i="35"/>
  <c r="AC264" i="35" s="1"/>
  <c r="AE264" i="35"/>
  <c r="Z265" i="35"/>
  <c r="AA265" i="35"/>
  <c r="AB265" i="35"/>
  <c r="AC265" i="35" s="1"/>
  <c r="AE265" i="35"/>
  <c r="Z266" i="35"/>
  <c r="AA266" i="35"/>
  <c r="AB266" i="35"/>
  <c r="AC266" i="35" s="1"/>
  <c r="AE266" i="35"/>
  <c r="Z267" i="35"/>
  <c r="AA267" i="35"/>
  <c r="AB267" i="35"/>
  <c r="AC267" i="35" s="1"/>
  <c r="AE267" i="35"/>
  <c r="Z268" i="35"/>
  <c r="AA268" i="35"/>
  <c r="AB268" i="35"/>
  <c r="AC268" i="35" s="1"/>
  <c r="AE268" i="35"/>
  <c r="Z269" i="35"/>
  <c r="AA269" i="35"/>
  <c r="AB269" i="35"/>
  <c r="AC269" i="35" s="1"/>
  <c r="AE269" i="35"/>
  <c r="Z270" i="35"/>
  <c r="AA270" i="35"/>
  <c r="AB270" i="35"/>
  <c r="AC270" i="35" s="1"/>
  <c r="AE270" i="35"/>
  <c r="Z271" i="35"/>
  <c r="AA271" i="35"/>
  <c r="AB271" i="35"/>
  <c r="AC271" i="35" s="1"/>
  <c r="AE271" i="35"/>
  <c r="Z272" i="35"/>
  <c r="AA272" i="35"/>
  <c r="AB272" i="35"/>
  <c r="AC272" i="35" s="1"/>
  <c r="AE272" i="35"/>
  <c r="Z273" i="35"/>
  <c r="AA273" i="35"/>
  <c r="AB273" i="35"/>
  <c r="AC273" i="35" s="1"/>
  <c r="AE273" i="35"/>
  <c r="Z274" i="35"/>
  <c r="AA274" i="35"/>
  <c r="AB274" i="35"/>
  <c r="AC274" i="35" s="1"/>
  <c r="AE274" i="35"/>
  <c r="Z275" i="35"/>
  <c r="AA275" i="35"/>
  <c r="AB275" i="35"/>
  <c r="AC275" i="35" s="1"/>
  <c r="AE275" i="35"/>
  <c r="Z276" i="35"/>
  <c r="AA276" i="35"/>
  <c r="AB276" i="35"/>
  <c r="AC276" i="35" s="1"/>
  <c r="AE276" i="35"/>
  <c r="Z277" i="35"/>
  <c r="AA277" i="35"/>
  <c r="AB277" i="35"/>
  <c r="AC277" i="35" s="1"/>
  <c r="AE277" i="35"/>
  <c r="AD64" i="35" l="1"/>
  <c r="AF64" i="35" s="1"/>
  <c r="AD261" i="35"/>
  <c r="AF261" i="35" s="1"/>
  <c r="AD183" i="35"/>
  <c r="AF183" i="35" s="1"/>
  <c r="AD260" i="35"/>
  <c r="AF260" i="35" s="1"/>
  <c r="AD153" i="35"/>
  <c r="AF153" i="35" s="1"/>
  <c r="AD150" i="35"/>
  <c r="AF150" i="35" s="1"/>
  <c r="AD176" i="35"/>
  <c r="AF176" i="35" s="1"/>
  <c r="AD165" i="35"/>
  <c r="AF165" i="35" s="1"/>
  <c r="AD162" i="35"/>
  <c r="AF162" i="35" s="1"/>
  <c r="AD147" i="35"/>
  <c r="AF147" i="35" s="1"/>
  <c r="AD200" i="35"/>
  <c r="AF200" i="35" s="1"/>
  <c r="AD248" i="35"/>
  <c r="AF248" i="35" s="1"/>
  <c r="AD140" i="35"/>
  <c r="AF140" i="35" s="1"/>
  <c r="AD224" i="35"/>
  <c r="AF224" i="35" s="1"/>
  <c r="AD104" i="35"/>
  <c r="AF104" i="35" s="1"/>
  <c r="AD189" i="35"/>
  <c r="AF189" i="35" s="1"/>
  <c r="AD186" i="35"/>
  <c r="AF186" i="35" s="1"/>
  <c r="AD81" i="35"/>
  <c r="AF81" i="35" s="1"/>
  <c r="AD237" i="35"/>
  <c r="AF237" i="35" s="1"/>
  <c r="AD129" i="35"/>
  <c r="AF129" i="35" s="1"/>
  <c r="AD126" i="35"/>
  <c r="AF126" i="35" s="1"/>
  <c r="AD100" i="35"/>
  <c r="AF100" i="35" s="1"/>
  <c r="AD160" i="35"/>
  <c r="AF160" i="35" s="1"/>
  <c r="AD117" i="35"/>
  <c r="AF117" i="35" s="1"/>
  <c r="AD225" i="35"/>
  <c r="AF225" i="35" s="1"/>
  <c r="AD88" i="35"/>
  <c r="AF88" i="35" s="1"/>
  <c r="AD56" i="35"/>
  <c r="AF56" i="35" s="1"/>
  <c r="AD53" i="35"/>
  <c r="AF53" i="35" s="1"/>
  <c r="AD273" i="35"/>
  <c r="AF273" i="35" s="1"/>
  <c r="AD236" i="35"/>
  <c r="AF236" i="35" s="1"/>
  <c r="AD128" i="35"/>
  <c r="AF128" i="35" s="1"/>
  <c r="AD196" i="35"/>
  <c r="AF196" i="35" s="1"/>
  <c r="AD136" i="35"/>
  <c r="AF136" i="35" s="1"/>
  <c r="AD272" i="35"/>
  <c r="AF272" i="35" s="1"/>
  <c r="AD249" i="35"/>
  <c r="AF249" i="35" s="1"/>
  <c r="AD212" i="35"/>
  <c r="AF212" i="35" s="1"/>
  <c r="AD201" i="35"/>
  <c r="AF201" i="35" s="1"/>
  <c r="AD198" i="35"/>
  <c r="AF198" i="35" s="1"/>
  <c r="AD164" i="35"/>
  <c r="AF164" i="35" s="1"/>
  <c r="AD124" i="35"/>
  <c r="AF124" i="35" s="1"/>
  <c r="AD92" i="35"/>
  <c r="AF92" i="35" s="1"/>
  <c r="AD213" i="35"/>
  <c r="AF213" i="35" s="1"/>
  <c r="AD210" i="35"/>
  <c r="AF210" i="35" s="1"/>
  <c r="AD188" i="35"/>
  <c r="AF188" i="35" s="1"/>
  <c r="AD177" i="35"/>
  <c r="AF177" i="35" s="1"/>
  <c r="AD174" i="35"/>
  <c r="AF174" i="35" s="1"/>
  <c r="AD152" i="35"/>
  <c r="AF152" i="35" s="1"/>
  <c r="AD141" i="35"/>
  <c r="AF141" i="35" s="1"/>
  <c r="AD138" i="35"/>
  <c r="AF138" i="35" s="1"/>
  <c r="AD116" i="35"/>
  <c r="AF116" i="35" s="1"/>
  <c r="AD105" i="35"/>
  <c r="AF105" i="35" s="1"/>
  <c r="AD80" i="35"/>
  <c r="AF80" i="35" s="1"/>
  <c r="AD69" i="35"/>
  <c r="AF69" i="35" s="1"/>
  <c r="AD268" i="35"/>
  <c r="AF268" i="35" s="1"/>
  <c r="AD232" i="35"/>
  <c r="AF232" i="35" s="1"/>
  <c r="AD208" i="35"/>
  <c r="AF208" i="35" s="1"/>
  <c r="AD93" i="35"/>
  <c r="AF93" i="35" s="1"/>
  <c r="AD68" i="35"/>
  <c r="AF68" i="35" s="1"/>
  <c r="AD57" i="35"/>
  <c r="AF57" i="35" s="1"/>
  <c r="AD256" i="35"/>
  <c r="AF256" i="35" s="1"/>
  <c r="AD220" i="35"/>
  <c r="AF220" i="35" s="1"/>
  <c r="AD184" i="35"/>
  <c r="AF184" i="35" s="1"/>
  <c r="AD148" i="35"/>
  <c r="AF148" i="35" s="1"/>
  <c r="AD112" i="35"/>
  <c r="AF112" i="35" s="1"/>
  <c r="AD76" i="35"/>
  <c r="AF76" i="35" s="1"/>
  <c r="AD244" i="35"/>
  <c r="AF244" i="35" s="1"/>
  <c r="AD172" i="35"/>
  <c r="AF172" i="35" s="1"/>
  <c r="AD274" i="35"/>
  <c r="AF274" i="35" s="1"/>
  <c r="AD238" i="35"/>
  <c r="AF238" i="35" s="1"/>
  <c r="AD202" i="35"/>
  <c r="AF202" i="35" s="1"/>
  <c r="AD166" i="35"/>
  <c r="AF166" i="35" s="1"/>
  <c r="AD130" i="35"/>
  <c r="AF130" i="35" s="1"/>
  <c r="AD94" i="35"/>
  <c r="AF94" i="35" s="1"/>
  <c r="AD245" i="35"/>
  <c r="AF245" i="35" s="1"/>
  <c r="AD209" i="35"/>
  <c r="AF209" i="35" s="1"/>
  <c r="AD173" i="35"/>
  <c r="AF173" i="35" s="1"/>
  <c r="AD137" i="35"/>
  <c r="AF137" i="35" s="1"/>
  <c r="AD132" i="35"/>
  <c r="AF132" i="35" s="1"/>
  <c r="AD119" i="35"/>
  <c r="AF119" i="35" s="1"/>
  <c r="AD101" i="35"/>
  <c r="AF101" i="35" s="1"/>
  <c r="AD65" i="35"/>
  <c r="AF65" i="35" s="1"/>
  <c r="AD46" i="35"/>
  <c r="AF46" i="35" s="1"/>
  <c r="AD250" i="35"/>
  <c r="AF250" i="35" s="1"/>
  <c r="AD214" i="35"/>
  <c r="AF214" i="35" s="1"/>
  <c r="AD178" i="35"/>
  <c r="AF178" i="35" s="1"/>
  <c r="AD142" i="35"/>
  <c r="AF142" i="35" s="1"/>
  <c r="AD106" i="35"/>
  <c r="AF106" i="35" s="1"/>
  <c r="AD70" i="35"/>
  <c r="AF70" i="35" s="1"/>
  <c r="AD257" i="35"/>
  <c r="AF257" i="35" s="1"/>
  <c r="AD221" i="35"/>
  <c r="AF221" i="35" s="1"/>
  <c r="AD185" i="35"/>
  <c r="AF185" i="35" s="1"/>
  <c r="AD149" i="35"/>
  <c r="AF149" i="35" s="1"/>
  <c r="AD113" i="35"/>
  <c r="AF113" i="35" s="1"/>
  <c r="AD77" i="35"/>
  <c r="AF77" i="35" s="1"/>
  <c r="AD262" i="35"/>
  <c r="AF262" i="35" s="1"/>
  <c r="AD226" i="35"/>
  <c r="AF226" i="35" s="1"/>
  <c r="AD190" i="35"/>
  <c r="AF190" i="35" s="1"/>
  <c r="AD154" i="35"/>
  <c r="AF154" i="35" s="1"/>
  <c r="AD118" i="35"/>
  <c r="AF118" i="35" s="1"/>
  <c r="AD82" i="35"/>
  <c r="AF82" i="35" s="1"/>
  <c r="AD269" i="35"/>
  <c r="AF269" i="35" s="1"/>
  <c r="AD233" i="35"/>
  <c r="AF233" i="35" s="1"/>
  <c r="AD197" i="35"/>
  <c r="AF197" i="35" s="1"/>
  <c r="AD161" i="35"/>
  <c r="AF161" i="35" s="1"/>
  <c r="AD125" i="35"/>
  <c r="AF125" i="35" s="1"/>
  <c r="AD89" i="35"/>
  <c r="AF89" i="35" s="1"/>
  <c r="AD41" i="35"/>
  <c r="AF41" i="35" s="1"/>
  <c r="AD96" i="35"/>
  <c r="AF96" i="35" s="1"/>
  <c r="AD122" i="35"/>
  <c r="AF122" i="35" s="1"/>
  <c r="AD114" i="35"/>
  <c r="AF114" i="35" s="1"/>
  <c r="AD240" i="35"/>
  <c r="AF240" i="35" s="1"/>
  <c r="AD195" i="35"/>
  <c r="AF195" i="35" s="1"/>
  <c r="AD239" i="35"/>
  <c r="AF239" i="35" s="1"/>
  <c r="AD175" i="35"/>
  <c r="AF175" i="35" s="1"/>
  <c r="AD83" i="35"/>
  <c r="AF83" i="35" s="1"/>
  <c r="AD243" i="35"/>
  <c r="AF243" i="35" s="1"/>
  <c r="AD108" i="35"/>
  <c r="AF108" i="35" s="1"/>
  <c r="AD151" i="35"/>
  <c r="AF151" i="35" s="1"/>
  <c r="AD199" i="35"/>
  <c r="AF199" i="35" s="1"/>
  <c r="AD235" i="35"/>
  <c r="AF235" i="35" s="1"/>
  <c r="AD228" i="35"/>
  <c r="AF228" i="35" s="1"/>
  <c r="AD218" i="35"/>
  <c r="AF218" i="35" s="1"/>
  <c r="AD170" i="35"/>
  <c r="AF170" i="35" s="1"/>
  <c r="AD275" i="35"/>
  <c r="AF275" i="35" s="1"/>
  <c r="AD265" i="35"/>
  <c r="AF265" i="35" s="1"/>
  <c r="AD247" i="35"/>
  <c r="AF247" i="35" s="1"/>
  <c r="AD187" i="35"/>
  <c r="AF187" i="35" s="1"/>
  <c r="AD139" i="35"/>
  <c r="AF139" i="35" s="1"/>
  <c r="AD111" i="35"/>
  <c r="AF111" i="35" s="1"/>
  <c r="AD34" i="35"/>
  <c r="AF34" i="35" s="1"/>
  <c r="AD182" i="35"/>
  <c r="AF182" i="35" s="1"/>
  <c r="AD277" i="35"/>
  <c r="AF277" i="35" s="1"/>
  <c r="AD267" i="35"/>
  <c r="AF267" i="35" s="1"/>
  <c r="AD234" i="35"/>
  <c r="AF234" i="35" s="1"/>
  <c r="AD227" i="35"/>
  <c r="AF227" i="35" s="1"/>
  <c r="AD207" i="35"/>
  <c r="AF207" i="35" s="1"/>
  <c r="AD159" i="35"/>
  <c r="AF159" i="35" s="1"/>
  <c r="AD42" i="35"/>
  <c r="AF42" i="35" s="1"/>
  <c r="AD254" i="35"/>
  <c r="AF254" i="35" s="1"/>
  <c r="AD246" i="35"/>
  <c r="AF246" i="35" s="1"/>
  <c r="AD194" i="35"/>
  <c r="AF194" i="35" s="1"/>
  <c r="AD146" i="35"/>
  <c r="AF146" i="35" s="1"/>
  <c r="AD219" i="35"/>
  <c r="AF219" i="35" s="1"/>
  <c r="AD171" i="35"/>
  <c r="AF171" i="35" s="1"/>
  <c r="AD241" i="35"/>
  <c r="AF241" i="35" s="1"/>
  <c r="AD211" i="35"/>
  <c r="AF211" i="35" s="1"/>
  <c r="AD163" i="35"/>
  <c r="AF163" i="35" s="1"/>
  <c r="AD266" i="35"/>
  <c r="AF266" i="35" s="1"/>
  <c r="AD206" i="35"/>
  <c r="AF206" i="35" s="1"/>
  <c r="AD158" i="35"/>
  <c r="AF158" i="35" s="1"/>
  <c r="AD120" i="35"/>
  <c r="AF120" i="35" s="1"/>
  <c r="AD107" i="35"/>
  <c r="AF107" i="35" s="1"/>
  <c r="AD84" i="35"/>
  <c r="AF84" i="35" s="1"/>
  <c r="AD71" i="35"/>
  <c r="AF71" i="35" s="1"/>
  <c r="AD35" i="35"/>
  <c r="AF35" i="35" s="1"/>
  <c r="AD29" i="35"/>
  <c r="AF29" i="35" s="1"/>
  <c r="AD255" i="35"/>
  <c r="AF255" i="35" s="1"/>
  <c r="AD223" i="35"/>
  <c r="AF223" i="35" s="1"/>
  <c r="AD216" i="35"/>
  <c r="AF216" i="35" s="1"/>
  <c r="AD204" i="35"/>
  <c r="AF204" i="35" s="1"/>
  <c r="AD192" i="35"/>
  <c r="AF192" i="35" s="1"/>
  <c r="AD180" i="35"/>
  <c r="AF180" i="35" s="1"/>
  <c r="AD168" i="35"/>
  <c r="AF168" i="35" s="1"/>
  <c r="AD156" i="35"/>
  <c r="AF156" i="35" s="1"/>
  <c r="AD144" i="35"/>
  <c r="AF144" i="35" s="1"/>
  <c r="AD52" i="35"/>
  <c r="AF52" i="35" s="1"/>
  <c r="AD37" i="35"/>
  <c r="AF37" i="35" s="1"/>
  <c r="AD60" i="35"/>
  <c r="AF60" i="35" s="1"/>
  <c r="AD259" i="35"/>
  <c r="AF259" i="35" s="1"/>
  <c r="AD252" i="35"/>
  <c r="AF252" i="35" s="1"/>
  <c r="AD230" i="35"/>
  <c r="AF230" i="35" s="1"/>
  <c r="AD134" i="35"/>
  <c r="AF134" i="35" s="1"/>
  <c r="AD103" i="35"/>
  <c r="AF103" i="35" s="1"/>
  <c r="AD98" i="35"/>
  <c r="AF98" i="35" s="1"/>
  <c r="AD90" i="35"/>
  <c r="AF90" i="35" s="1"/>
  <c r="AD67" i="35"/>
  <c r="AF67" i="35" s="1"/>
  <c r="AD62" i="35"/>
  <c r="AF62" i="35" s="1"/>
  <c r="AD276" i="35"/>
  <c r="AF276" i="35" s="1"/>
  <c r="AD271" i="35"/>
  <c r="AF271" i="35" s="1"/>
  <c r="AD264" i="35"/>
  <c r="AF264" i="35" s="1"/>
  <c r="AD242" i="35"/>
  <c r="AF242" i="35" s="1"/>
  <c r="AD222" i="35"/>
  <c r="AF222" i="35" s="1"/>
  <c r="AD215" i="35"/>
  <c r="AF215" i="35" s="1"/>
  <c r="AD203" i="35"/>
  <c r="AF203" i="35" s="1"/>
  <c r="AD191" i="35"/>
  <c r="AF191" i="35" s="1"/>
  <c r="AD179" i="35"/>
  <c r="AF179" i="35" s="1"/>
  <c r="AD167" i="35"/>
  <c r="AF167" i="35" s="1"/>
  <c r="AD155" i="35"/>
  <c r="AF155" i="35" s="1"/>
  <c r="AD143" i="35"/>
  <c r="AF143" i="35" s="1"/>
  <c r="AD123" i="35"/>
  <c r="AF123" i="35" s="1"/>
  <c r="AD87" i="35"/>
  <c r="AF87" i="35" s="1"/>
  <c r="AD258" i="35"/>
  <c r="AF258" i="35" s="1"/>
  <c r="AD251" i="35"/>
  <c r="AF251" i="35" s="1"/>
  <c r="AD217" i="35"/>
  <c r="AF217" i="35" s="1"/>
  <c r="AD205" i="35"/>
  <c r="AF205" i="35" s="1"/>
  <c r="AD193" i="35"/>
  <c r="AF193" i="35" s="1"/>
  <c r="AD181" i="35"/>
  <c r="AF181" i="35" s="1"/>
  <c r="AD169" i="35"/>
  <c r="AF169" i="35" s="1"/>
  <c r="AD157" i="35"/>
  <c r="AF157" i="35" s="1"/>
  <c r="AD145" i="35"/>
  <c r="AF145" i="35" s="1"/>
  <c r="AD115" i="35"/>
  <c r="AF115" i="35" s="1"/>
  <c r="AD110" i="35"/>
  <c r="AF110" i="35" s="1"/>
  <c r="AD270" i="35"/>
  <c r="AF270" i="35" s="1"/>
  <c r="AD263" i="35"/>
  <c r="AF263" i="35" s="1"/>
  <c r="AD229" i="35"/>
  <c r="AF229" i="35" s="1"/>
  <c r="AD253" i="35"/>
  <c r="AF253" i="35" s="1"/>
  <c r="AD231" i="35"/>
  <c r="AF231" i="35" s="1"/>
  <c r="AD135" i="35"/>
  <c r="AF135" i="35" s="1"/>
  <c r="AD99" i="35"/>
  <c r="AF99" i="35" s="1"/>
  <c r="AD63" i="35"/>
  <c r="AF63" i="35" s="1"/>
  <c r="AD58" i="35"/>
  <c r="AF58" i="35" s="1"/>
  <c r="AD91" i="35"/>
  <c r="AF91" i="35" s="1"/>
  <c r="AD86" i="35"/>
  <c r="AF86" i="35" s="1"/>
  <c r="AD78" i="35"/>
  <c r="AF78" i="35" s="1"/>
  <c r="AD75" i="35"/>
  <c r="AF75" i="35" s="1"/>
  <c r="AD95" i="35"/>
  <c r="AF95" i="35" s="1"/>
  <c r="AD72" i="35"/>
  <c r="AF72" i="35" s="1"/>
  <c r="AD59" i="35"/>
  <c r="AF59" i="35" s="1"/>
  <c r="AD102" i="35"/>
  <c r="AF102" i="35" s="1"/>
  <c r="AD79" i="35"/>
  <c r="AF79" i="35" s="1"/>
  <c r="AD74" i="35"/>
  <c r="AF74" i="35" s="1"/>
  <c r="AD66" i="35"/>
  <c r="AF66" i="35" s="1"/>
  <c r="AD131" i="35"/>
  <c r="AF131" i="35" s="1"/>
  <c r="AD133" i="35"/>
  <c r="AF133" i="35" s="1"/>
  <c r="AD121" i="35"/>
  <c r="AF121" i="35" s="1"/>
  <c r="AD109" i="35"/>
  <c r="AF109" i="35" s="1"/>
  <c r="AD97" i="35"/>
  <c r="AF97" i="35" s="1"/>
  <c r="AD85" i="35"/>
  <c r="AF85" i="35" s="1"/>
  <c r="AD73" i="35"/>
  <c r="AF73" i="35" s="1"/>
  <c r="AD61" i="35"/>
  <c r="AF61" i="35" s="1"/>
  <c r="AD39" i="35"/>
  <c r="AF39" i="35" s="1"/>
  <c r="AD36" i="35"/>
  <c r="AF36" i="35" s="1"/>
  <c r="AD50" i="35"/>
  <c r="AF50" i="35" s="1"/>
  <c r="AD127" i="35"/>
  <c r="AF127" i="35" s="1"/>
  <c r="AD49" i="35"/>
  <c r="AF49" i="35" s="1"/>
  <c r="AD30" i="35"/>
  <c r="AF30" i="35" s="1"/>
  <c r="AD51" i="35"/>
  <c r="AF51" i="35" s="1"/>
  <c r="AD43" i="35"/>
  <c r="AF43" i="35" s="1"/>
  <c r="AD38" i="35"/>
  <c r="AF38" i="35" s="1"/>
  <c r="AD55" i="35"/>
  <c r="AF55" i="35" s="1"/>
  <c r="AD48" i="35"/>
  <c r="AF48" i="35" s="1"/>
  <c r="AD40" i="35"/>
  <c r="AF40" i="35" s="1"/>
  <c r="AD54" i="35"/>
  <c r="AF54" i="35" s="1"/>
  <c r="AD47" i="35"/>
  <c r="AF47" i="35" s="1"/>
  <c r="AD31" i="35"/>
  <c r="AF31" i="35" s="1"/>
  <c r="AD33" i="35"/>
  <c r="AD45" i="35"/>
  <c r="AF45" i="35" s="1"/>
  <c r="AD32" i="35"/>
  <c r="AF32" i="35" s="1"/>
  <c r="AD44" i="35"/>
  <c r="AF44" i="35" s="1"/>
  <c r="AE33" i="35"/>
  <c r="AF33" i="35" l="1"/>
  <c r="Z23" i="76" l="1"/>
  <c r="AE23" i="76" s="1"/>
  <c r="AA23" i="76"/>
  <c r="AB23" i="76"/>
  <c r="AC23" i="76" s="1"/>
  <c r="Z24" i="76"/>
  <c r="AA24" i="76"/>
  <c r="AB24" i="76"/>
  <c r="Z25" i="76"/>
  <c r="AA25" i="76"/>
  <c r="AB25" i="76"/>
  <c r="AC25" i="76" s="1"/>
  <c r="Z26" i="76"/>
  <c r="AA26" i="76"/>
  <c r="AB26" i="76"/>
  <c r="AC26" i="76" s="1"/>
  <c r="Z27" i="76"/>
  <c r="AA27" i="76"/>
  <c r="AB27" i="76"/>
  <c r="AC27" i="76" s="1"/>
  <c r="AE27" i="76"/>
  <c r="Z28" i="76"/>
  <c r="AA28" i="76"/>
  <c r="AB28" i="76"/>
  <c r="AC28" i="76" s="1"/>
  <c r="AE28" i="76"/>
  <c r="Z29" i="76"/>
  <c r="AA29" i="76"/>
  <c r="AB29" i="76"/>
  <c r="AC29" i="76" s="1"/>
  <c r="AE29" i="76"/>
  <c r="X30" i="76"/>
  <c r="Y30" i="76"/>
  <c r="Z30" i="76"/>
  <c r="AA30" i="76"/>
  <c r="AB30" i="76"/>
  <c r="AC30" i="76" s="1"/>
  <c r="AE30" i="76"/>
  <c r="X31" i="76"/>
  <c r="Y31" i="76"/>
  <c r="Z31" i="76"/>
  <c r="AA31" i="76"/>
  <c r="AB31" i="76"/>
  <c r="AC31" i="76" s="1"/>
  <c r="AE31" i="76"/>
  <c r="X32" i="76"/>
  <c r="Y32" i="76"/>
  <c r="Z32" i="76"/>
  <c r="AA32" i="76"/>
  <c r="AB32" i="76"/>
  <c r="AC32" i="76" s="1"/>
  <c r="AE32" i="76"/>
  <c r="X33" i="76"/>
  <c r="Y33" i="76"/>
  <c r="Z33" i="76"/>
  <c r="AA33" i="76"/>
  <c r="AB33" i="76"/>
  <c r="AC33" i="76" s="1"/>
  <c r="AE33" i="76"/>
  <c r="X34" i="76"/>
  <c r="Y34" i="76"/>
  <c r="Z34" i="76"/>
  <c r="AA34" i="76"/>
  <c r="AB34" i="76"/>
  <c r="AC34" i="76" s="1"/>
  <c r="AE34" i="76"/>
  <c r="X35" i="76"/>
  <c r="Y35" i="76"/>
  <c r="Z35" i="76"/>
  <c r="AA35" i="76"/>
  <c r="AB35" i="76"/>
  <c r="AC35" i="76" s="1"/>
  <c r="AE35" i="76"/>
  <c r="X36" i="76"/>
  <c r="Y36" i="76"/>
  <c r="Z36" i="76"/>
  <c r="AA36" i="76"/>
  <c r="AB36" i="76"/>
  <c r="AC36" i="76" s="1"/>
  <c r="AE36" i="76"/>
  <c r="X37" i="76"/>
  <c r="Y37" i="76"/>
  <c r="Z37" i="76"/>
  <c r="AA37" i="76"/>
  <c r="AB37" i="76"/>
  <c r="AC37" i="76" s="1"/>
  <c r="AE37" i="76"/>
  <c r="X38" i="76"/>
  <c r="Y38" i="76"/>
  <c r="Z38" i="76"/>
  <c r="AA38" i="76"/>
  <c r="AB38" i="76"/>
  <c r="AC38" i="76" s="1"/>
  <c r="AE38" i="76"/>
  <c r="X39" i="76"/>
  <c r="Y39" i="76"/>
  <c r="Z39" i="76"/>
  <c r="AA39" i="76"/>
  <c r="AB39" i="76"/>
  <c r="AC39" i="76" s="1"/>
  <c r="AE39" i="76"/>
  <c r="X40" i="76"/>
  <c r="Y40" i="76"/>
  <c r="Z40" i="76"/>
  <c r="AA40" i="76"/>
  <c r="AB40" i="76"/>
  <c r="AC40" i="76" s="1"/>
  <c r="AE40" i="76"/>
  <c r="X41" i="76"/>
  <c r="Y41" i="76"/>
  <c r="Z41" i="76"/>
  <c r="AA41" i="76"/>
  <c r="AB41" i="76"/>
  <c r="AC41" i="76" s="1"/>
  <c r="AE41" i="76"/>
  <c r="X42" i="76"/>
  <c r="Y42" i="76"/>
  <c r="Z42" i="76"/>
  <c r="AA42" i="76"/>
  <c r="AB42" i="76"/>
  <c r="AC42" i="76" s="1"/>
  <c r="AE42" i="76"/>
  <c r="X43" i="76"/>
  <c r="Y43" i="76"/>
  <c r="Z43" i="76"/>
  <c r="AA43" i="76"/>
  <c r="AB43" i="76"/>
  <c r="AC43" i="76" s="1"/>
  <c r="AE43" i="76"/>
  <c r="X44" i="76"/>
  <c r="Y44" i="76"/>
  <c r="Z44" i="76"/>
  <c r="AA44" i="76"/>
  <c r="AB44" i="76"/>
  <c r="AC44" i="76" s="1"/>
  <c r="AE44" i="76"/>
  <c r="X45" i="76"/>
  <c r="Y45" i="76"/>
  <c r="Z45" i="76"/>
  <c r="AA45" i="76"/>
  <c r="AB45" i="76"/>
  <c r="AC45" i="76" s="1"/>
  <c r="AE45" i="76"/>
  <c r="X46" i="76"/>
  <c r="Y46" i="76"/>
  <c r="Z46" i="76"/>
  <c r="AA46" i="76"/>
  <c r="AB46" i="76"/>
  <c r="AC46" i="76" s="1"/>
  <c r="AE46" i="76"/>
  <c r="X47" i="76"/>
  <c r="Y47" i="76"/>
  <c r="Z47" i="76"/>
  <c r="AA47" i="76"/>
  <c r="AB47" i="76"/>
  <c r="AC47" i="76" s="1"/>
  <c r="AE47" i="76"/>
  <c r="X48" i="76"/>
  <c r="Y48" i="76"/>
  <c r="Z48" i="76"/>
  <c r="AA48" i="76"/>
  <c r="AB48" i="76"/>
  <c r="AC48" i="76" s="1"/>
  <c r="AE48" i="76"/>
  <c r="X49" i="76"/>
  <c r="Y49" i="76"/>
  <c r="Z49" i="76"/>
  <c r="AA49" i="76"/>
  <c r="AB49" i="76"/>
  <c r="AC49" i="76" s="1"/>
  <c r="AE49" i="76"/>
  <c r="X50" i="76"/>
  <c r="Y50" i="76"/>
  <c r="Z50" i="76"/>
  <c r="AA50" i="76"/>
  <c r="AB50" i="76"/>
  <c r="AC50" i="76" s="1"/>
  <c r="AE50" i="76"/>
  <c r="X51" i="76"/>
  <c r="Y51" i="76"/>
  <c r="Z51" i="76"/>
  <c r="AA51" i="76"/>
  <c r="AB51" i="76"/>
  <c r="AC51" i="76" s="1"/>
  <c r="AE51" i="76"/>
  <c r="X52" i="76"/>
  <c r="Y52" i="76"/>
  <c r="Z52" i="76"/>
  <c r="AA52" i="76"/>
  <c r="AB52" i="76"/>
  <c r="AC52" i="76" s="1"/>
  <c r="AE52" i="76"/>
  <c r="X53" i="76"/>
  <c r="Y53" i="76"/>
  <c r="Z53" i="76"/>
  <c r="AA53" i="76"/>
  <c r="AB53" i="76"/>
  <c r="AC53" i="76" s="1"/>
  <c r="AE53" i="76"/>
  <c r="X54" i="76"/>
  <c r="Y54" i="76"/>
  <c r="Z54" i="76"/>
  <c r="AA54" i="76"/>
  <c r="AB54" i="76"/>
  <c r="AC54" i="76" s="1"/>
  <c r="AE54" i="76"/>
  <c r="X55" i="76"/>
  <c r="Y55" i="76"/>
  <c r="Z55" i="76"/>
  <c r="AA55" i="76"/>
  <c r="AB55" i="76"/>
  <c r="AC55" i="76" s="1"/>
  <c r="AE55" i="76"/>
  <c r="X56" i="76"/>
  <c r="Y56" i="76"/>
  <c r="Z56" i="76"/>
  <c r="AA56" i="76"/>
  <c r="AB56" i="76"/>
  <c r="AC56" i="76" s="1"/>
  <c r="AE56" i="76"/>
  <c r="X57" i="76"/>
  <c r="Y57" i="76"/>
  <c r="Z57" i="76"/>
  <c r="AA57" i="76"/>
  <c r="AB57" i="76"/>
  <c r="AC57" i="76" s="1"/>
  <c r="AE57" i="76"/>
  <c r="X58" i="76"/>
  <c r="Y58" i="76"/>
  <c r="Z58" i="76"/>
  <c r="AA58" i="76"/>
  <c r="AB58" i="76"/>
  <c r="AC58" i="76" s="1"/>
  <c r="AE58" i="76"/>
  <c r="X59" i="76"/>
  <c r="Y59" i="76"/>
  <c r="Z59" i="76"/>
  <c r="AA59" i="76"/>
  <c r="AB59" i="76"/>
  <c r="AC59" i="76" s="1"/>
  <c r="AE59" i="76"/>
  <c r="X60" i="76"/>
  <c r="Y60" i="76"/>
  <c r="Z60" i="76"/>
  <c r="AA60" i="76"/>
  <c r="AB60" i="76"/>
  <c r="AC60" i="76" s="1"/>
  <c r="AE60" i="76"/>
  <c r="X61" i="76"/>
  <c r="Y61" i="76"/>
  <c r="Z61" i="76"/>
  <c r="AA61" i="76"/>
  <c r="AB61" i="76"/>
  <c r="AC61" i="76" s="1"/>
  <c r="AE61" i="76"/>
  <c r="X62" i="76"/>
  <c r="Y62" i="76"/>
  <c r="Z62" i="76"/>
  <c r="AA62" i="76"/>
  <c r="AB62" i="76"/>
  <c r="AC62" i="76" s="1"/>
  <c r="AE62" i="76"/>
  <c r="X63" i="76"/>
  <c r="Y63" i="76"/>
  <c r="Z63" i="76"/>
  <c r="AA63" i="76"/>
  <c r="AB63" i="76"/>
  <c r="AC63" i="76" s="1"/>
  <c r="AE63" i="76"/>
  <c r="X64" i="76"/>
  <c r="Y64" i="76"/>
  <c r="Z64" i="76"/>
  <c r="AA64" i="76"/>
  <c r="AB64" i="76"/>
  <c r="AC64" i="76" s="1"/>
  <c r="AE64" i="76"/>
  <c r="X65" i="76"/>
  <c r="Y65" i="76"/>
  <c r="Z65" i="76"/>
  <c r="AA65" i="76"/>
  <c r="AB65" i="76"/>
  <c r="AC65" i="76" s="1"/>
  <c r="AE65" i="76"/>
  <c r="X66" i="76"/>
  <c r="Y66" i="76"/>
  <c r="Z66" i="76"/>
  <c r="AA66" i="76"/>
  <c r="AB66" i="76"/>
  <c r="AC66" i="76" s="1"/>
  <c r="AE66" i="76"/>
  <c r="X67" i="76"/>
  <c r="Y67" i="76"/>
  <c r="Z67" i="76"/>
  <c r="AA67" i="76"/>
  <c r="AB67" i="76"/>
  <c r="AC67" i="76" s="1"/>
  <c r="AE67" i="76"/>
  <c r="X68" i="76"/>
  <c r="Y68" i="76"/>
  <c r="Z68" i="76"/>
  <c r="AA68" i="76"/>
  <c r="AB68" i="76"/>
  <c r="AC68" i="76" s="1"/>
  <c r="AE68" i="76"/>
  <c r="X69" i="76"/>
  <c r="Y69" i="76"/>
  <c r="Z69" i="76"/>
  <c r="AA69" i="76"/>
  <c r="AB69" i="76"/>
  <c r="AC69" i="76" s="1"/>
  <c r="AE69" i="76"/>
  <c r="X70" i="76"/>
  <c r="Y70" i="76"/>
  <c r="Z70" i="76"/>
  <c r="AA70" i="76"/>
  <c r="AB70" i="76"/>
  <c r="AC70" i="76" s="1"/>
  <c r="AE70" i="76"/>
  <c r="X71" i="76"/>
  <c r="Y71" i="76"/>
  <c r="Z71" i="76"/>
  <c r="AA71" i="76"/>
  <c r="AB71" i="76"/>
  <c r="AC71" i="76" s="1"/>
  <c r="AE71" i="76"/>
  <c r="X72" i="76"/>
  <c r="Y72" i="76"/>
  <c r="Z72" i="76"/>
  <c r="AA72" i="76"/>
  <c r="AB72" i="76"/>
  <c r="AC72" i="76" s="1"/>
  <c r="AE72" i="76"/>
  <c r="X73" i="76"/>
  <c r="Y73" i="76"/>
  <c r="Z73" i="76"/>
  <c r="AA73" i="76"/>
  <c r="AB73" i="76"/>
  <c r="AC73" i="76" s="1"/>
  <c r="AE73" i="76"/>
  <c r="X74" i="76"/>
  <c r="Y74" i="76"/>
  <c r="Z74" i="76"/>
  <c r="AA74" i="76"/>
  <c r="AB74" i="76"/>
  <c r="AC74" i="76" s="1"/>
  <c r="AE74" i="76"/>
  <c r="X75" i="76"/>
  <c r="Y75" i="76"/>
  <c r="Z75" i="76"/>
  <c r="AA75" i="76"/>
  <c r="AB75" i="76"/>
  <c r="AC75" i="76" s="1"/>
  <c r="AE75" i="76"/>
  <c r="X76" i="76"/>
  <c r="Y76" i="76"/>
  <c r="Z76" i="76"/>
  <c r="AA76" i="76"/>
  <c r="AB76" i="76"/>
  <c r="AC76" i="76" s="1"/>
  <c r="AE76" i="76"/>
  <c r="X77" i="76"/>
  <c r="Y77" i="76"/>
  <c r="Z77" i="76"/>
  <c r="AA77" i="76"/>
  <c r="AB77" i="76"/>
  <c r="AC77" i="76" s="1"/>
  <c r="AE77" i="76"/>
  <c r="X78" i="76"/>
  <c r="Y78" i="76"/>
  <c r="Z78" i="76"/>
  <c r="AA78" i="76"/>
  <c r="AB78" i="76"/>
  <c r="AC78" i="76" s="1"/>
  <c r="AE78" i="76"/>
  <c r="X79" i="76"/>
  <c r="Y79" i="76"/>
  <c r="Z79" i="76"/>
  <c r="AA79" i="76"/>
  <c r="AB79" i="76"/>
  <c r="AC79" i="76" s="1"/>
  <c r="AE79" i="76"/>
  <c r="X80" i="76"/>
  <c r="Y80" i="76"/>
  <c r="Z80" i="76"/>
  <c r="AA80" i="76"/>
  <c r="AB80" i="76"/>
  <c r="AC80" i="76" s="1"/>
  <c r="AE80" i="76"/>
  <c r="X81" i="76"/>
  <c r="Y81" i="76"/>
  <c r="Z81" i="76"/>
  <c r="AA81" i="76"/>
  <c r="AB81" i="76"/>
  <c r="AC81" i="76" s="1"/>
  <c r="AE81" i="76"/>
  <c r="X82" i="76"/>
  <c r="Y82" i="76"/>
  <c r="Z82" i="76"/>
  <c r="AA82" i="76"/>
  <c r="AB82" i="76"/>
  <c r="AC82" i="76" s="1"/>
  <c r="AE82" i="76"/>
  <c r="X83" i="76"/>
  <c r="Y83" i="76"/>
  <c r="Z83" i="76"/>
  <c r="AA83" i="76"/>
  <c r="AB83" i="76"/>
  <c r="AC83" i="76" s="1"/>
  <c r="AE83" i="76"/>
  <c r="X84" i="76"/>
  <c r="Y84" i="76"/>
  <c r="Z84" i="76"/>
  <c r="AA84" i="76"/>
  <c r="AB84" i="76"/>
  <c r="AC84" i="76" s="1"/>
  <c r="AE84" i="76"/>
  <c r="X85" i="76"/>
  <c r="Y85" i="76"/>
  <c r="Z85" i="76"/>
  <c r="AA85" i="76"/>
  <c r="AB85" i="76"/>
  <c r="AC85" i="76" s="1"/>
  <c r="AE85" i="76"/>
  <c r="X86" i="76"/>
  <c r="Y86" i="76"/>
  <c r="Z86" i="76"/>
  <c r="AA86" i="76"/>
  <c r="AB86" i="76"/>
  <c r="AC86" i="76" s="1"/>
  <c r="AE86" i="76"/>
  <c r="X87" i="76"/>
  <c r="Y87" i="76"/>
  <c r="Z87" i="76"/>
  <c r="AA87" i="76"/>
  <c r="AB87" i="76"/>
  <c r="AC87" i="76" s="1"/>
  <c r="AE87" i="76"/>
  <c r="X88" i="76"/>
  <c r="Y88" i="76"/>
  <c r="Z88" i="76"/>
  <c r="AA88" i="76"/>
  <c r="AB88" i="76"/>
  <c r="AC88" i="76" s="1"/>
  <c r="AE88" i="76"/>
  <c r="X89" i="76"/>
  <c r="Y89" i="76"/>
  <c r="Z89" i="76"/>
  <c r="AA89" i="76"/>
  <c r="AB89" i="76"/>
  <c r="AC89" i="76" s="1"/>
  <c r="AE89" i="76"/>
  <c r="X90" i="76"/>
  <c r="Y90" i="76"/>
  <c r="Z90" i="76"/>
  <c r="AA90" i="76"/>
  <c r="AB90" i="76"/>
  <c r="AC90" i="76" s="1"/>
  <c r="AE90" i="76"/>
  <c r="X91" i="76"/>
  <c r="Y91" i="76"/>
  <c r="Z91" i="76"/>
  <c r="AA91" i="76"/>
  <c r="AB91" i="76"/>
  <c r="AC91" i="76" s="1"/>
  <c r="AE91" i="76"/>
  <c r="X92" i="76"/>
  <c r="Y92" i="76"/>
  <c r="Z92" i="76"/>
  <c r="AA92" i="76"/>
  <c r="AB92" i="76"/>
  <c r="AC92" i="76" s="1"/>
  <c r="AE92" i="76"/>
  <c r="X93" i="76"/>
  <c r="Y93" i="76"/>
  <c r="Z93" i="76"/>
  <c r="AA93" i="76"/>
  <c r="AB93" i="76"/>
  <c r="AC93" i="76" s="1"/>
  <c r="AE93" i="76"/>
  <c r="X94" i="76"/>
  <c r="Y94" i="76"/>
  <c r="Z94" i="76"/>
  <c r="AA94" i="76"/>
  <c r="AB94" i="76"/>
  <c r="AC94" i="76" s="1"/>
  <c r="AE94" i="76"/>
  <c r="X95" i="76"/>
  <c r="Y95" i="76"/>
  <c r="Z95" i="76"/>
  <c r="AA95" i="76"/>
  <c r="AB95" i="76"/>
  <c r="AC95" i="76" s="1"/>
  <c r="AE95" i="76"/>
  <c r="X96" i="76"/>
  <c r="Y96" i="76"/>
  <c r="Z96" i="76"/>
  <c r="AA96" i="76"/>
  <c r="AB96" i="76"/>
  <c r="AC96" i="76" s="1"/>
  <c r="AE96" i="76"/>
  <c r="X97" i="76"/>
  <c r="Y97" i="76"/>
  <c r="Z97" i="76"/>
  <c r="AA97" i="76"/>
  <c r="AB97" i="76"/>
  <c r="AC97" i="76" s="1"/>
  <c r="AE97" i="76"/>
  <c r="X98" i="76"/>
  <c r="Y98" i="76"/>
  <c r="Z98" i="76"/>
  <c r="AA98" i="76"/>
  <c r="AB98" i="76"/>
  <c r="AC98" i="76" s="1"/>
  <c r="AE98" i="76"/>
  <c r="X99" i="76"/>
  <c r="Y99" i="76"/>
  <c r="Z99" i="76"/>
  <c r="AA99" i="76"/>
  <c r="AB99" i="76"/>
  <c r="AC99" i="76" s="1"/>
  <c r="AE99" i="76"/>
  <c r="X100" i="76"/>
  <c r="Y100" i="76"/>
  <c r="Z100" i="76"/>
  <c r="AA100" i="76"/>
  <c r="AB100" i="76"/>
  <c r="AC100" i="76" s="1"/>
  <c r="AE100" i="76"/>
  <c r="X101" i="76"/>
  <c r="Y101" i="76"/>
  <c r="Z101" i="76"/>
  <c r="AA101" i="76"/>
  <c r="AB101" i="76"/>
  <c r="AC101" i="76" s="1"/>
  <c r="AE101" i="76"/>
  <c r="X102" i="76"/>
  <c r="Y102" i="76"/>
  <c r="Z102" i="76"/>
  <c r="AA102" i="76"/>
  <c r="AB102" i="76"/>
  <c r="AC102" i="76" s="1"/>
  <c r="AE102" i="76"/>
  <c r="X103" i="76"/>
  <c r="Y103" i="76"/>
  <c r="Z103" i="76"/>
  <c r="AA103" i="76"/>
  <c r="AB103" i="76"/>
  <c r="AC103" i="76" s="1"/>
  <c r="AE103" i="76"/>
  <c r="X104" i="76"/>
  <c r="Y104" i="76"/>
  <c r="Z104" i="76"/>
  <c r="AA104" i="76"/>
  <c r="AB104" i="76"/>
  <c r="AC104" i="76" s="1"/>
  <c r="AE104" i="76"/>
  <c r="X105" i="76"/>
  <c r="Y105" i="76"/>
  <c r="Z105" i="76"/>
  <c r="AA105" i="76"/>
  <c r="AB105" i="76"/>
  <c r="AC105" i="76" s="1"/>
  <c r="AE105" i="76"/>
  <c r="X106" i="76"/>
  <c r="Y106" i="76"/>
  <c r="Z106" i="76"/>
  <c r="AA106" i="76"/>
  <c r="AB106" i="76"/>
  <c r="AC106" i="76" s="1"/>
  <c r="AE106" i="76"/>
  <c r="X107" i="76"/>
  <c r="Y107" i="76"/>
  <c r="Z107" i="76"/>
  <c r="AA107" i="76"/>
  <c r="AB107" i="76"/>
  <c r="AC107" i="76" s="1"/>
  <c r="AE107" i="76"/>
  <c r="X108" i="76"/>
  <c r="Y108" i="76"/>
  <c r="Z108" i="76"/>
  <c r="AA108" i="76"/>
  <c r="AB108" i="76"/>
  <c r="AC108" i="76" s="1"/>
  <c r="AE108" i="76"/>
  <c r="X109" i="76"/>
  <c r="Y109" i="76"/>
  <c r="Z109" i="76"/>
  <c r="AA109" i="76"/>
  <c r="AB109" i="76"/>
  <c r="AC109" i="76" s="1"/>
  <c r="AE109" i="76"/>
  <c r="X110" i="76"/>
  <c r="Y110" i="76"/>
  <c r="Z110" i="76"/>
  <c r="AA110" i="76"/>
  <c r="AB110" i="76"/>
  <c r="AC110" i="76" s="1"/>
  <c r="AE110" i="76"/>
  <c r="X111" i="76"/>
  <c r="Y111" i="76"/>
  <c r="Z111" i="76"/>
  <c r="AA111" i="76"/>
  <c r="AB111" i="76"/>
  <c r="AC111" i="76" s="1"/>
  <c r="AE111" i="76"/>
  <c r="X112" i="76"/>
  <c r="Y112" i="76"/>
  <c r="Z112" i="76"/>
  <c r="AA112" i="76"/>
  <c r="AB112" i="76"/>
  <c r="AC112" i="76" s="1"/>
  <c r="AE112" i="76"/>
  <c r="X113" i="76"/>
  <c r="Y113" i="76"/>
  <c r="Z113" i="76"/>
  <c r="AA113" i="76"/>
  <c r="AB113" i="76"/>
  <c r="AC113" i="76" s="1"/>
  <c r="AE113" i="76"/>
  <c r="X114" i="76"/>
  <c r="Y114" i="76"/>
  <c r="Z114" i="76"/>
  <c r="AA114" i="76"/>
  <c r="AB114" i="76"/>
  <c r="AC114" i="76" s="1"/>
  <c r="AE114" i="76"/>
  <c r="X115" i="76"/>
  <c r="Y115" i="76"/>
  <c r="Z115" i="76"/>
  <c r="AA115" i="76"/>
  <c r="AB115" i="76"/>
  <c r="AC115" i="76" s="1"/>
  <c r="AE115" i="76"/>
  <c r="X116" i="76"/>
  <c r="Y116" i="76"/>
  <c r="Z116" i="76"/>
  <c r="AA116" i="76"/>
  <c r="AB116" i="76"/>
  <c r="AC116" i="76" s="1"/>
  <c r="AE116" i="76"/>
  <c r="X117" i="76"/>
  <c r="Y117" i="76"/>
  <c r="Z117" i="76"/>
  <c r="AA117" i="76"/>
  <c r="AB117" i="76"/>
  <c r="AC117" i="76" s="1"/>
  <c r="AE117" i="76"/>
  <c r="X118" i="76"/>
  <c r="Y118" i="76"/>
  <c r="Z118" i="76"/>
  <c r="AA118" i="76"/>
  <c r="AB118" i="76"/>
  <c r="AC118" i="76" s="1"/>
  <c r="AE118" i="76"/>
  <c r="X119" i="76"/>
  <c r="Y119" i="76"/>
  <c r="Z119" i="76"/>
  <c r="AA119" i="76"/>
  <c r="AB119" i="76"/>
  <c r="AC119" i="76" s="1"/>
  <c r="AE119" i="76"/>
  <c r="X120" i="76"/>
  <c r="Y120" i="76"/>
  <c r="Z120" i="76"/>
  <c r="AA120" i="76"/>
  <c r="AB120" i="76"/>
  <c r="AC120" i="76" s="1"/>
  <c r="AE120" i="76"/>
  <c r="X121" i="76"/>
  <c r="Y121" i="76"/>
  <c r="Z121" i="76"/>
  <c r="AA121" i="76"/>
  <c r="AB121" i="76"/>
  <c r="AC121" i="76" s="1"/>
  <c r="AE121" i="76"/>
  <c r="X122" i="76"/>
  <c r="Y122" i="76"/>
  <c r="Z122" i="76"/>
  <c r="AA122" i="76"/>
  <c r="AB122" i="76"/>
  <c r="AC122" i="76" s="1"/>
  <c r="AE122" i="76"/>
  <c r="X123" i="76"/>
  <c r="Y123" i="76"/>
  <c r="Z123" i="76"/>
  <c r="AA123" i="76"/>
  <c r="AB123" i="76"/>
  <c r="AC123" i="76" s="1"/>
  <c r="AE123" i="76"/>
  <c r="X124" i="76"/>
  <c r="Y124" i="76"/>
  <c r="Z124" i="76"/>
  <c r="AA124" i="76"/>
  <c r="AB124" i="76"/>
  <c r="AC124" i="76" s="1"/>
  <c r="AE124" i="76"/>
  <c r="X125" i="76"/>
  <c r="Y125" i="76"/>
  <c r="Z125" i="76"/>
  <c r="AA125" i="76"/>
  <c r="AB125" i="76"/>
  <c r="AC125" i="76" s="1"/>
  <c r="AE125" i="76"/>
  <c r="X126" i="76"/>
  <c r="Y126" i="76"/>
  <c r="Z126" i="76"/>
  <c r="AA126" i="76"/>
  <c r="AB126" i="76"/>
  <c r="AC126" i="76" s="1"/>
  <c r="AE126" i="76"/>
  <c r="X127" i="76"/>
  <c r="Y127" i="76"/>
  <c r="Z127" i="76"/>
  <c r="AA127" i="76"/>
  <c r="AB127" i="76"/>
  <c r="AC127" i="76" s="1"/>
  <c r="AE127" i="76"/>
  <c r="X128" i="76"/>
  <c r="Y128" i="76"/>
  <c r="Z128" i="76"/>
  <c r="AA128" i="76"/>
  <c r="AB128" i="76"/>
  <c r="AC128" i="76" s="1"/>
  <c r="AE128" i="76"/>
  <c r="X129" i="76"/>
  <c r="Y129" i="76"/>
  <c r="Z129" i="76"/>
  <c r="AA129" i="76"/>
  <c r="AB129" i="76"/>
  <c r="AC129" i="76" s="1"/>
  <c r="AE129" i="76"/>
  <c r="X130" i="76"/>
  <c r="Y130" i="76"/>
  <c r="Z130" i="76"/>
  <c r="AA130" i="76"/>
  <c r="AB130" i="76"/>
  <c r="AC130" i="76" s="1"/>
  <c r="AE130" i="76"/>
  <c r="X131" i="76"/>
  <c r="Y131" i="76"/>
  <c r="Z131" i="76"/>
  <c r="AA131" i="76"/>
  <c r="AB131" i="76"/>
  <c r="AC131" i="76" s="1"/>
  <c r="AE131" i="76"/>
  <c r="X132" i="76"/>
  <c r="Y132" i="76"/>
  <c r="Z132" i="76"/>
  <c r="AA132" i="76"/>
  <c r="AB132" i="76"/>
  <c r="AC132" i="76" s="1"/>
  <c r="AE132" i="76"/>
  <c r="X133" i="76"/>
  <c r="Y133" i="76"/>
  <c r="Z133" i="76"/>
  <c r="AA133" i="76"/>
  <c r="AB133" i="76"/>
  <c r="AC133" i="76" s="1"/>
  <c r="AE133" i="76"/>
  <c r="X134" i="76"/>
  <c r="Y134" i="76"/>
  <c r="Z134" i="76"/>
  <c r="AA134" i="76"/>
  <c r="AB134" i="76"/>
  <c r="AC134" i="76" s="1"/>
  <c r="AE134" i="76"/>
  <c r="X135" i="76"/>
  <c r="Y135" i="76"/>
  <c r="Z135" i="76"/>
  <c r="AA135" i="76"/>
  <c r="AB135" i="76"/>
  <c r="AC135" i="76" s="1"/>
  <c r="AE135" i="76"/>
  <c r="X136" i="76"/>
  <c r="Y136" i="76"/>
  <c r="Z136" i="76"/>
  <c r="AA136" i="76"/>
  <c r="AB136" i="76"/>
  <c r="AC136" i="76" s="1"/>
  <c r="AE136" i="76"/>
  <c r="X137" i="76"/>
  <c r="Y137" i="76"/>
  <c r="Z137" i="76"/>
  <c r="AA137" i="76"/>
  <c r="AB137" i="76"/>
  <c r="AC137" i="76" s="1"/>
  <c r="AE137" i="76"/>
  <c r="X138" i="76"/>
  <c r="Y138" i="76"/>
  <c r="Z138" i="76"/>
  <c r="AA138" i="76"/>
  <c r="AB138" i="76"/>
  <c r="AC138" i="76" s="1"/>
  <c r="AE138" i="76"/>
  <c r="X139" i="76"/>
  <c r="Y139" i="76"/>
  <c r="Z139" i="76"/>
  <c r="AA139" i="76"/>
  <c r="AB139" i="76"/>
  <c r="AC139" i="76" s="1"/>
  <c r="AE139" i="76"/>
  <c r="X140" i="76"/>
  <c r="Y140" i="76"/>
  <c r="Z140" i="76"/>
  <c r="AA140" i="76"/>
  <c r="AB140" i="76"/>
  <c r="AC140" i="76" s="1"/>
  <c r="AE140" i="76"/>
  <c r="X141" i="76"/>
  <c r="Y141" i="76"/>
  <c r="Z141" i="76"/>
  <c r="AA141" i="76"/>
  <c r="AB141" i="76"/>
  <c r="AC141" i="76" s="1"/>
  <c r="AE141" i="76"/>
  <c r="X142" i="76"/>
  <c r="Y142" i="76"/>
  <c r="Z142" i="76"/>
  <c r="AA142" i="76"/>
  <c r="AB142" i="76"/>
  <c r="AC142" i="76" s="1"/>
  <c r="AE142" i="76"/>
  <c r="X143" i="76"/>
  <c r="Y143" i="76"/>
  <c r="Z143" i="76"/>
  <c r="AA143" i="76"/>
  <c r="AB143" i="76"/>
  <c r="AC143" i="76" s="1"/>
  <c r="AE143" i="76"/>
  <c r="X144" i="76"/>
  <c r="Y144" i="76"/>
  <c r="Z144" i="76"/>
  <c r="AA144" i="76"/>
  <c r="AB144" i="76"/>
  <c r="AC144" i="76" s="1"/>
  <c r="AE144" i="76"/>
  <c r="X145" i="76"/>
  <c r="Y145" i="76"/>
  <c r="Z145" i="76"/>
  <c r="AA145" i="76"/>
  <c r="AB145" i="76"/>
  <c r="AC145" i="76" s="1"/>
  <c r="AE145" i="76"/>
  <c r="X146" i="76"/>
  <c r="Y146" i="76"/>
  <c r="Z146" i="76"/>
  <c r="AA146" i="76"/>
  <c r="AB146" i="76"/>
  <c r="AC146" i="76" s="1"/>
  <c r="AE146" i="76"/>
  <c r="X147" i="76"/>
  <c r="Y147" i="76"/>
  <c r="Z147" i="76"/>
  <c r="AA147" i="76"/>
  <c r="AB147" i="76"/>
  <c r="AC147" i="76" s="1"/>
  <c r="AE147" i="76"/>
  <c r="X148" i="76"/>
  <c r="Y148" i="76"/>
  <c r="Z148" i="76"/>
  <c r="AA148" i="76"/>
  <c r="AB148" i="76"/>
  <c r="AC148" i="76" s="1"/>
  <c r="AE148" i="76"/>
  <c r="X149" i="76"/>
  <c r="Y149" i="76"/>
  <c r="Z149" i="76"/>
  <c r="AA149" i="76"/>
  <c r="AB149" i="76"/>
  <c r="AC149" i="76" s="1"/>
  <c r="AE149" i="76"/>
  <c r="X150" i="76"/>
  <c r="Y150" i="76"/>
  <c r="Z150" i="76"/>
  <c r="AA150" i="76"/>
  <c r="AB150" i="76"/>
  <c r="AC150" i="76" s="1"/>
  <c r="AE150" i="76"/>
  <c r="X151" i="76"/>
  <c r="Y151" i="76"/>
  <c r="Z151" i="76"/>
  <c r="AA151" i="76"/>
  <c r="AB151" i="76"/>
  <c r="AC151" i="76" s="1"/>
  <c r="AE151" i="76"/>
  <c r="X152" i="76"/>
  <c r="Y152" i="76"/>
  <c r="Z152" i="76"/>
  <c r="AA152" i="76"/>
  <c r="AB152" i="76"/>
  <c r="AC152" i="76" s="1"/>
  <c r="AE152" i="76"/>
  <c r="X153" i="76"/>
  <c r="Y153" i="76"/>
  <c r="Z153" i="76"/>
  <c r="AA153" i="76"/>
  <c r="AB153" i="76"/>
  <c r="AC153" i="76" s="1"/>
  <c r="AE153" i="76"/>
  <c r="X154" i="76"/>
  <c r="Y154" i="76"/>
  <c r="Z154" i="76"/>
  <c r="AA154" i="76"/>
  <c r="AB154" i="76"/>
  <c r="AC154" i="76" s="1"/>
  <c r="AE154" i="76"/>
  <c r="X155" i="76"/>
  <c r="Y155" i="76"/>
  <c r="Z155" i="76"/>
  <c r="AA155" i="76"/>
  <c r="AB155" i="76"/>
  <c r="AC155" i="76" s="1"/>
  <c r="AE155" i="76"/>
  <c r="X156" i="76"/>
  <c r="Y156" i="76"/>
  <c r="Z156" i="76"/>
  <c r="AA156" i="76"/>
  <c r="AB156" i="76"/>
  <c r="AC156" i="76" s="1"/>
  <c r="AE156" i="76"/>
  <c r="X157" i="76"/>
  <c r="Y157" i="76"/>
  <c r="Z157" i="76"/>
  <c r="AA157" i="76"/>
  <c r="AB157" i="76"/>
  <c r="AC157" i="76" s="1"/>
  <c r="AE157" i="76"/>
  <c r="X158" i="76"/>
  <c r="Y158" i="76"/>
  <c r="Z158" i="76"/>
  <c r="AA158" i="76"/>
  <c r="AB158" i="76"/>
  <c r="AC158" i="76" s="1"/>
  <c r="AE158" i="76"/>
  <c r="X159" i="76"/>
  <c r="Y159" i="76"/>
  <c r="Z159" i="76"/>
  <c r="AA159" i="76"/>
  <c r="AB159" i="76"/>
  <c r="AC159" i="76" s="1"/>
  <c r="AE159" i="76"/>
  <c r="X160" i="76"/>
  <c r="Y160" i="76"/>
  <c r="Z160" i="76"/>
  <c r="AA160" i="76"/>
  <c r="AB160" i="76"/>
  <c r="AC160" i="76" s="1"/>
  <c r="AE160" i="76"/>
  <c r="X161" i="76"/>
  <c r="Y161" i="76"/>
  <c r="Z161" i="76"/>
  <c r="AA161" i="76"/>
  <c r="AB161" i="76"/>
  <c r="AC161" i="76" s="1"/>
  <c r="AE161" i="76"/>
  <c r="X162" i="76"/>
  <c r="Y162" i="76"/>
  <c r="Z162" i="76"/>
  <c r="AA162" i="76"/>
  <c r="AB162" i="76"/>
  <c r="AC162" i="76" s="1"/>
  <c r="AE162" i="76"/>
  <c r="X163" i="76"/>
  <c r="Y163" i="76"/>
  <c r="Z163" i="76"/>
  <c r="AA163" i="76"/>
  <c r="AB163" i="76"/>
  <c r="AC163" i="76" s="1"/>
  <c r="AE163" i="76"/>
  <c r="X164" i="76"/>
  <c r="Y164" i="76"/>
  <c r="Z164" i="76"/>
  <c r="AA164" i="76"/>
  <c r="AB164" i="76"/>
  <c r="AC164" i="76" s="1"/>
  <c r="AE164" i="76"/>
  <c r="X165" i="76"/>
  <c r="Y165" i="76"/>
  <c r="Z165" i="76"/>
  <c r="AA165" i="76"/>
  <c r="AB165" i="76"/>
  <c r="AC165" i="76" s="1"/>
  <c r="AE165" i="76"/>
  <c r="X166" i="76"/>
  <c r="Y166" i="76"/>
  <c r="Z166" i="76"/>
  <c r="AA166" i="76"/>
  <c r="AB166" i="76"/>
  <c r="AC166" i="76" s="1"/>
  <c r="AE166" i="76"/>
  <c r="X167" i="76"/>
  <c r="Y167" i="76"/>
  <c r="Z167" i="76"/>
  <c r="AA167" i="76"/>
  <c r="AB167" i="76"/>
  <c r="AC167" i="76" s="1"/>
  <c r="AE167" i="76"/>
  <c r="X168" i="76"/>
  <c r="Y168" i="76"/>
  <c r="Z168" i="76"/>
  <c r="AA168" i="76"/>
  <c r="AB168" i="76"/>
  <c r="AC168" i="76" s="1"/>
  <c r="AE168" i="76"/>
  <c r="X169" i="76"/>
  <c r="Y169" i="76"/>
  <c r="Z169" i="76"/>
  <c r="AA169" i="76"/>
  <c r="AB169" i="76"/>
  <c r="AC169" i="76" s="1"/>
  <c r="AE169" i="76"/>
  <c r="X170" i="76"/>
  <c r="Y170" i="76"/>
  <c r="Z170" i="76"/>
  <c r="AA170" i="76"/>
  <c r="AB170" i="76"/>
  <c r="AC170" i="76" s="1"/>
  <c r="AE170" i="76"/>
  <c r="X171" i="76"/>
  <c r="Y171" i="76"/>
  <c r="Z171" i="76"/>
  <c r="AA171" i="76"/>
  <c r="AB171" i="76"/>
  <c r="AC171" i="76" s="1"/>
  <c r="AE171" i="76"/>
  <c r="X172" i="76"/>
  <c r="Y172" i="76"/>
  <c r="Z172" i="76"/>
  <c r="AA172" i="76"/>
  <c r="AB172" i="76"/>
  <c r="AC172" i="76" s="1"/>
  <c r="AE172" i="76"/>
  <c r="X173" i="76"/>
  <c r="Y173" i="76"/>
  <c r="Z173" i="76"/>
  <c r="AA173" i="76"/>
  <c r="AB173" i="76"/>
  <c r="AC173" i="76" s="1"/>
  <c r="AE173" i="76"/>
  <c r="X174" i="76"/>
  <c r="Y174" i="76"/>
  <c r="Z174" i="76"/>
  <c r="AA174" i="76"/>
  <c r="AB174" i="76"/>
  <c r="AC174" i="76" s="1"/>
  <c r="AE174" i="76"/>
  <c r="X175" i="76"/>
  <c r="Y175" i="76"/>
  <c r="Z175" i="76"/>
  <c r="AA175" i="76"/>
  <c r="AB175" i="76"/>
  <c r="AC175" i="76" s="1"/>
  <c r="AE175" i="76"/>
  <c r="X176" i="76"/>
  <c r="Y176" i="76"/>
  <c r="Z176" i="76"/>
  <c r="AA176" i="76"/>
  <c r="AB176" i="76"/>
  <c r="AC176" i="76" s="1"/>
  <c r="AE176" i="76"/>
  <c r="X177" i="76"/>
  <c r="Y177" i="76"/>
  <c r="Z177" i="76"/>
  <c r="AA177" i="76"/>
  <c r="AB177" i="76"/>
  <c r="AC177" i="76" s="1"/>
  <c r="AE177" i="76"/>
  <c r="X178" i="76"/>
  <c r="Y178" i="76"/>
  <c r="Z178" i="76"/>
  <c r="AA178" i="76"/>
  <c r="AB178" i="76"/>
  <c r="AC178" i="76" s="1"/>
  <c r="AE178" i="76"/>
  <c r="X179" i="76"/>
  <c r="Y179" i="76"/>
  <c r="Z179" i="76"/>
  <c r="AA179" i="76"/>
  <c r="AB179" i="76"/>
  <c r="AC179" i="76" s="1"/>
  <c r="AE179" i="76"/>
  <c r="X180" i="76"/>
  <c r="Y180" i="76"/>
  <c r="Z180" i="76"/>
  <c r="AA180" i="76"/>
  <c r="AB180" i="76"/>
  <c r="AC180" i="76" s="1"/>
  <c r="AE180" i="76"/>
  <c r="X181" i="76"/>
  <c r="Y181" i="76"/>
  <c r="Z181" i="76"/>
  <c r="AA181" i="76"/>
  <c r="AB181" i="76"/>
  <c r="AC181" i="76" s="1"/>
  <c r="AE181" i="76"/>
  <c r="X182" i="76"/>
  <c r="Y182" i="76"/>
  <c r="Z182" i="76"/>
  <c r="AA182" i="76"/>
  <c r="AB182" i="76"/>
  <c r="AC182" i="76" s="1"/>
  <c r="AE182" i="76"/>
  <c r="X183" i="76"/>
  <c r="Y183" i="76"/>
  <c r="Z183" i="76"/>
  <c r="AA183" i="76"/>
  <c r="AB183" i="76"/>
  <c r="AC183" i="76" s="1"/>
  <c r="AE183" i="76"/>
  <c r="X184" i="76"/>
  <c r="Y184" i="76"/>
  <c r="Z184" i="76"/>
  <c r="AA184" i="76"/>
  <c r="AB184" i="76"/>
  <c r="AC184" i="76" s="1"/>
  <c r="AE184" i="76"/>
  <c r="X185" i="76"/>
  <c r="Y185" i="76"/>
  <c r="Z185" i="76"/>
  <c r="AA185" i="76"/>
  <c r="AB185" i="76"/>
  <c r="AC185" i="76" s="1"/>
  <c r="AE185" i="76"/>
  <c r="X186" i="76"/>
  <c r="Y186" i="76"/>
  <c r="Z186" i="76"/>
  <c r="AA186" i="76"/>
  <c r="AB186" i="76"/>
  <c r="AC186" i="76" s="1"/>
  <c r="AE186" i="76"/>
  <c r="X187" i="76"/>
  <c r="Y187" i="76"/>
  <c r="Z187" i="76"/>
  <c r="AA187" i="76"/>
  <c r="AB187" i="76"/>
  <c r="AC187" i="76" s="1"/>
  <c r="AE187" i="76"/>
  <c r="X188" i="76"/>
  <c r="Y188" i="76"/>
  <c r="Z188" i="76"/>
  <c r="AA188" i="76"/>
  <c r="AB188" i="76"/>
  <c r="AC188" i="76" s="1"/>
  <c r="AE188" i="76"/>
  <c r="X189" i="76"/>
  <c r="Y189" i="76"/>
  <c r="Z189" i="76"/>
  <c r="AA189" i="76"/>
  <c r="AB189" i="76"/>
  <c r="AC189" i="76" s="1"/>
  <c r="AE189" i="76"/>
  <c r="X190" i="76"/>
  <c r="Y190" i="76"/>
  <c r="Z190" i="76"/>
  <c r="AA190" i="76"/>
  <c r="AB190" i="76"/>
  <c r="AC190" i="76" s="1"/>
  <c r="AE190" i="76"/>
  <c r="X191" i="76"/>
  <c r="Y191" i="76"/>
  <c r="Z191" i="76"/>
  <c r="AA191" i="76"/>
  <c r="AB191" i="76"/>
  <c r="AC191" i="76" s="1"/>
  <c r="AE191" i="76"/>
  <c r="X192" i="76"/>
  <c r="Y192" i="76"/>
  <c r="Z192" i="76"/>
  <c r="AA192" i="76"/>
  <c r="AB192" i="76"/>
  <c r="AC192" i="76" s="1"/>
  <c r="AE192" i="76"/>
  <c r="X193" i="76"/>
  <c r="Y193" i="76"/>
  <c r="Z193" i="76"/>
  <c r="AA193" i="76"/>
  <c r="AB193" i="76"/>
  <c r="AC193" i="76" s="1"/>
  <c r="AE193" i="76"/>
  <c r="X194" i="76"/>
  <c r="Y194" i="76"/>
  <c r="Z194" i="76"/>
  <c r="AA194" i="76"/>
  <c r="AB194" i="76"/>
  <c r="AC194" i="76" s="1"/>
  <c r="AE194" i="76"/>
  <c r="X195" i="76"/>
  <c r="Y195" i="76"/>
  <c r="Z195" i="76"/>
  <c r="AA195" i="76"/>
  <c r="AB195" i="76"/>
  <c r="AC195" i="76" s="1"/>
  <c r="AE195" i="76"/>
  <c r="X196" i="76"/>
  <c r="Y196" i="76"/>
  <c r="Z196" i="76"/>
  <c r="AA196" i="76"/>
  <c r="AB196" i="76"/>
  <c r="AC196" i="76" s="1"/>
  <c r="AE196" i="76"/>
  <c r="X197" i="76"/>
  <c r="Y197" i="76"/>
  <c r="Z197" i="76"/>
  <c r="AA197" i="76"/>
  <c r="AB197" i="76"/>
  <c r="AC197" i="76" s="1"/>
  <c r="AE197" i="76"/>
  <c r="X198" i="76"/>
  <c r="Y198" i="76"/>
  <c r="Z198" i="76"/>
  <c r="AA198" i="76"/>
  <c r="AB198" i="76"/>
  <c r="AC198" i="76" s="1"/>
  <c r="AE198" i="76"/>
  <c r="X199" i="76"/>
  <c r="Y199" i="76"/>
  <c r="Z199" i="76"/>
  <c r="AA199" i="76"/>
  <c r="AB199" i="76"/>
  <c r="AC199" i="76" s="1"/>
  <c r="AE199" i="76"/>
  <c r="X200" i="76"/>
  <c r="Y200" i="76"/>
  <c r="Z200" i="76"/>
  <c r="AA200" i="76"/>
  <c r="AB200" i="76"/>
  <c r="AC200" i="76" s="1"/>
  <c r="AE200" i="76"/>
  <c r="X201" i="76"/>
  <c r="Y201" i="76"/>
  <c r="Z201" i="76"/>
  <c r="AA201" i="76"/>
  <c r="AB201" i="76"/>
  <c r="AC201" i="76" s="1"/>
  <c r="AE201" i="76"/>
  <c r="X202" i="76"/>
  <c r="Y202" i="76"/>
  <c r="Z202" i="76"/>
  <c r="AA202" i="76"/>
  <c r="AB202" i="76"/>
  <c r="AC202" i="76" s="1"/>
  <c r="AE202" i="76"/>
  <c r="X203" i="76"/>
  <c r="Y203" i="76"/>
  <c r="Z203" i="76"/>
  <c r="AA203" i="76"/>
  <c r="AB203" i="76"/>
  <c r="AC203" i="76" s="1"/>
  <c r="AE203" i="76"/>
  <c r="X204" i="76"/>
  <c r="Y204" i="76"/>
  <c r="Z204" i="76"/>
  <c r="AA204" i="76"/>
  <c r="AB204" i="76"/>
  <c r="AC204" i="76" s="1"/>
  <c r="AE204" i="76"/>
  <c r="X205" i="76"/>
  <c r="Y205" i="76"/>
  <c r="Z205" i="76"/>
  <c r="AA205" i="76"/>
  <c r="AB205" i="76"/>
  <c r="AC205" i="76" s="1"/>
  <c r="AE205" i="76"/>
  <c r="X206" i="76"/>
  <c r="Y206" i="76"/>
  <c r="Z206" i="76"/>
  <c r="AA206" i="76"/>
  <c r="AB206" i="76"/>
  <c r="AC206" i="76" s="1"/>
  <c r="AE206" i="76"/>
  <c r="X207" i="76"/>
  <c r="Y207" i="76"/>
  <c r="Z207" i="76"/>
  <c r="AA207" i="76"/>
  <c r="AB207" i="76"/>
  <c r="AC207" i="76" s="1"/>
  <c r="AE207" i="76"/>
  <c r="X208" i="76"/>
  <c r="Y208" i="76"/>
  <c r="Z208" i="76"/>
  <c r="AA208" i="76"/>
  <c r="AB208" i="76"/>
  <c r="AC208" i="76" s="1"/>
  <c r="AE208" i="76"/>
  <c r="X209" i="76"/>
  <c r="Y209" i="76"/>
  <c r="Z209" i="76"/>
  <c r="AA209" i="76"/>
  <c r="AB209" i="76"/>
  <c r="AC209" i="76" s="1"/>
  <c r="AE209" i="76"/>
  <c r="X210" i="76"/>
  <c r="Y210" i="76"/>
  <c r="Z210" i="76"/>
  <c r="AA210" i="76"/>
  <c r="AB210" i="76"/>
  <c r="AC210" i="76" s="1"/>
  <c r="AE210" i="76"/>
  <c r="X211" i="76"/>
  <c r="Y211" i="76"/>
  <c r="Z211" i="76"/>
  <c r="AA211" i="76"/>
  <c r="AB211" i="76"/>
  <c r="AC211" i="76" s="1"/>
  <c r="AE211" i="76"/>
  <c r="X212" i="76"/>
  <c r="Y212" i="76"/>
  <c r="Z212" i="76"/>
  <c r="AA212" i="76"/>
  <c r="AB212" i="76"/>
  <c r="AC212" i="76" s="1"/>
  <c r="AE212" i="76"/>
  <c r="X213" i="76"/>
  <c r="Y213" i="76"/>
  <c r="Z213" i="76"/>
  <c r="AA213" i="76"/>
  <c r="AB213" i="76"/>
  <c r="AC213" i="76" s="1"/>
  <c r="AE213" i="76"/>
  <c r="X214" i="76"/>
  <c r="Y214" i="76"/>
  <c r="Z214" i="76"/>
  <c r="AA214" i="76"/>
  <c r="AB214" i="76"/>
  <c r="AC214" i="76" s="1"/>
  <c r="AE214" i="76"/>
  <c r="X215" i="76"/>
  <c r="Y215" i="76"/>
  <c r="Z215" i="76"/>
  <c r="AA215" i="76"/>
  <c r="AB215" i="76"/>
  <c r="AC215" i="76" s="1"/>
  <c r="AE215" i="76"/>
  <c r="X216" i="76"/>
  <c r="Y216" i="76"/>
  <c r="Z216" i="76"/>
  <c r="AA216" i="76"/>
  <c r="AB216" i="76"/>
  <c r="AC216" i="76" s="1"/>
  <c r="AE216" i="76"/>
  <c r="X217" i="76"/>
  <c r="Y217" i="76"/>
  <c r="Z217" i="76"/>
  <c r="AA217" i="76"/>
  <c r="AB217" i="76"/>
  <c r="AC217" i="76" s="1"/>
  <c r="AE217" i="76"/>
  <c r="X218" i="76"/>
  <c r="Y218" i="76"/>
  <c r="Z218" i="76"/>
  <c r="AA218" i="76"/>
  <c r="AB218" i="76"/>
  <c r="AC218" i="76" s="1"/>
  <c r="AE218" i="76"/>
  <c r="X219" i="76"/>
  <c r="Y219" i="76"/>
  <c r="Z219" i="76"/>
  <c r="AA219" i="76"/>
  <c r="AB219" i="76"/>
  <c r="AC219" i="76" s="1"/>
  <c r="AE219" i="76"/>
  <c r="X220" i="76"/>
  <c r="Y220" i="76"/>
  <c r="Z220" i="76"/>
  <c r="AA220" i="76"/>
  <c r="AB220" i="76"/>
  <c r="AC220" i="76" s="1"/>
  <c r="AE220" i="76"/>
  <c r="X221" i="76"/>
  <c r="Y221" i="76"/>
  <c r="Z221" i="76"/>
  <c r="AA221" i="76"/>
  <c r="AB221" i="76"/>
  <c r="AC221" i="76" s="1"/>
  <c r="AE221" i="76"/>
  <c r="X222" i="76"/>
  <c r="Y222" i="76"/>
  <c r="Z222" i="76"/>
  <c r="AA222" i="76"/>
  <c r="AB222" i="76"/>
  <c r="AC222" i="76" s="1"/>
  <c r="AE222" i="76"/>
  <c r="X223" i="76"/>
  <c r="Y223" i="76"/>
  <c r="Z223" i="76"/>
  <c r="AA223" i="76"/>
  <c r="AB223" i="76"/>
  <c r="AC223" i="76" s="1"/>
  <c r="AE223" i="76"/>
  <c r="X224" i="76"/>
  <c r="Y224" i="76"/>
  <c r="Z224" i="76"/>
  <c r="AA224" i="76"/>
  <c r="AB224" i="76"/>
  <c r="AC224" i="76" s="1"/>
  <c r="AE224" i="76"/>
  <c r="X225" i="76"/>
  <c r="Y225" i="76"/>
  <c r="Z225" i="76"/>
  <c r="AA225" i="76"/>
  <c r="AB225" i="76"/>
  <c r="AC225" i="76" s="1"/>
  <c r="AE225" i="76"/>
  <c r="X226" i="76"/>
  <c r="Y226" i="76"/>
  <c r="Z226" i="76"/>
  <c r="AA226" i="76"/>
  <c r="AB226" i="76"/>
  <c r="AC226" i="76" s="1"/>
  <c r="AE226" i="76"/>
  <c r="X227" i="76"/>
  <c r="Y227" i="76"/>
  <c r="Z227" i="76"/>
  <c r="AA227" i="76"/>
  <c r="AB227" i="76"/>
  <c r="AC227" i="76" s="1"/>
  <c r="AE227" i="76"/>
  <c r="X228" i="76"/>
  <c r="Y228" i="76"/>
  <c r="Z228" i="76"/>
  <c r="AA228" i="76"/>
  <c r="AB228" i="76"/>
  <c r="AC228" i="76" s="1"/>
  <c r="AE228" i="76"/>
  <c r="X229" i="76"/>
  <c r="Y229" i="76"/>
  <c r="Z229" i="76"/>
  <c r="AA229" i="76"/>
  <c r="AB229" i="76"/>
  <c r="AC229" i="76" s="1"/>
  <c r="AE229" i="76"/>
  <c r="X230" i="76"/>
  <c r="Y230" i="76"/>
  <c r="Z230" i="76"/>
  <c r="AA230" i="76"/>
  <c r="AB230" i="76"/>
  <c r="AC230" i="76" s="1"/>
  <c r="AE230" i="76"/>
  <c r="X231" i="76"/>
  <c r="Y231" i="76"/>
  <c r="Z231" i="76"/>
  <c r="AA231" i="76"/>
  <c r="AB231" i="76"/>
  <c r="AC231" i="76" s="1"/>
  <c r="AE231" i="76"/>
  <c r="X232" i="76"/>
  <c r="Y232" i="76"/>
  <c r="Z232" i="76"/>
  <c r="AA232" i="76"/>
  <c r="AB232" i="76"/>
  <c r="AC232" i="76" s="1"/>
  <c r="AE232" i="76"/>
  <c r="X233" i="76"/>
  <c r="Y233" i="76"/>
  <c r="Z233" i="76"/>
  <c r="AA233" i="76"/>
  <c r="AB233" i="76"/>
  <c r="AC233" i="76" s="1"/>
  <c r="AE233" i="76"/>
  <c r="X234" i="76"/>
  <c r="Y234" i="76"/>
  <c r="Z234" i="76"/>
  <c r="AA234" i="76"/>
  <c r="AB234" i="76"/>
  <c r="AC234" i="76" s="1"/>
  <c r="AE234" i="76"/>
  <c r="X235" i="76"/>
  <c r="Y235" i="76"/>
  <c r="Z235" i="76"/>
  <c r="AA235" i="76"/>
  <c r="AB235" i="76"/>
  <c r="AC235" i="76" s="1"/>
  <c r="AE235" i="76"/>
  <c r="X236" i="76"/>
  <c r="Y236" i="76"/>
  <c r="Z236" i="76"/>
  <c r="AA236" i="76"/>
  <c r="AB236" i="76"/>
  <c r="AC236" i="76" s="1"/>
  <c r="AE236" i="76"/>
  <c r="X237" i="76"/>
  <c r="Y237" i="76"/>
  <c r="Z237" i="76"/>
  <c r="AA237" i="76"/>
  <c r="AB237" i="76"/>
  <c r="AC237" i="76" s="1"/>
  <c r="AE237" i="76"/>
  <c r="X238" i="76"/>
  <c r="Y238" i="76"/>
  <c r="Z238" i="76"/>
  <c r="AA238" i="76"/>
  <c r="AB238" i="76"/>
  <c r="AC238" i="76" s="1"/>
  <c r="AE238" i="76"/>
  <c r="X239" i="76"/>
  <c r="Y239" i="76"/>
  <c r="Z239" i="76"/>
  <c r="AA239" i="76"/>
  <c r="AB239" i="76"/>
  <c r="AC239" i="76" s="1"/>
  <c r="AE239" i="76"/>
  <c r="X240" i="76"/>
  <c r="Y240" i="76"/>
  <c r="Z240" i="76"/>
  <c r="AA240" i="76"/>
  <c r="AB240" i="76"/>
  <c r="AC240" i="76" s="1"/>
  <c r="AE240" i="76"/>
  <c r="X241" i="76"/>
  <c r="Y241" i="76"/>
  <c r="Z241" i="76"/>
  <c r="AA241" i="76"/>
  <c r="AB241" i="76"/>
  <c r="AC241" i="76" s="1"/>
  <c r="AE241" i="76"/>
  <c r="X242" i="76"/>
  <c r="Y242" i="76"/>
  <c r="Z242" i="76"/>
  <c r="AA242" i="76"/>
  <c r="AB242" i="76"/>
  <c r="AC242" i="76" s="1"/>
  <c r="AE242" i="76"/>
  <c r="X243" i="76"/>
  <c r="Y243" i="76"/>
  <c r="Z243" i="76"/>
  <c r="AA243" i="76"/>
  <c r="AB243" i="76"/>
  <c r="AC243" i="76" s="1"/>
  <c r="AE243" i="76"/>
  <c r="X244" i="76"/>
  <c r="Y244" i="76"/>
  <c r="Z244" i="76"/>
  <c r="AA244" i="76"/>
  <c r="AB244" i="76"/>
  <c r="AC244" i="76" s="1"/>
  <c r="AE244" i="76"/>
  <c r="X245" i="76"/>
  <c r="Y245" i="76"/>
  <c r="Z245" i="76"/>
  <c r="AA245" i="76"/>
  <c r="AB245" i="76"/>
  <c r="AC245" i="76" s="1"/>
  <c r="AE245" i="76"/>
  <c r="X246" i="76"/>
  <c r="Y246" i="76"/>
  <c r="Z246" i="76"/>
  <c r="AA246" i="76"/>
  <c r="AB246" i="76"/>
  <c r="AC246" i="76" s="1"/>
  <c r="AE246" i="76"/>
  <c r="X247" i="76"/>
  <c r="Y247" i="76"/>
  <c r="Z247" i="76"/>
  <c r="AA247" i="76"/>
  <c r="AB247" i="76"/>
  <c r="AC247" i="76" s="1"/>
  <c r="AE247" i="76"/>
  <c r="X248" i="76"/>
  <c r="Y248" i="76"/>
  <c r="Z248" i="76"/>
  <c r="AA248" i="76"/>
  <c r="AB248" i="76"/>
  <c r="AC248" i="76" s="1"/>
  <c r="AE248" i="76"/>
  <c r="X249" i="76"/>
  <c r="Y249" i="76"/>
  <c r="Z249" i="76"/>
  <c r="AA249" i="76"/>
  <c r="AB249" i="76"/>
  <c r="AC249" i="76" s="1"/>
  <c r="AE249" i="76"/>
  <c r="X250" i="76"/>
  <c r="Y250" i="76"/>
  <c r="Z250" i="76"/>
  <c r="AA250" i="76"/>
  <c r="AB250" i="76"/>
  <c r="AC250" i="76" s="1"/>
  <c r="AE250" i="76"/>
  <c r="X251" i="76"/>
  <c r="Y251" i="76"/>
  <c r="Z251" i="76"/>
  <c r="AA251" i="76"/>
  <c r="AB251" i="76"/>
  <c r="AC251" i="76" s="1"/>
  <c r="AE251" i="76"/>
  <c r="X252" i="76"/>
  <c r="Y252" i="76"/>
  <c r="Z252" i="76"/>
  <c r="AA252" i="76"/>
  <c r="AB252" i="76"/>
  <c r="AC252" i="76" s="1"/>
  <c r="AE252" i="76"/>
  <c r="X253" i="76"/>
  <c r="Y253" i="76"/>
  <c r="Z253" i="76"/>
  <c r="AA253" i="76"/>
  <c r="AB253" i="76"/>
  <c r="AC253" i="76" s="1"/>
  <c r="AE253" i="76"/>
  <c r="X254" i="76"/>
  <c r="Y254" i="76"/>
  <c r="Z254" i="76"/>
  <c r="AA254" i="76"/>
  <c r="AB254" i="76"/>
  <c r="AC254" i="76" s="1"/>
  <c r="AE254" i="76"/>
  <c r="X255" i="76"/>
  <c r="Y255" i="76"/>
  <c r="Z255" i="76"/>
  <c r="AA255" i="76"/>
  <c r="AB255" i="76"/>
  <c r="AC255" i="76" s="1"/>
  <c r="AE255" i="76"/>
  <c r="X256" i="76"/>
  <c r="Y256" i="76"/>
  <c r="Z256" i="76"/>
  <c r="AA256" i="76"/>
  <c r="AB256" i="76"/>
  <c r="AC256" i="76" s="1"/>
  <c r="AE256" i="76"/>
  <c r="X257" i="76"/>
  <c r="Y257" i="76"/>
  <c r="Z257" i="76"/>
  <c r="AA257" i="76"/>
  <c r="AB257" i="76"/>
  <c r="AC257" i="76" s="1"/>
  <c r="AE257" i="76"/>
  <c r="X258" i="76"/>
  <c r="Y258" i="76"/>
  <c r="Z258" i="76"/>
  <c r="AA258" i="76"/>
  <c r="AB258" i="76"/>
  <c r="AC258" i="76" s="1"/>
  <c r="AE258" i="76"/>
  <c r="X259" i="76"/>
  <c r="Y259" i="76"/>
  <c r="Z259" i="76"/>
  <c r="AA259" i="76"/>
  <c r="AB259" i="76"/>
  <c r="AC259" i="76" s="1"/>
  <c r="AE259" i="76"/>
  <c r="X260" i="76"/>
  <c r="Y260" i="76"/>
  <c r="Z260" i="76"/>
  <c r="AA260" i="76"/>
  <c r="AB260" i="76"/>
  <c r="AC260" i="76" s="1"/>
  <c r="AE260" i="76"/>
  <c r="X261" i="76"/>
  <c r="Y261" i="76"/>
  <c r="Z261" i="76"/>
  <c r="AA261" i="76"/>
  <c r="AB261" i="76"/>
  <c r="AC261" i="76" s="1"/>
  <c r="AE261" i="76"/>
  <c r="X262" i="76"/>
  <c r="Y262" i="76"/>
  <c r="Z262" i="76"/>
  <c r="AA262" i="76"/>
  <c r="AB262" i="76"/>
  <c r="AC262" i="76" s="1"/>
  <c r="AE262" i="76"/>
  <c r="X263" i="76"/>
  <c r="Y263" i="76"/>
  <c r="Z263" i="76"/>
  <c r="AA263" i="76"/>
  <c r="AB263" i="76"/>
  <c r="AC263" i="76" s="1"/>
  <c r="AE263" i="76"/>
  <c r="X264" i="76"/>
  <c r="Y264" i="76"/>
  <c r="Z264" i="76"/>
  <c r="AA264" i="76"/>
  <c r="AB264" i="76"/>
  <c r="AC264" i="76" s="1"/>
  <c r="AE264" i="76"/>
  <c r="X265" i="76"/>
  <c r="Y265" i="76"/>
  <c r="Z265" i="76"/>
  <c r="AA265" i="76"/>
  <c r="AB265" i="76"/>
  <c r="AC265" i="76" s="1"/>
  <c r="AE265" i="76"/>
  <c r="X266" i="76"/>
  <c r="Y266" i="76"/>
  <c r="Z266" i="76"/>
  <c r="AA266" i="76"/>
  <c r="AB266" i="76"/>
  <c r="AC266" i="76" s="1"/>
  <c r="AE266" i="76"/>
  <c r="X267" i="76"/>
  <c r="Y267" i="76"/>
  <c r="Z267" i="76"/>
  <c r="AA267" i="76"/>
  <c r="AB267" i="76"/>
  <c r="AC267" i="76" s="1"/>
  <c r="AE267" i="76"/>
  <c r="X268" i="76"/>
  <c r="Y268" i="76"/>
  <c r="Z268" i="76"/>
  <c r="AA268" i="76"/>
  <c r="AB268" i="76"/>
  <c r="AC268" i="76" s="1"/>
  <c r="AE268" i="76"/>
  <c r="X269" i="76"/>
  <c r="Y269" i="76"/>
  <c r="Z269" i="76"/>
  <c r="AA269" i="76"/>
  <c r="AB269" i="76"/>
  <c r="AC269" i="76" s="1"/>
  <c r="AE269" i="76"/>
  <c r="X270" i="76"/>
  <c r="Y270" i="76"/>
  <c r="Z270" i="76"/>
  <c r="AA270" i="76"/>
  <c r="AB270" i="76"/>
  <c r="AC270" i="76" s="1"/>
  <c r="AE270" i="76"/>
  <c r="X271" i="76"/>
  <c r="Y271" i="76"/>
  <c r="Z271" i="76"/>
  <c r="AA271" i="76"/>
  <c r="AB271" i="76"/>
  <c r="AC271" i="76" s="1"/>
  <c r="AE271" i="76"/>
  <c r="X272" i="76"/>
  <c r="Y272" i="76"/>
  <c r="Z272" i="76"/>
  <c r="AA272" i="76"/>
  <c r="AB272" i="76"/>
  <c r="AC272" i="76" s="1"/>
  <c r="AE272" i="76"/>
  <c r="X273" i="76"/>
  <c r="Y273" i="76"/>
  <c r="Z273" i="76"/>
  <c r="AA273" i="76"/>
  <c r="AB273" i="76"/>
  <c r="AC273" i="76" s="1"/>
  <c r="AE273" i="76"/>
  <c r="X274" i="76"/>
  <c r="Y274" i="76"/>
  <c r="Z274" i="76"/>
  <c r="AA274" i="76"/>
  <c r="AB274" i="76"/>
  <c r="AC274" i="76" s="1"/>
  <c r="AE274" i="76"/>
  <c r="X275" i="76"/>
  <c r="Y275" i="76"/>
  <c r="Z275" i="76"/>
  <c r="AA275" i="76"/>
  <c r="AB275" i="76"/>
  <c r="AC275" i="76" s="1"/>
  <c r="AE275" i="76"/>
  <c r="X276" i="76"/>
  <c r="Y276" i="76"/>
  <c r="Z276" i="76"/>
  <c r="AA276" i="76"/>
  <c r="AB276" i="76"/>
  <c r="AC276" i="76" s="1"/>
  <c r="AE276" i="76"/>
  <c r="X277" i="76"/>
  <c r="Y277" i="76"/>
  <c r="Z277" i="76"/>
  <c r="AA277" i="76"/>
  <c r="AB277" i="76"/>
  <c r="AC277" i="76" s="1"/>
  <c r="AE277" i="76"/>
  <c r="AD50" i="76" l="1"/>
  <c r="AF50" i="76" s="1"/>
  <c r="AD256" i="76"/>
  <c r="AF256" i="76" s="1"/>
  <c r="AD254" i="76"/>
  <c r="AF254" i="76" s="1"/>
  <c r="AD248" i="76"/>
  <c r="AF248" i="76" s="1"/>
  <c r="AD246" i="76"/>
  <c r="AF246" i="76" s="1"/>
  <c r="AD154" i="76"/>
  <c r="AF154" i="76" s="1"/>
  <c r="AD138" i="76"/>
  <c r="AF138" i="76" s="1"/>
  <c r="AD122" i="76"/>
  <c r="AF122" i="76" s="1"/>
  <c r="AD265" i="76"/>
  <c r="AF265" i="76" s="1"/>
  <c r="AD149" i="76"/>
  <c r="AF149" i="76" s="1"/>
  <c r="AD147" i="76"/>
  <c r="AF147" i="76" s="1"/>
  <c r="AD277" i="76"/>
  <c r="AF277" i="76" s="1"/>
  <c r="AD215" i="76"/>
  <c r="AF215" i="76" s="1"/>
  <c r="AD213" i="76"/>
  <c r="AF213" i="76" s="1"/>
  <c r="AD211" i="76"/>
  <c r="AF211" i="76" s="1"/>
  <c r="AD209" i="76"/>
  <c r="AF209" i="76" s="1"/>
  <c r="AD203" i="76"/>
  <c r="AF203" i="76" s="1"/>
  <c r="AD161" i="76"/>
  <c r="AF161" i="76" s="1"/>
  <c r="AD133" i="76"/>
  <c r="AF133" i="76" s="1"/>
  <c r="AD131" i="76"/>
  <c r="AF131" i="76" s="1"/>
  <c r="AD174" i="76"/>
  <c r="AF174" i="76" s="1"/>
  <c r="AD102" i="76"/>
  <c r="Q338" i="71" s="1"/>
  <c r="AD257" i="76"/>
  <c r="AF257" i="76" s="1"/>
  <c r="AD173" i="76"/>
  <c r="AF173" i="76" s="1"/>
  <c r="AD169" i="76"/>
  <c r="AF169" i="76" s="1"/>
  <c r="AD106" i="76"/>
  <c r="AF106" i="76" s="1"/>
  <c r="AD43" i="76"/>
  <c r="AF43" i="76" s="1"/>
  <c r="AD76" i="76"/>
  <c r="AF76" i="76" s="1"/>
  <c r="AD74" i="76"/>
  <c r="AF74" i="76" s="1"/>
  <c r="AD82" i="76"/>
  <c r="AF82" i="76" s="1"/>
  <c r="AD186" i="76"/>
  <c r="AF186" i="76" s="1"/>
  <c r="AD170" i="76"/>
  <c r="AF170" i="76" s="1"/>
  <c r="AD93" i="76"/>
  <c r="AF93" i="76" s="1"/>
  <c r="AD91" i="76"/>
  <c r="AF91" i="76" s="1"/>
  <c r="AD46" i="76"/>
  <c r="AF46" i="76" s="1"/>
  <c r="AD146" i="76"/>
  <c r="AF146" i="76" s="1"/>
  <c r="AD75" i="76"/>
  <c r="AF75" i="76" s="1"/>
  <c r="AD275" i="76"/>
  <c r="AF275" i="76" s="1"/>
  <c r="AD273" i="76"/>
  <c r="AF273" i="76" s="1"/>
  <c r="AD267" i="76"/>
  <c r="AF267" i="76" s="1"/>
  <c r="AD247" i="76"/>
  <c r="AF247" i="76" s="1"/>
  <c r="AD243" i="76"/>
  <c r="AF243" i="76" s="1"/>
  <c r="AD241" i="76"/>
  <c r="AF241" i="76" s="1"/>
  <c r="AD201" i="76"/>
  <c r="AF201" i="76" s="1"/>
  <c r="AD181" i="76"/>
  <c r="AF181" i="76" s="1"/>
  <c r="AD51" i="76"/>
  <c r="AF51" i="76" s="1"/>
  <c r="AD185" i="76"/>
  <c r="AF185" i="76" s="1"/>
  <c r="AD58" i="76"/>
  <c r="AF58" i="76" s="1"/>
  <c r="AD52" i="76"/>
  <c r="AF52" i="76" s="1"/>
  <c r="AD86" i="76"/>
  <c r="AF86" i="76" s="1"/>
  <c r="AD44" i="76"/>
  <c r="AF44" i="76" s="1"/>
  <c r="AD208" i="76"/>
  <c r="AF208" i="76" s="1"/>
  <c r="AD206" i="76"/>
  <c r="AF206" i="76" s="1"/>
  <c r="AD151" i="76"/>
  <c r="AF151" i="76" s="1"/>
  <c r="AD130" i="76"/>
  <c r="AF130" i="76" s="1"/>
  <c r="AD42" i="76"/>
  <c r="AF42" i="76" s="1"/>
  <c r="AD251" i="76"/>
  <c r="AF251" i="76" s="1"/>
  <c r="AD249" i="76"/>
  <c r="AF249" i="76" s="1"/>
  <c r="AD245" i="76"/>
  <c r="AF245" i="76" s="1"/>
  <c r="AD190" i="76"/>
  <c r="AF190" i="76" s="1"/>
  <c r="AD182" i="76"/>
  <c r="AF182" i="76" s="1"/>
  <c r="AD78" i="76"/>
  <c r="Q314" i="71" s="1"/>
  <c r="AD259" i="76"/>
  <c r="Q495" i="71" s="1"/>
  <c r="AD272" i="76"/>
  <c r="AF272" i="76" s="1"/>
  <c r="AD270" i="76"/>
  <c r="AF270" i="76" s="1"/>
  <c r="AD239" i="76"/>
  <c r="AF239" i="76" s="1"/>
  <c r="AD237" i="76"/>
  <c r="AF237" i="76" s="1"/>
  <c r="AD233" i="76"/>
  <c r="AF233" i="76" s="1"/>
  <c r="AD223" i="76"/>
  <c r="AF223" i="76" s="1"/>
  <c r="AD221" i="76"/>
  <c r="AF221" i="76" s="1"/>
  <c r="AD217" i="76"/>
  <c r="AF217" i="76" s="1"/>
  <c r="AD166" i="76"/>
  <c r="AF166" i="76" s="1"/>
  <c r="AD118" i="76"/>
  <c r="AF118" i="76" s="1"/>
  <c r="AD114" i="76"/>
  <c r="AF114" i="76" s="1"/>
  <c r="AD150" i="76"/>
  <c r="AF150" i="76" s="1"/>
  <c r="AD110" i="76"/>
  <c r="AF110" i="76" s="1"/>
  <c r="AD184" i="76"/>
  <c r="AF184" i="76" s="1"/>
  <c r="AD128" i="76"/>
  <c r="AF128" i="76" s="1"/>
  <c r="AD97" i="76"/>
  <c r="AF97" i="76" s="1"/>
  <c r="AD95" i="76"/>
  <c r="AF95" i="76" s="1"/>
  <c r="AD63" i="76"/>
  <c r="AF63" i="76" s="1"/>
  <c r="AD207" i="76"/>
  <c r="AF207" i="76" s="1"/>
  <c r="AD205" i="76"/>
  <c r="AF205" i="76" s="1"/>
  <c r="AD178" i="76"/>
  <c r="AF178" i="76" s="1"/>
  <c r="AD172" i="76"/>
  <c r="AF172" i="76" s="1"/>
  <c r="AD126" i="76"/>
  <c r="AF126" i="76" s="1"/>
  <c r="AD70" i="76"/>
  <c r="AF70" i="76" s="1"/>
  <c r="AD54" i="76"/>
  <c r="AF54" i="76" s="1"/>
  <c r="AD59" i="76"/>
  <c r="AF59" i="76" s="1"/>
  <c r="AD38" i="76"/>
  <c r="AF38" i="76" s="1"/>
  <c r="AD271" i="76"/>
  <c r="AF271" i="76" s="1"/>
  <c r="AD269" i="76"/>
  <c r="AF269" i="76" s="1"/>
  <c r="AD235" i="76"/>
  <c r="AF235" i="76" s="1"/>
  <c r="AD199" i="76"/>
  <c r="AF199" i="76" s="1"/>
  <c r="AD197" i="76"/>
  <c r="AF197" i="76" s="1"/>
  <c r="AD142" i="76"/>
  <c r="AF142" i="76" s="1"/>
  <c r="AD66" i="76"/>
  <c r="AF66" i="76" s="1"/>
  <c r="AD195" i="76"/>
  <c r="AF195" i="76" s="1"/>
  <c r="AD193" i="76"/>
  <c r="AF193" i="76" s="1"/>
  <c r="AD189" i="76"/>
  <c r="AF189" i="76" s="1"/>
  <c r="AD162" i="76"/>
  <c r="AF162" i="76" s="1"/>
  <c r="AD98" i="76"/>
  <c r="AF98" i="76" s="1"/>
  <c r="AD55" i="76"/>
  <c r="AF55" i="76" s="1"/>
  <c r="AD34" i="76"/>
  <c r="AF34" i="76" s="1"/>
  <c r="AD231" i="76"/>
  <c r="AF231" i="76" s="1"/>
  <c r="AD229" i="76"/>
  <c r="AF229" i="76" s="1"/>
  <c r="AD39" i="76"/>
  <c r="AF39" i="76" s="1"/>
  <c r="AD32" i="76"/>
  <c r="AF32" i="76" s="1"/>
  <c r="AD30" i="76"/>
  <c r="AF30" i="76" s="1"/>
  <c r="AD263" i="76"/>
  <c r="AF263" i="76" s="1"/>
  <c r="AD261" i="76"/>
  <c r="AF261" i="76" s="1"/>
  <c r="AD227" i="76"/>
  <c r="AF227" i="76" s="1"/>
  <c r="AD225" i="76"/>
  <c r="AF225" i="76" s="1"/>
  <c r="AD177" i="76"/>
  <c r="AF177" i="76" s="1"/>
  <c r="AD158" i="76"/>
  <c r="AF158" i="76" s="1"/>
  <c r="AD94" i="76"/>
  <c r="AF94" i="76" s="1"/>
  <c r="AD92" i="76"/>
  <c r="AF92" i="76" s="1"/>
  <c r="AD83" i="76"/>
  <c r="AF83" i="76" s="1"/>
  <c r="AD62" i="76"/>
  <c r="AF62" i="76" s="1"/>
  <c r="AD219" i="76"/>
  <c r="AF219" i="76" s="1"/>
  <c r="AD165" i="76"/>
  <c r="AF165" i="76" s="1"/>
  <c r="AD163" i="76"/>
  <c r="AF163" i="76" s="1"/>
  <c r="AD134" i="76"/>
  <c r="AF134" i="76" s="1"/>
  <c r="AD101" i="76"/>
  <c r="AF101" i="76" s="1"/>
  <c r="AD99" i="76"/>
  <c r="AF99" i="76" s="1"/>
  <c r="AD90" i="76"/>
  <c r="AF90" i="76" s="1"/>
  <c r="AD255" i="76"/>
  <c r="AF255" i="76" s="1"/>
  <c r="AD253" i="76"/>
  <c r="AF253" i="76" s="1"/>
  <c r="AD192" i="76"/>
  <c r="AF192" i="76" s="1"/>
  <c r="AD79" i="76"/>
  <c r="AF79" i="76" s="1"/>
  <c r="AD200" i="76"/>
  <c r="AF200" i="76" s="1"/>
  <c r="AD198" i="76"/>
  <c r="AF198" i="76" s="1"/>
  <c r="AD171" i="76"/>
  <c r="AF171" i="76" s="1"/>
  <c r="AD160" i="76"/>
  <c r="AF160" i="76" s="1"/>
  <c r="AD47" i="76"/>
  <c r="AF47" i="76" s="1"/>
  <c r="AD224" i="76"/>
  <c r="AF224" i="76" s="1"/>
  <c r="AD222" i="76"/>
  <c r="Q458" i="71" s="1"/>
  <c r="AD167" i="76"/>
  <c r="AF167" i="76" s="1"/>
  <c r="AD105" i="76"/>
  <c r="AF105" i="76" s="1"/>
  <c r="AD103" i="76"/>
  <c r="AF103" i="76" s="1"/>
  <c r="AD71" i="76"/>
  <c r="AF71" i="76" s="1"/>
  <c r="AD36" i="76"/>
  <c r="AF36" i="76" s="1"/>
  <c r="AD176" i="76"/>
  <c r="AF176" i="76" s="1"/>
  <c r="AD121" i="76"/>
  <c r="AF121" i="76" s="1"/>
  <c r="AD119" i="76"/>
  <c r="AF119" i="76" s="1"/>
  <c r="AD108" i="76"/>
  <c r="AF108" i="76" s="1"/>
  <c r="AD67" i="76"/>
  <c r="AF67" i="76" s="1"/>
  <c r="AD117" i="76"/>
  <c r="AF117" i="76" s="1"/>
  <c r="AD115" i="76"/>
  <c r="AF115" i="76" s="1"/>
  <c r="AD137" i="76"/>
  <c r="AF137" i="76" s="1"/>
  <c r="AD135" i="76"/>
  <c r="AF135" i="76" s="1"/>
  <c r="AD191" i="76"/>
  <c r="AF191" i="76" s="1"/>
  <c r="AD260" i="76"/>
  <c r="AF260" i="76" s="1"/>
  <c r="AD258" i="76"/>
  <c r="AF258" i="76" s="1"/>
  <c r="AD232" i="76"/>
  <c r="AF232" i="76" s="1"/>
  <c r="AD230" i="76"/>
  <c r="AF230" i="76" s="1"/>
  <c r="AD140" i="76"/>
  <c r="AF140" i="76" s="1"/>
  <c r="AD89" i="76"/>
  <c r="AF89" i="76" s="1"/>
  <c r="AD87" i="76"/>
  <c r="AF87" i="76" s="1"/>
  <c r="AD236" i="76"/>
  <c r="AF236" i="76" s="1"/>
  <c r="AD234" i="76"/>
  <c r="AF234" i="76" s="1"/>
  <c r="AD212" i="76"/>
  <c r="AF212" i="76" s="1"/>
  <c r="AD210" i="76"/>
  <c r="AF210" i="76" s="1"/>
  <c r="AD96" i="76"/>
  <c r="AF96" i="76" s="1"/>
  <c r="AD77" i="76"/>
  <c r="AF77" i="76" s="1"/>
  <c r="AD65" i="76"/>
  <c r="AF65" i="76" s="1"/>
  <c r="AD53" i="76"/>
  <c r="AF53" i="76" s="1"/>
  <c r="AD41" i="76"/>
  <c r="AF41" i="76" s="1"/>
  <c r="AD180" i="76"/>
  <c r="AF180" i="76" s="1"/>
  <c r="AD276" i="76"/>
  <c r="AF276" i="76" s="1"/>
  <c r="AD274" i="76"/>
  <c r="AF274" i="76" s="1"/>
  <c r="AD252" i="76"/>
  <c r="AF252" i="76" s="1"/>
  <c r="AD250" i="76"/>
  <c r="AF250" i="76" s="1"/>
  <c r="AD228" i="76"/>
  <c r="AF228" i="76" s="1"/>
  <c r="AD226" i="76"/>
  <c r="AF226" i="76" s="1"/>
  <c r="AD204" i="76"/>
  <c r="AF204" i="76" s="1"/>
  <c r="AD202" i="76"/>
  <c r="AF202" i="76" s="1"/>
  <c r="AD187" i="76"/>
  <c r="AF187" i="76" s="1"/>
  <c r="AD85" i="76"/>
  <c r="AF85" i="76" s="1"/>
  <c r="AD73" i="76"/>
  <c r="AF73" i="76" s="1"/>
  <c r="AD61" i="76"/>
  <c r="AF61" i="76" s="1"/>
  <c r="AD49" i="76"/>
  <c r="AF49" i="76" s="1"/>
  <c r="AD183" i="76"/>
  <c r="AF183" i="76" s="1"/>
  <c r="AD168" i="76"/>
  <c r="AF168" i="76" s="1"/>
  <c r="AD159" i="76"/>
  <c r="AF159" i="76" s="1"/>
  <c r="AD143" i="76"/>
  <c r="AF143" i="76" s="1"/>
  <c r="AD129" i="76"/>
  <c r="AF129" i="76" s="1"/>
  <c r="AD127" i="76"/>
  <c r="AF127" i="76" s="1"/>
  <c r="AD120" i="76"/>
  <c r="AF120" i="76" s="1"/>
  <c r="AD113" i="76"/>
  <c r="AF113" i="76" s="1"/>
  <c r="AD111" i="76"/>
  <c r="AF111" i="76" s="1"/>
  <c r="AD104" i="76"/>
  <c r="AF104" i="76" s="1"/>
  <c r="AD179" i="76"/>
  <c r="AF179" i="76" s="1"/>
  <c r="AD268" i="76"/>
  <c r="AF268" i="76" s="1"/>
  <c r="AD266" i="76"/>
  <c r="AF266" i="76" s="1"/>
  <c r="AD244" i="76"/>
  <c r="AF244" i="76" s="1"/>
  <c r="AD242" i="76"/>
  <c r="AF242" i="76" s="1"/>
  <c r="AD220" i="76"/>
  <c r="AF220" i="76" s="1"/>
  <c r="AD218" i="76"/>
  <c r="AF218" i="76" s="1"/>
  <c r="AD196" i="76"/>
  <c r="AF196" i="76" s="1"/>
  <c r="AD194" i="76"/>
  <c r="AF194" i="76" s="1"/>
  <c r="AD175" i="76"/>
  <c r="AF175" i="76" s="1"/>
  <c r="AD157" i="76"/>
  <c r="AF157" i="76" s="1"/>
  <c r="AD155" i="76"/>
  <c r="AF155" i="76" s="1"/>
  <c r="AD148" i="76"/>
  <c r="AF148" i="76" s="1"/>
  <c r="AD141" i="76"/>
  <c r="AF141" i="76" s="1"/>
  <c r="AD139" i="76"/>
  <c r="AF139" i="76" s="1"/>
  <c r="AD132" i="76"/>
  <c r="AF132" i="76" s="1"/>
  <c r="AD125" i="76"/>
  <c r="AF125" i="76" s="1"/>
  <c r="AD123" i="76"/>
  <c r="AF123" i="76" s="1"/>
  <c r="AD116" i="76"/>
  <c r="AF116" i="76" s="1"/>
  <c r="AD109" i="76"/>
  <c r="AF109" i="76" s="1"/>
  <c r="AD107" i="76"/>
  <c r="AF107" i="76" s="1"/>
  <c r="AD81" i="76"/>
  <c r="AF81" i="76" s="1"/>
  <c r="AD69" i="76"/>
  <c r="AF69" i="76" s="1"/>
  <c r="AD57" i="76"/>
  <c r="AF57" i="76" s="1"/>
  <c r="AD45" i="76"/>
  <c r="AF45" i="76" s="1"/>
  <c r="AD264" i="76"/>
  <c r="AF264" i="76" s="1"/>
  <c r="AD262" i="76"/>
  <c r="AF262" i="76" s="1"/>
  <c r="AD240" i="76"/>
  <c r="AF240" i="76" s="1"/>
  <c r="AD238" i="76"/>
  <c r="AF238" i="76" s="1"/>
  <c r="AD216" i="76"/>
  <c r="AF216" i="76" s="1"/>
  <c r="AD214" i="76"/>
  <c r="AF214" i="76" s="1"/>
  <c r="AD188" i="76"/>
  <c r="AF188" i="76" s="1"/>
  <c r="AD84" i="76"/>
  <c r="AF84" i="76" s="1"/>
  <c r="AD60" i="76"/>
  <c r="AF60" i="76" s="1"/>
  <c r="AD37" i="76"/>
  <c r="AF37" i="76" s="1"/>
  <c r="AD35" i="76"/>
  <c r="AF35" i="76" s="1"/>
  <c r="AD33" i="76"/>
  <c r="AF33" i="76" s="1"/>
  <c r="AD23" i="76"/>
  <c r="AF23" i="76" s="1"/>
  <c r="AD26" i="76"/>
  <c r="AD27" i="76"/>
  <c r="AF27" i="76" s="1"/>
  <c r="AD31" i="76"/>
  <c r="AF31" i="76" s="1"/>
  <c r="AD24" i="76"/>
  <c r="AD29" i="76"/>
  <c r="AF29" i="76" s="1"/>
  <c r="AD28" i="76"/>
  <c r="AF28" i="76" s="1"/>
  <c r="AD153" i="76"/>
  <c r="AF153" i="76" s="1"/>
  <c r="AD40" i="76"/>
  <c r="AF40" i="76" s="1"/>
  <c r="AD164" i="76"/>
  <c r="AF164" i="76" s="1"/>
  <c r="AD156" i="76"/>
  <c r="AF156" i="76" s="1"/>
  <c r="AD136" i="76"/>
  <c r="AF136" i="76" s="1"/>
  <c r="AD124" i="76"/>
  <c r="AF124" i="76" s="1"/>
  <c r="AD112" i="76"/>
  <c r="AF112" i="76" s="1"/>
  <c r="AD100" i="76"/>
  <c r="AF100" i="76" s="1"/>
  <c r="AD88" i="76"/>
  <c r="AF88" i="76" s="1"/>
  <c r="AD68" i="76"/>
  <c r="AF68" i="76" s="1"/>
  <c r="AD48" i="76"/>
  <c r="AF48" i="76" s="1"/>
  <c r="AD144" i="76"/>
  <c r="AF144" i="76" s="1"/>
  <c r="AD56" i="76"/>
  <c r="AF56" i="76" s="1"/>
  <c r="AD152" i="76"/>
  <c r="AF152" i="76" s="1"/>
  <c r="AD64" i="76"/>
  <c r="AF64" i="76" s="1"/>
  <c r="AD72" i="76"/>
  <c r="AF72" i="76" s="1"/>
  <c r="AD25" i="76"/>
  <c r="AD145" i="76"/>
  <c r="AF145" i="76" s="1"/>
  <c r="AD80" i="76"/>
  <c r="AF80" i="76" s="1"/>
  <c r="K259" i="71"/>
  <c r="K260" i="71"/>
  <c r="K261" i="71"/>
  <c r="K262" i="71"/>
  <c r="K263" i="71"/>
  <c r="K264" i="71"/>
  <c r="K265" i="71"/>
  <c r="K266" i="71"/>
  <c r="K267" i="71"/>
  <c r="K268" i="71"/>
  <c r="K269" i="71"/>
  <c r="K270" i="71"/>
  <c r="K271" i="71"/>
  <c r="K272" i="71"/>
  <c r="K273" i="71"/>
  <c r="K274" i="71"/>
  <c r="K275" i="71"/>
  <c r="K276" i="71"/>
  <c r="K277" i="71"/>
  <c r="K278" i="71"/>
  <c r="K279" i="71"/>
  <c r="K280" i="71"/>
  <c r="K281" i="71"/>
  <c r="K282" i="71"/>
  <c r="K283" i="71"/>
  <c r="K284" i="71"/>
  <c r="K285" i="71"/>
  <c r="K286" i="71"/>
  <c r="K287" i="71"/>
  <c r="K288" i="71"/>
  <c r="K289" i="71"/>
  <c r="K290" i="71"/>
  <c r="K291" i="71"/>
  <c r="K292" i="71"/>
  <c r="K293" i="71"/>
  <c r="K294" i="71"/>
  <c r="K295" i="71"/>
  <c r="K296" i="71"/>
  <c r="K297" i="71"/>
  <c r="K298" i="71"/>
  <c r="K299" i="71"/>
  <c r="K300" i="71"/>
  <c r="K301" i="71"/>
  <c r="K302" i="71"/>
  <c r="K303" i="71"/>
  <c r="K304" i="71"/>
  <c r="K305" i="71"/>
  <c r="K306" i="71"/>
  <c r="K307" i="71"/>
  <c r="K308" i="71"/>
  <c r="K309" i="71"/>
  <c r="K310" i="71"/>
  <c r="K311" i="71"/>
  <c r="K312" i="71"/>
  <c r="K313" i="71"/>
  <c r="K314" i="71"/>
  <c r="K315" i="71"/>
  <c r="K316" i="71"/>
  <c r="K317" i="71"/>
  <c r="K318" i="71"/>
  <c r="K319" i="71"/>
  <c r="K320" i="71"/>
  <c r="K321" i="71"/>
  <c r="K322" i="71"/>
  <c r="K323" i="71"/>
  <c r="K324" i="71"/>
  <c r="K325" i="71"/>
  <c r="K326" i="71"/>
  <c r="K327" i="71"/>
  <c r="K328" i="71"/>
  <c r="K329" i="71"/>
  <c r="K330" i="71"/>
  <c r="K331" i="71"/>
  <c r="K332" i="71"/>
  <c r="K333" i="71"/>
  <c r="K334" i="71"/>
  <c r="K335" i="71"/>
  <c r="K336" i="71"/>
  <c r="K337" i="71"/>
  <c r="K338" i="71"/>
  <c r="K339" i="71"/>
  <c r="K340" i="71"/>
  <c r="K341" i="71"/>
  <c r="K342" i="71"/>
  <c r="K343" i="71"/>
  <c r="K344" i="71"/>
  <c r="K345" i="71"/>
  <c r="K346" i="71"/>
  <c r="K347" i="71"/>
  <c r="K348" i="71"/>
  <c r="K349" i="71"/>
  <c r="K350" i="71"/>
  <c r="K351" i="71"/>
  <c r="K352" i="71"/>
  <c r="K353" i="71"/>
  <c r="K354" i="71"/>
  <c r="K355" i="71"/>
  <c r="K356" i="71"/>
  <c r="K357" i="71"/>
  <c r="K358" i="71"/>
  <c r="K359" i="71"/>
  <c r="K360" i="71"/>
  <c r="K361" i="71"/>
  <c r="K362" i="71"/>
  <c r="K363" i="71"/>
  <c r="K364" i="71"/>
  <c r="K365" i="71"/>
  <c r="K366" i="71"/>
  <c r="K367" i="71"/>
  <c r="K368" i="71"/>
  <c r="K369" i="71"/>
  <c r="K370" i="71"/>
  <c r="K371" i="71"/>
  <c r="K372" i="71"/>
  <c r="K373" i="71"/>
  <c r="K374" i="71"/>
  <c r="K375" i="71"/>
  <c r="K376" i="71"/>
  <c r="K377" i="71"/>
  <c r="K378" i="71"/>
  <c r="K379" i="71"/>
  <c r="K380" i="71"/>
  <c r="K381" i="71"/>
  <c r="K382" i="71"/>
  <c r="K383" i="71"/>
  <c r="K384" i="71"/>
  <c r="K385" i="71"/>
  <c r="K386" i="71"/>
  <c r="K387" i="71"/>
  <c r="K388" i="71"/>
  <c r="K389" i="71"/>
  <c r="K390" i="71"/>
  <c r="K391" i="71"/>
  <c r="K392" i="71"/>
  <c r="K393" i="71"/>
  <c r="K394" i="71"/>
  <c r="K395" i="71"/>
  <c r="K396" i="71"/>
  <c r="K397" i="71"/>
  <c r="K398" i="71"/>
  <c r="K399" i="71"/>
  <c r="K400" i="71"/>
  <c r="K401" i="71"/>
  <c r="K402" i="71"/>
  <c r="K403" i="71"/>
  <c r="K404" i="71"/>
  <c r="K405" i="71"/>
  <c r="K406" i="71"/>
  <c r="K407" i="71"/>
  <c r="K408" i="71"/>
  <c r="K409" i="71"/>
  <c r="K410" i="71"/>
  <c r="K411" i="71"/>
  <c r="K412" i="71"/>
  <c r="K413" i="71"/>
  <c r="K414" i="71"/>
  <c r="K415" i="71"/>
  <c r="K416" i="71"/>
  <c r="K417" i="71"/>
  <c r="K418" i="71"/>
  <c r="K419" i="71"/>
  <c r="K420" i="71"/>
  <c r="K421" i="71"/>
  <c r="K422" i="71"/>
  <c r="K423" i="71"/>
  <c r="K424" i="71"/>
  <c r="K425" i="71"/>
  <c r="K426" i="71"/>
  <c r="K427" i="71"/>
  <c r="K428" i="71"/>
  <c r="K429" i="71"/>
  <c r="K430" i="71"/>
  <c r="K431" i="71"/>
  <c r="K432" i="71"/>
  <c r="K433" i="71"/>
  <c r="K434" i="71"/>
  <c r="K435" i="71"/>
  <c r="K436" i="71"/>
  <c r="K437" i="71"/>
  <c r="K438" i="71"/>
  <c r="K439" i="71"/>
  <c r="K440" i="71"/>
  <c r="K441" i="71"/>
  <c r="K442" i="71"/>
  <c r="K443" i="71"/>
  <c r="K444" i="71"/>
  <c r="K445" i="71"/>
  <c r="K446" i="71"/>
  <c r="K447" i="71"/>
  <c r="K448" i="71"/>
  <c r="K449" i="71"/>
  <c r="K450" i="71"/>
  <c r="K451" i="71"/>
  <c r="K452" i="71"/>
  <c r="K453" i="71"/>
  <c r="K454" i="71"/>
  <c r="K455" i="71"/>
  <c r="K456" i="71"/>
  <c r="K457" i="71"/>
  <c r="K458" i="71"/>
  <c r="K459" i="71"/>
  <c r="K460" i="71"/>
  <c r="K461" i="71"/>
  <c r="K462" i="71"/>
  <c r="K463" i="71"/>
  <c r="K464" i="71"/>
  <c r="K465" i="71"/>
  <c r="K466" i="71"/>
  <c r="K467" i="71"/>
  <c r="K468" i="71"/>
  <c r="K469" i="71"/>
  <c r="K470" i="71"/>
  <c r="K471" i="71"/>
  <c r="K472" i="71"/>
  <c r="K473" i="71"/>
  <c r="K474" i="71"/>
  <c r="K475" i="71"/>
  <c r="K476" i="71"/>
  <c r="K477" i="71"/>
  <c r="K478" i="71"/>
  <c r="K479" i="71"/>
  <c r="K480" i="71"/>
  <c r="K481" i="71"/>
  <c r="K482" i="71"/>
  <c r="K483" i="71"/>
  <c r="K484" i="71"/>
  <c r="K485" i="71"/>
  <c r="K486" i="71"/>
  <c r="K487" i="71"/>
  <c r="K488" i="71"/>
  <c r="K489" i="71"/>
  <c r="K490" i="71"/>
  <c r="K491" i="71"/>
  <c r="K492" i="71"/>
  <c r="K493" i="71"/>
  <c r="K494" i="71"/>
  <c r="K495" i="71"/>
  <c r="K496" i="71"/>
  <c r="K497" i="71"/>
  <c r="K498" i="71"/>
  <c r="K499" i="71"/>
  <c r="K500" i="71"/>
  <c r="K501" i="71"/>
  <c r="K502" i="71"/>
  <c r="K503" i="71"/>
  <c r="K504" i="71"/>
  <c r="K505" i="71"/>
  <c r="K506" i="71"/>
  <c r="K507" i="71"/>
  <c r="K508" i="71"/>
  <c r="K509" i="71"/>
  <c r="K510" i="71"/>
  <c r="K511" i="71"/>
  <c r="K512" i="71"/>
  <c r="K513" i="71"/>
  <c r="K258" i="71"/>
  <c r="K257" i="71"/>
  <c r="K256" i="71"/>
  <c r="K255" i="71"/>
  <c r="K254" i="71"/>
  <c r="K253" i="71"/>
  <c r="K252" i="71"/>
  <c r="K251" i="71"/>
  <c r="K250" i="71"/>
  <c r="K249" i="71"/>
  <c r="K248" i="71"/>
  <c r="K247" i="71"/>
  <c r="K246" i="71"/>
  <c r="K245" i="71"/>
  <c r="K244" i="71"/>
  <c r="K243" i="71"/>
  <c r="K242" i="71"/>
  <c r="K241" i="71"/>
  <c r="K240" i="71"/>
  <c r="K239" i="71"/>
  <c r="K238" i="71"/>
  <c r="K237" i="71"/>
  <c r="K236" i="71"/>
  <c r="K235" i="71"/>
  <c r="K234" i="71"/>
  <c r="K233" i="71"/>
  <c r="K232" i="71"/>
  <c r="K231" i="71"/>
  <c r="K230" i="71"/>
  <c r="K229" i="71"/>
  <c r="K228" i="71"/>
  <c r="K227" i="71"/>
  <c r="K226" i="71"/>
  <c r="K225" i="71"/>
  <c r="K224" i="71"/>
  <c r="K223" i="71"/>
  <c r="K222" i="71"/>
  <c r="K221" i="71"/>
  <c r="K220" i="71"/>
  <c r="K219" i="71"/>
  <c r="K218" i="71"/>
  <c r="K217" i="71"/>
  <c r="K216" i="71"/>
  <c r="K215" i="71"/>
  <c r="K214" i="71"/>
  <c r="K213" i="71"/>
  <c r="K212" i="71"/>
  <c r="K211" i="71"/>
  <c r="K210" i="71"/>
  <c r="K209" i="71"/>
  <c r="K208" i="71"/>
  <c r="K207" i="71"/>
  <c r="K206" i="71"/>
  <c r="K205" i="71"/>
  <c r="K204" i="71"/>
  <c r="K203" i="71"/>
  <c r="K202" i="71"/>
  <c r="K201" i="71"/>
  <c r="K200" i="71"/>
  <c r="K199" i="71"/>
  <c r="K198" i="71"/>
  <c r="K197" i="71"/>
  <c r="K196" i="71"/>
  <c r="K195" i="71"/>
  <c r="K194" i="71"/>
  <c r="K193" i="71"/>
  <c r="K192" i="71"/>
  <c r="K191" i="71"/>
  <c r="K190" i="71"/>
  <c r="K189" i="71"/>
  <c r="K188" i="71"/>
  <c r="K187" i="71"/>
  <c r="K186" i="71"/>
  <c r="K185" i="71"/>
  <c r="K184" i="71"/>
  <c r="K183" i="71"/>
  <c r="K182" i="71"/>
  <c r="K181" i="71"/>
  <c r="K180" i="71"/>
  <c r="K179" i="71"/>
  <c r="K178" i="71"/>
  <c r="K177" i="71"/>
  <c r="K176" i="71"/>
  <c r="K175" i="71"/>
  <c r="K174" i="71"/>
  <c r="K173" i="71"/>
  <c r="K172" i="71"/>
  <c r="K171" i="71"/>
  <c r="K170" i="71"/>
  <c r="K169" i="71"/>
  <c r="K168" i="71"/>
  <c r="K167" i="71"/>
  <c r="K166" i="71"/>
  <c r="K165" i="71"/>
  <c r="K164" i="71"/>
  <c r="K163" i="71"/>
  <c r="K162" i="71"/>
  <c r="K161" i="71"/>
  <c r="K160" i="71"/>
  <c r="K159" i="71"/>
  <c r="K158" i="71"/>
  <c r="K157" i="71"/>
  <c r="K156" i="71"/>
  <c r="K155" i="71"/>
  <c r="K154" i="71"/>
  <c r="K153" i="71"/>
  <c r="K152" i="71"/>
  <c r="K151" i="71"/>
  <c r="K150" i="71"/>
  <c r="K149" i="71"/>
  <c r="K148" i="71"/>
  <c r="K147" i="71"/>
  <c r="K146" i="71"/>
  <c r="K145" i="71"/>
  <c r="K144" i="71"/>
  <c r="K143" i="71"/>
  <c r="K142" i="71"/>
  <c r="K141" i="71"/>
  <c r="K140" i="71"/>
  <c r="K139" i="71"/>
  <c r="K138" i="71"/>
  <c r="K137" i="71"/>
  <c r="K136" i="71"/>
  <c r="K135" i="71"/>
  <c r="K134" i="71"/>
  <c r="K133" i="71"/>
  <c r="K132" i="71"/>
  <c r="K131" i="71"/>
  <c r="K130" i="71"/>
  <c r="K129" i="71"/>
  <c r="K128" i="71"/>
  <c r="K127" i="71"/>
  <c r="K126" i="71"/>
  <c r="K125" i="71"/>
  <c r="K124" i="71"/>
  <c r="K123" i="71"/>
  <c r="K122" i="71"/>
  <c r="K121" i="71"/>
  <c r="K120" i="71"/>
  <c r="K119" i="71"/>
  <c r="K118" i="71"/>
  <c r="K117" i="71"/>
  <c r="K116" i="71"/>
  <c r="K115" i="71"/>
  <c r="K114" i="71"/>
  <c r="K113" i="71"/>
  <c r="K112" i="71"/>
  <c r="K111" i="71"/>
  <c r="K110" i="71"/>
  <c r="K109" i="71"/>
  <c r="K108" i="71"/>
  <c r="K107" i="71"/>
  <c r="K106" i="71"/>
  <c r="K105" i="71"/>
  <c r="K104" i="71"/>
  <c r="K103" i="71"/>
  <c r="K102" i="71"/>
  <c r="K101" i="71"/>
  <c r="K100" i="71"/>
  <c r="K99" i="71"/>
  <c r="K98" i="71"/>
  <c r="K97" i="71"/>
  <c r="K96" i="71"/>
  <c r="K95" i="71"/>
  <c r="K94" i="71"/>
  <c r="K93" i="71"/>
  <c r="K92" i="71"/>
  <c r="K91" i="71"/>
  <c r="K90" i="71"/>
  <c r="K89" i="71"/>
  <c r="K88" i="71"/>
  <c r="K87" i="71"/>
  <c r="K86" i="71"/>
  <c r="K85" i="71"/>
  <c r="K84" i="71"/>
  <c r="K83" i="71"/>
  <c r="K82" i="71"/>
  <c r="K81" i="71"/>
  <c r="K80" i="71"/>
  <c r="K79" i="71"/>
  <c r="K78" i="71"/>
  <c r="K77" i="71"/>
  <c r="K76" i="71"/>
  <c r="K75" i="71"/>
  <c r="K74" i="71"/>
  <c r="K73" i="71"/>
  <c r="K72" i="71"/>
  <c r="K71" i="71"/>
  <c r="K70" i="71"/>
  <c r="K69" i="71"/>
  <c r="K68" i="71"/>
  <c r="K67" i="71"/>
  <c r="K66" i="71"/>
  <c r="K65" i="71"/>
  <c r="K64" i="71"/>
  <c r="K63" i="71"/>
  <c r="K62" i="71"/>
  <c r="K61" i="71"/>
  <c r="K60" i="71"/>
  <c r="K59" i="71"/>
  <c r="K58" i="71"/>
  <c r="K57" i="71"/>
  <c r="K56" i="71"/>
  <c r="K55" i="71"/>
  <c r="K54" i="71"/>
  <c r="K53" i="71"/>
  <c r="K52" i="71"/>
  <c r="K51" i="71"/>
  <c r="K50" i="71"/>
  <c r="K49" i="71"/>
  <c r="K48" i="71"/>
  <c r="K47" i="71"/>
  <c r="K46" i="71"/>
  <c r="K45" i="71"/>
  <c r="K44" i="71"/>
  <c r="K43" i="71"/>
  <c r="K42" i="71"/>
  <c r="K41" i="71"/>
  <c r="K40" i="71"/>
  <c r="K39" i="71"/>
  <c r="K38" i="71"/>
  <c r="K37" i="71"/>
  <c r="K36" i="71"/>
  <c r="K35" i="71"/>
  <c r="K34" i="71"/>
  <c r="K33" i="71"/>
  <c r="K32" i="71"/>
  <c r="K31" i="71"/>
  <c r="K30" i="71"/>
  <c r="K29" i="71"/>
  <c r="K28" i="71"/>
  <c r="K27" i="71"/>
  <c r="K26" i="71"/>
  <c r="K25" i="71"/>
  <c r="K24" i="71"/>
  <c r="K23" i="71"/>
  <c r="K22" i="71"/>
  <c r="K21" i="71"/>
  <c r="K20" i="71"/>
  <c r="K19" i="71"/>
  <c r="K18" i="71"/>
  <c r="K17" i="71"/>
  <c r="K16" i="71"/>
  <c r="K15" i="71"/>
  <c r="K14" i="71"/>
  <c r="K13" i="71"/>
  <c r="K12" i="71"/>
  <c r="K11" i="71"/>
  <c r="K10" i="71"/>
  <c r="K9" i="71"/>
  <c r="K4" i="71"/>
  <c r="K3" i="71"/>
  <c r="K2" i="71"/>
  <c r="R513" i="71"/>
  <c r="M513" i="71"/>
  <c r="L513" i="71"/>
  <c r="N513" i="71" s="1"/>
  <c r="R512" i="71"/>
  <c r="M512" i="71"/>
  <c r="L512" i="71"/>
  <c r="N512" i="71" s="1"/>
  <c r="R511" i="71"/>
  <c r="M511" i="71"/>
  <c r="L511" i="71"/>
  <c r="N511" i="71" s="1"/>
  <c r="R510" i="71"/>
  <c r="M510" i="71"/>
  <c r="L510" i="71"/>
  <c r="N510" i="71" s="1"/>
  <c r="R509" i="71"/>
  <c r="M509" i="71"/>
  <c r="L509" i="71"/>
  <c r="N509" i="71" s="1"/>
  <c r="R508" i="71"/>
  <c r="M508" i="71"/>
  <c r="L508" i="71"/>
  <c r="N508" i="71" s="1"/>
  <c r="R507" i="71"/>
  <c r="M507" i="71"/>
  <c r="L507" i="71"/>
  <c r="N507" i="71" s="1"/>
  <c r="R506" i="71"/>
  <c r="M506" i="71"/>
  <c r="L506" i="71"/>
  <c r="N506" i="71" s="1"/>
  <c r="R505" i="71"/>
  <c r="M505" i="71"/>
  <c r="L505" i="71"/>
  <c r="N505" i="71" s="1"/>
  <c r="O505" i="71" s="1"/>
  <c r="R504" i="71"/>
  <c r="M504" i="71"/>
  <c r="L504" i="71"/>
  <c r="N504" i="71" s="1"/>
  <c r="R503" i="71"/>
  <c r="M503" i="71"/>
  <c r="L503" i="71"/>
  <c r="N503" i="71" s="1"/>
  <c r="R502" i="71"/>
  <c r="M502" i="71"/>
  <c r="L502" i="71"/>
  <c r="N502" i="71" s="1"/>
  <c r="R501" i="71"/>
  <c r="M501" i="71"/>
  <c r="L501" i="71"/>
  <c r="N501" i="71" s="1"/>
  <c r="R500" i="71"/>
  <c r="M500" i="71"/>
  <c r="L500" i="71"/>
  <c r="N500" i="71" s="1"/>
  <c r="O500" i="71" s="1"/>
  <c r="R499" i="71"/>
  <c r="M499" i="71"/>
  <c r="L499" i="71"/>
  <c r="N499" i="71" s="1"/>
  <c r="P499" i="71" s="1"/>
  <c r="R498" i="71"/>
  <c r="M498" i="71"/>
  <c r="L498" i="71"/>
  <c r="N498" i="71" s="1"/>
  <c r="R497" i="71"/>
  <c r="M497" i="71"/>
  <c r="L497" i="71"/>
  <c r="N497" i="71" s="1"/>
  <c r="R496" i="71"/>
  <c r="M496" i="71"/>
  <c r="L496" i="71"/>
  <c r="N496" i="71" s="1"/>
  <c r="R495" i="71"/>
  <c r="M495" i="71"/>
  <c r="L495" i="71"/>
  <c r="N495" i="71" s="1"/>
  <c r="R494" i="71"/>
  <c r="M494" i="71"/>
  <c r="L494" i="71"/>
  <c r="N494" i="71" s="1"/>
  <c r="O494" i="71" s="1"/>
  <c r="R493" i="71"/>
  <c r="M493" i="71"/>
  <c r="L493" i="71"/>
  <c r="N493" i="71" s="1"/>
  <c r="P493" i="71" s="1"/>
  <c r="R492" i="71"/>
  <c r="M492" i="71"/>
  <c r="L492" i="71"/>
  <c r="N492" i="71" s="1"/>
  <c r="R491" i="71"/>
  <c r="M491" i="71"/>
  <c r="L491" i="71"/>
  <c r="N491" i="71" s="1"/>
  <c r="R490" i="71"/>
  <c r="M490" i="71"/>
  <c r="L490" i="71"/>
  <c r="N490" i="71" s="1"/>
  <c r="R489" i="71"/>
  <c r="M489" i="71"/>
  <c r="L489" i="71"/>
  <c r="N489" i="71" s="1"/>
  <c r="R488" i="71"/>
  <c r="M488" i="71"/>
  <c r="L488" i="71"/>
  <c r="N488" i="71" s="1"/>
  <c r="O488" i="71" s="1"/>
  <c r="R487" i="71"/>
  <c r="M487" i="71"/>
  <c r="L487" i="71"/>
  <c r="N487" i="71" s="1"/>
  <c r="P487" i="71" s="1"/>
  <c r="R486" i="71"/>
  <c r="M486" i="71"/>
  <c r="L486" i="71"/>
  <c r="N486" i="71" s="1"/>
  <c r="R485" i="71"/>
  <c r="M485" i="71"/>
  <c r="L485" i="71"/>
  <c r="N485" i="71" s="1"/>
  <c r="R484" i="71"/>
  <c r="Q484" i="71"/>
  <c r="M484" i="71"/>
  <c r="L484" i="71"/>
  <c r="N484" i="71" s="1"/>
  <c r="R483" i="71"/>
  <c r="M483" i="71"/>
  <c r="L483" i="71"/>
  <c r="N483" i="71" s="1"/>
  <c r="R482" i="71"/>
  <c r="Q482" i="71"/>
  <c r="M482" i="71"/>
  <c r="L482" i="71"/>
  <c r="N482" i="71" s="1"/>
  <c r="O482" i="71" s="1"/>
  <c r="R481" i="71"/>
  <c r="M481" i="71"/>
  <c r="L481" i="71"/>
  <c r="N481" i="71" s="1"/>
  <c r="P481" i="71" s="1"/>
  <c r="R480" i="71"/>
  <c r="M480" i="71"/>
  <c r="L480" i="71"/>
  <c r="N480" i="71" s="1"/>
  <c r="R479" i="71"/>
  <c r="M479" i="71"/>
  <c r="L479" i="71"/>
  <c r="N479" i="71" s="1"/>
  <c r="R478" i="71"/>
  <c r="M478" i="71"/>
  <c r="L478" i="71"/>
  <c r="N478" i="71" s="1"/>
  <c r="P478" i="71" s="1"/>
  <c r="R477" i="71"/>
  <c r="M477" i="71"/>
  <c r="L477" i="71"/>
  <c r="N477" i="71" s="1"/>
  <c r="R476" i="71"/>
  <c r="M476" i="71"/>
  <c r="L476" i="71"/>
  <c r="N476" i="71" s="1"/>
  <c r="O476" i="71" s="1"/>
  <c r="R475" i="71"/>
  <c r="M475" i="71"/>
  <c r="L475" i="71"/>
  <c r="N475" i="71" s="1"/>
  <c r="P475" i="71" s="1"/>
  <c r="R474" i="71"/>
  <c r="M474" i="71"/>
  <c r="L474" i="71"/>
  <c r="N474" i="71" s="1"/>
  <c r="R473" i="71"/>
  <c r="M473" i="71"/>
  <c r="L473" i="71"/>
  <c r="N473" i="71" s="1"/>
  <c r="R472" i="71"/>
  <c r="M472" i="71"/>
  <c r="L472" i="71"/>
  <c r="N472" i="71" s="1"/>
  <c r="P472" i="71" s="1"/>
  <c r="R471" i="71"/>
  <c r="M471" i="71"/>
  <c r="L471" i="71"/>
  <c r="N471" i="71" s="1"/>
  <c r="R470" i="71"/>
  <c r="M470" i="71"/>
  <c r="L470" i="71"/>
  <c r="N470" i="71" s="1"/>
  <c r="O470" i="71" s="1"/>
  <c r="R469" i="71"/>
  <c r="M469" i="71"/>
  <c r="L469" i="71"/>
  <c r="N469" i="71" s="1"/>
  <c r="P469" i="71" s="1"/>
  <c r="R468" i="71"/>
  <c r="M468" i="71"/>
  <c r="L468" i="71"/>
  <c r="N468" i="71" s="1"/>
  <c r="R467" i="71"/>
  <c r="M467" i="71"/>
  <c r="L467" i="71"/>
  <c r="N467" i="71" s="1"/>
  <c r="O467" i="71" s="1"/>
  <c r="R466" i="71"/>
  <c r="M466" i="71"/>
  <c r="L466" i="71"/>
  <c r="N466" i="71" s="1"/>
  <c r="P466" i="71" s="1"/>
  <c r="R465" i="71"/>
  <c r="M465" i="71"/>
  <c r="L465" i="71"/>
  <c r="N465" i="71" s="1"/>
  <c r="R464" i="71"/>
  <c r="M464" i="71"/>
  <c r="L464" i="71"/>
  <c r="N464" i="71" s="1"/>
  <c r="R463" i="71"/>
  <c r="M463" i="71"/>
  <c r="L463" i="71"/>
  <c r="N463" i="71" s="1"/>
  <c r="P463" i="71" s="1"/>
  <c r="R462" i="71"/>
  <c r="M462" i="71"/>
  <c r="L462" i="71"/>
  <c r="N462" i="71" s="1"/>
  <c r="R461" i="71"/>
  <c r="M461" i="71"/>
  <c r="L461" i="71"/>
  <c r="N461" i="71" s="1"/>
  <c r="R460" i="71"/>
  <c r="M460" i="71"/>
  <c r="L460" i="71"/>
  <c r="N460" i="71" s="1"/>
  <c r="P460" i="71" s="1"/>
  <c r="R459" i="71"/>
  <c r="M459" i="71"/>
  <c r="L459" i="71"/>
  <c r="N459" i="71" s="1"/>
  <c r="R458" i="71"/>
  <c r="M458" i="71"/>
  <c r="L458" i="71"/>
  <c r="N458" i="71" s="1"/>
  <c r="R457" i="71"/>
  <c r="M457" i="71"/>
  <c r="L457" i="71"/>
  <c r="N457" i="71" s="1"/>
  <c r="P457" i="71" s="1"/>
  <c r="R456" i="71"/>
  <c r="M456" i="71"/>
  <c r="L456" i="71"/>
  <c r="N456" i="71" s="1"/>
  <c r="R455" i="71"/>
  <c r="M455" i="71"/>
  <c r="L455" i="71"/>
  <c r="N455" i="71" s="1"/>
  <c r="R454" i="71"/>
  <c r="M454" i="71"/>
  <c r="L454" i="71"/>
  <c r="N454" i="71" s="1"/>
  <c r="P454" i="71" s="1"/>
  <c r="R453" i="71"/>
  <c r="M453" i="71"/>
  <c r="L453" i="71"/>
  <c r="N453" i="71" s="1"/>
  <c r="R452" i="71"/>
  <c r="M452" i="71"/>
  <c r="L452" i="71"/>
  <c r="N452" i="71" s="1"/>
  <c r="R451" i="71"/>
  <c r="M451" i="71"/>
  <c r="L451" i="71"/>
  <c r="N451" i="71" s="1"/>
  <c r="P451" i="71" s="1"/>
  <c r="R450" i="71"/>
  <c r="M450" i="71"/>
  <c r="L450" i="71"/>
  <c r="N450" i="71" s="1"/>
  <c r="R449" i="71"/>
  <c r="M449" i="71"/>
  <c r="L449" i="71"/>
  <c r="N449" i="71" s="1"/>
  <c r="R448" i="71"/>
  <c r="M448" i="71"/>
  <c r="L448" i="71"/>
  <c r="N448" i="71" s="1"/>
  <c r="P448" i="71" s="1"/>
  <c r="R447" i="71"/>
  <c r="M447" i="71"/>
  <c r="L447" i="71"/>
  <c r="N447" i="71" s="1"/>
  <c r="R446" i="71"/>
  <c r="M446" i="71"/>
  <c r="L446" i="71"/>
  <c r="N446" i="71" s="1"/>
  <c r="R445" i="71"/>
  <c r="M445" i="71"/>
  <c r="L445" i="71"/>
  <c r="N445" i="71" s="1"/>
  <c r="P445" i="71" s="1"/>
  <c r="R444" i="71"/>
  <c r="M444" i="71"/>
  <c r="L444" i="71"/>
  <c r="N444" i="71" s="1"/>
  <c r="R443" i="71"/>
  <c r="M443" i="71"/>
  <c r="L443" i="71"/>
  <c r="N443" i="71" s="1"/>
  <c r="R442" i="71"/>
  <c r="M442" i="71"/>
  <c r="L442" i="71"/>
  <c r="N442" i="71" s="1"/>
  <c r="R441" i="71"/>
  <c r="M441" i="71"/>
  <c r="L441" i="71"/>
  <c r="N441" i="71" s="1"/>
  <c r="R440" i="71"/>
  <c r="M440" i="71"/>
  <c r="L440" i="71"/>
  <c r="N440" i="71" s="1"/>
  <c r="R439" i="71"/>
  <c r="M439" i="71"/>
  <c r="L439" i="71"/>
  <c r="N439" i="71" s="1"/>
  <c r="P439" i="71" s="1"/>
  <c r="R438" i="71"/>
  <c r="M438" i="71"/>
  <c r="L438" i="71"/>
  <c r="N438" i="71" s="1"/>
  <c r="R437" i="71"/>
  <c r="M437" i="71"/>
  <c r="L437" i="71"/>
  <c r="N437" i="71" s="1"/>
  <c r="R436" i="71"/>
  <c r="M436" i="71"/>
  <c r="L436" i="71"/>
  <c r="N436" i="71" s="1"/>
  <c r="P436" i="71" s="1"/>
  <c r="R435" i="71"/>
  <c r="M435" i="71"/>
  <c r="L435" i="71"/>
  <c r="N435" i="71" s="1"/>
  <c r="R434" i="71"/>
  <c r="M434" i="71"/>
  <c r="L434" i="71"/>
  <c r="N434" i="71" s="1"/>
  <c r="R433" i="71"/>
  <c r="M433" i="71"/>
  <c r="L433" i="71"/>
  <c r="N433" i="71" s="1"/>
  <c r="R432" i="71"/>
  <c r="M432" i="71"/>
  <c r="L432" i="71"/>
  <c r="N432" i="71" s="1"/>
  <c r="R431" i="71"/>
  <c r="M431" i="71"/>
  <c r="L431" i="71"/>
  <c r="N431" i="71" s="1"/>
  <c r="R430" i="71"/>
  <c r="M430" i="71"/>
  <c r="L430" i="71"/>
  <c r="N430" i="71" s="1"/>
  <c r="P430" i="71" s="1"/>
  <c r="R429" i="71"/>
  <c r="M429" i="71"/>
  <c r="L429" i="71"/>
  <c r="N429" i="71" s="1"/>
  <c r="R428" i="71"/>
  <c r="M428" i="71"/>
  <c r="L428" i="71"/>
  <c r="N428" i="71" s="1"/>
  <c r="R427" i="71"/>
  <c r="M427" i="71"/>
  <c r="L427" i="71"/>
  <c r="N427" i="71" s="1"/>
  <c r="P427" i="71" s="1"/>
  <c r="R426" i="71"/>
  <c r="M426" i="71"/>
  <c r="L426" i="71"/>
  <c r="N426" i="71" s="1"/>
  <c r="R425" i="71"/>
  <c r="M425" i="71"/>
  <c r="L425" i="71"/>
  <c r="N425" i="71" s="1"/>
  <c r="R424" i="71"/>
  <c r="M424" i="71"/>
  <c r="L424" i="71"/>
  <c r="N424" i="71" s="1"/>
  <c r="R423" i="71"/>
  <c r="M423" i="71"/>
  <c r="L423" i="71"/>
  <c r="N423" i="71" s="1"/>
  <c r="R422" i="71"/>
  <c r="M422" i="71"/>
  <c r="L422" i="71"/>
  <c r="N422" i="71" s="1"/>
  <c r="R421" i="71"/>
  <c r="M421" i="71"/>
  <c r="L421" i="71"/>
  <c r="N421" i="71" s="1"/>
  <c r="P421" i="71" s="1"/>
  <c r="R420" i="71"/>
  <c r="M420" i="71"/>
  <c r="L420" i="71"/>
  <c r="N420" i="71" s="1"/>
  <c r="R419" i="71"/>
  <c r="M419" i="71"/>
  <c r="L419" i="71"/>
  <c r="N419" i="71" s="1"/>
  <c r="R418" i="71"/>
  <c r="M418" i="71"/>
  <c r="L418" i="71"/>
  <c r="N418" i="71" s="1"/>
  <c r="P418" i="71" s="1"/>
  <c r="R417" i="71"/>
  <c r="M417" i="71"/>
  <c r="L417" i="71"/>
  <c r="N417" i="71" s="1"/>
  <c r="R416" i="71"/>
  <c r="M416" i="71"/>
  <c r="L416" i="71"/>
  <c r="N416" i="71" s="1"/>
  <c r="R415" i="71"/>
  <c r="M415" i="71"/>
  <c r="L415" i="71"/>
  <c r="N415" i="71" s="1"/>
  <c r="P415" i="71" s="1"/>
  <c r="R414" i="71"/>
  <c r="M414" i="71"/>
  <c r="L414" i="71"/>
  <c r="N414" i="71" s="1"/>
  <c r="R413" i="71"/>
  <c r="M413" i="71"/>
  <c r="L413" i="71"/>
  <c r="N413" i="71" s="1"/>
  <c r="R412" i="71"/>
  <c r="M412" i="71"/>
  <c r="L412" i="71"/>
  <c r="N412" i="71" s="1"/>
  <c r="P412" i="71" s="1"/>
  <c r="R411" i="71"/>
  <c r="M411" i="71"/>
  <c r="L411" i="71"/>
  <c r="N411" i="71" s="1"/>
  <c r="R410" i="71"/>
  <c r="M410" i="71"/>
  <c r="L410" i="71"/>
  <c r="N410" i="71" s="1"/>
  <c r="R409" i="71"/>
  <c r="M409" i="71"/>
  <c r="L409" i="71"/>
  <c r="N409" i="71" s="1"/>
  <c r="P409" i="71" s="1"/>
  <c r="R408" i="71"/>
  <c r="M408" i="71"/>
  <c r="L408" i="71"/>
  <c r="N408" i="71" s="1"/>
  <c r="R407" i="71"/>
  <c r="M407" i="71"/>
  <c r="L407" i="71"/>
  <c r="N407" i="71" s="1"/>
  <c r="R406" i="71"/>
  <c r="M406" i="71"/>
  <c r="L406" i="71"/>
  <c r="N406" i="71" s="1"/>
  <c r="P406" i="71" s="1"/>
  <c r="R405" i="71"/>
  <c r="M405" i="71"/>
  <c r="L405" i="71"/>
  <c r="N405" i="71" s="1"/>
  <c r="R404" i="71"/>
  <c r="M404" i="71"/>
  <c r="L404" i="71"/>
  <c r="N404" i="71" s="1"/>
  <c r="R403" i="71"/>
  <c r="M403" i="71"/>
  <c r="L403" i="71"/>
  <c r="N403" i="71" s="1"/>
  <c r="P403" i="71" s="1"/>
  <c r="R402" i="71"/>
  <c r="M402" i="71"/>
  <c r="L402" i="71"/>
  <c r="N402" i="71" s="1"/>
  <c r="R401" i="71"/>
  <c r="M401" i="71"/>
  <c r="L401" i="71"/>
  <c r="N401" i="71" s="1"/>
  <c r="R400" i="71"/>
  <c r="M400" i="71"/>
  <c r="L400" i="71"/>
  <c r="N400" i="71" s="1"/>
  <c r="P400" i="71" s="1"/>
  <c r="R399" i="71"/>
  <c r="M399" i="71"/>
  <c r="L399" i="71"/>
  <c r="N399" i="71" s="1"/>
  <c r="R398" i="71"/>
  <c r="M398" i="71"/>
  <c r="L398" i="71"/>
  <c r="N398" i="71" s="1"/>
  <c r="R397" i="71"/>
  <c r="M397" i="71"/>
  <c r="L397" i="71"/>
  <c r="N397" i="71" s="1"/>
  <c r="R396" i="71"/>
  <c r="M396" i="71"/>
  <c r="L396" i="71"/>
  <c r="N396" i="71" s="1"/>
  <c r="R395" i="71"/>
  <c r="M395" i="71"/>
  <c r="L395" i="71"/>
  <c r="N395" i="71" s="1"/>
  <c r="R394" i="71"/>
  <c r="M394" i="71"/>
  <c r="L394" i="71"/>
  <c r="N394" i="71" s="1"/>
  <c r="R393" i="71"/>
  <c r="M393" i="71"/>
  <c r="L393" i="71"/>
  <c r="N393" i="71" s="1"/>
  <c r="R392" i="71"/>
  <c r="M392" i="71"/>
  <c r="L392" i="71"/>
  <c r="N392" i="71" s="1"/>
  <c r="R391" i="71"/>
  <c r="M391" i="71"/>
  <c r="L391" i="71"/>
  <c r="N391" i="71" s="1"/>
  <c r="R390" i="71"/>
  <c r="M390" i="71"/>
  <c r="L390" i="71"/>
  <c r="N390" i="71" s="1"/>
  <c r="R389" i="71"/>
  <c r="M389" i="71"/>
  <c r="L389" i="71"/>
  <c r="N389" i="71" s="1"/>
  <c r="R388" i="71"/>
  <c r="M388" i="71"/>
  <c r="L388" i="71"/>
  <c r="N388" i="71" s="1"/>
  <c r="P388" i="71" s="1"/>
  <c r="R387" i="71"/>
  <c r="M387" i="71"/>
  <c r="L387" i="71"/>
  <c r="N387" i="71" s="1"/>
  <c r="R386" i="71"/>
  <c r="M386" i="71"/>
  <c r="L386" i="71"/>
  <c r="N386" i="71" s="1"/>
  <c r="R385" i="71"/>
  <c r="M385" i="71"/>
  <c r="L385" i="71"/>
  <c r="N385" i="71" s="1"/>
  <c r="P385" i="71" s="1"/>
  <c r="R384" i="71"/>
  <c r="M384" i="71"/>
  <c r="L384" i="71"/>
  <c r="N384" i="71" s="1"/>
  <c r="R383" i="71"/>
  <c r="M383" i="71"/>
  <c r="L383" i="71"/>
  <c r="N383" i="71" s="1"/>
  <c r="R382" i="71"/>
  <c r="M382" i="71"/>
  <c r="L382" i="71"/>
  <c r="N382" i="71" s="1"/>
  <c r="P382" i="71" s="1"/>
  <c r="R381" i="71"/>
  <c r="M381" i="71"/>
  <c r="L381" i="71"/>
  <c r="N381" i="71" s="1"/>
  <c r="R380" i="71"/>
  <c r="M380" i="71"/>
  <c r="L380" i="71"/>
  <c r="N380" i="71" s="1"/>
  <c r="R379" i="71"/>
  <c r="M379" i="71"/>
  <c r="L379" i="71"/>
  <c r="N379" i="71" s="1"/>
  <c r="P379" i="71" s="1"/>
  <c r="R378" i="71"/>
  <c r="M378" i="71"/>
  <c r="L378" i="71"/>
  <c r="N378" i="71" s="1"/>
  <c r="R377" i="71"/>
  <c r="M377" i="71"/>
  <c r="L377" i="71"/>
  <c r="N377" i="71" s="1"/>
  <c r="R376" i="71"/>
  <c r="M376" i="71"/>
  <c r="L376" i="71"/>
  <c r="N376" i="71" s="1"/>
  <c r="P376" i="71" s="1"/>
  <c r="R375" i="71"/>
  <c r="M375" i="71"/>
  <c r="L375" i="71"/>
  <c r="N375" i="71" s="1"/>
  <c r="R374" i="71"/>
  <c r="M374" i="71"/>
  <c r="L374" i="71"/>
  <c r="N374" i="71" s="1"/>
  <c r="R373" i="71"/>
  <c r="M373" i="71"/>
  <c r="L373" i="71"/>
  <c r="N373" i="71" s="1"/>
  <c r="P373" i="71" s="1"/>
  <c r="R372" i="71"/>
  <c r="M372" i="71"/>
  <c r="L372" i="71"/>
  <c r="N372" i="71" s="1"/>
  <c r="R371" i="71"/>
  <c r="M371" i="71"/>
  <c r="L371" i="71"/>
  <c r="N371" i="71" s="1"/>
  <c r="R370" i="71"/>
  <c r="M370" i="71"/>
  <c r="L370" i="71"/>
  <c r="N370" i="71" s="1"/>
  <c r="R369" i="71"/>
  <c r="M369" i="71"/>
  <c r="L369" i="71"/>
  <c r="N369" i="71" s="1"/>
  <c r="R368" i="71"/>
  <c r="M368" i="71"/>
  <c r="L368" i="71"/>
  <c r="N368" i="71" s="1"/>
  <c r="R367" i="71"/>
  <c r="M367" i="71"/>
  <c r="L367" i="71"/>
  <c r="N367" i="71" s="1"/>
  <c r="P367" i="71" s="1"/>
  <c r="R366" i="71"/>
  <c r="M366" i="71"/>
  <c r="L366" i="71"/>
  <c r="N366" i="71" s="1"/>
  <c r="R365" i="71"/>
  <c r="M365" i="71"/>
  <c r="L365" i="71"/>
  <c r="N365" i="71" s="1"/>
  <c r="R364" i="71"/>
  <c r="M364" i="71"/>
  <c r="L364" i="71"/>
  <c r="N364" i="71" s="1"/>
  <c r="P364" i="71" s="1"/>
  <c r="R363" i="71"/>
  <c r="M363" i="71"/>
  <c r="L363" i="71"/>
  <c r="N363" i="71" s="1"/>
  <c r="R362" i="71"/>
  <c r="M362" i="71"/>
  <c r="L362" i="71"/>
  <c r="N362" i="71" s="1"/>
  <c r="R361" i="71"/>
  <c r="M361" i="71"/>
  <c r="L361" i="71"/>
  <c r="N361" i="71" s="1"/>
  <c r="R360" i="71"/>
  <c r="M360" i="71"/>
  <c r="L360" i="71"/>
  <c r="N360" i="71" s="1"/>
  <c r="R359" i="71"/>
  <c r="M359" i="71"/>
  <c r="L359" i="71"/>
  <c r="N359" i="71" s="1"/>
  <c r="R358" i="71"/>
  <c r="M358" i="71"/>
  <c r="L358" i="71"/>
  <c r="N358" i="71" s="1"/>
  <c r="P358" i="71" s="1"/>
  <c r="R357" i="71"/>
  <c r="M357" i="71"/>
  <c r="L357" i="71"/>
  <c r="N357" i="71" s="1"/>
  <c r="R356" i="71"/>
  <c r="M356" i="71"/>
  <c r="L356" i="71"/>
  <c r="N356" i="71" s="1"/>
  <c r="R355" i="71"/>
  <c r="M355" i="71"/>
  <c r="L355" i="71"/>
  <c r="N355" i="71" s="1"/>
  <c r="P355" i="71" s="1"/>
  <c r="R354" i="71"/>
  <c r="M354" i="71"/>
  <c r="L354" i="71"/>
  <c r="N354" i="71" s="1"/>
  <c r="R353" i="71"/>
  <c r="M353" i="71"/>
  <c r="L353" i="71"/>
  <c r="N353" i="71" s="1"/>
  <c r="R352" i="71"/>
  <c r="M352" i="71"/>
  <c r="L352" i="71"/>
  <c r="N352" i="71" s="1"/>
  <c r="R351" i="71"/>
  <c r="M351" i="71"/>
  <c r="L351" i="71"/>
  <c r="N351" i="71" s="1"/>
  <c r="R350" i="71"/>
  <c r="M350" i="71"/>
  <c r="L350" i="71"/>
  <c r="N350" i="71" s="1"/>
  <c r="R349" i="71"/>
  <c r="M349" i="71"/>
  <c r="L349" i="71"/>
  <c r="N349" i="71" s="1"/>
  <c r="P349" i="71" s="1"/>
  <c r="R348" i="71"/>
  <c r="M348" i="71"/>
  <c r="L348" i="71"/>
  <c r="N348" i="71" s="1"/>
  <c r="R347" i="71"/>
  <c r="M347" i="71"/>
  <c r="L347" i="71"/>
  <c r="N347" i="71" s="1"/>
  <c r="R346" i="71"/>
  <c r="M346" i="71"/>
  <c r="L346" i="71"/>
  <c r="N346" i="71" s="1"/>
  <c r="P346" i="71" s="1"/>
  <c r="R345" i="71"/>
  <c r="M345" i="71"/>
  <c r="L345" i="71"/>
  <c r="N345" i="71" s="1"/>
  <c r="R344" i="71"/>
  <c r="M344" i="71"/>
  <c r="L344" i="71"/>
  <c r="N344" i="71" s="1"/>
  <c r="R343" i="71"/>
  <c r="M343" i="71"/>
  <c r="L343" i="71"/>
  <c r="N343" i="71" s="1"/>
  <c r="P343" i="71" s="1"/>
  <c r="R342" i="71"/>
  <c r="M342" i="71"/>
  <c r="L342" i="71"/>
  <c r="N342" i="71" s="1"/>
  <c r="R341" i="71"/>
  <c r="M341" i="71"/>
  <c r="L341" i="71"/>
  <c r="N341" i="71" s="1"/>
  <c r="R340" i="71"/>
  <c r="M340" i="71"/>
  <c r="L340" i="71"/>
  <c r="N340" i="71" s="1"/>
  <c r="P340" i="71" s="1"/>
  <c r="R339" i="71"/>
  <c r="M339" i="71"/>
  <c r="L339" i="71"/>
  <c r="N339" i="71" s="1"/>
  <c r="R338" i="71"/>
  <c r="M338" i="71"/>
  <c r="L338" i="71"/>
  <c r="N338" i="71" s="1"/>
  <c r="R337" i="71"/>
  <c r="M337" i="71"/>
  <c r="L337" i="71"/>
  <c r="N337" i="71" s="1"/>
  <c r="R336" i="71"/>
  <c r="M336" i="71"/>
  <c r="L336" i="71"/>
  <c r="N336" i="71" s="1"/>
  <c r="R335" i="71"/>
  <c r="M335" i="71"/>
  <c r="L335" i="71"/>
  <c r="N335" i="71" s="1"/>
  <c r="R334" i="71"/>
  <c r="M334" i="71"/>
  <c r="L334" i="71"/>
  <c r="N334" i="71" s="1"/>
  <c r="R333" i="71"/>
  <c r="M333" i="71"/>
  <c r="L333" i="71"/>
  <c r="N333" i="71" s="1"/>
  <c r="R332" i="71"/>
  <c r="M332" i="71"/>
  <c r="L332" i="71"/>
  <c r="N332" i="71" s="1"/>
  <c r="R331" i="71"/>
  <c r="M331" i="71"/>
  <c r="L331" i="71"/>
  <c r="N331" i="71" s="1"/>
  <c r="P331" i="71" s="1"/>
  <c r="R330" i="71"/>
  <c r="M330" i="71"/>
  <c r="L330" i="71"/>
  <c r="N330" i="71" s="1"/>
  <c r="R329" i="71"/>
  <c r="M329" i="71"/>
  <c r="L329" i="71"/>
  <c r="N329" i="71" s="1"/>
  <c r="R328" i="71"/>
  <c r="M328" i="71"/>
  <c r="L328" i="71"/>
  <c r="N328" i="71" s="1"/>
  <c r="P328" i="71" s="1"/>
  <c r="R327" i="71"/>
  <c r="M327" i="71"/>
  <c r="L327" i="71"/>
  <c r="N327" i="71" s="1"/>
  <c r="R326" i="71"/>
  <c r="M326" i="71"/>
  <c r="L326" i="71"/>
  <c r="N326" i="71" s="1"/>
  <c r="R325" i="71"/>
  <c r="M325" i="71"/>
  <c r="L325" i="71"/>
  <c r="N325" i="71" s="1"/>
  <c r="R324" i="71"/>
  <c r="M324" i="71"/>
  <c r="L324" i="71"/>
  <c r="N324" i="71" s="1"/>
  <c r="R323" i="71"/>
  <c r="M323" i="71"/>
  <c r="L323" i="71"/>
  <c r="N323" i="71" s="1"/>
  <c r="R322" i="71"/>
  <c r="M322" i="71"/>
  <c r="L322" i="71"/>
  <c r="N322" i="71" s="1"/>
  <c r="P322" i="71" s="1"/>
  <c r="R321" i="71"/>
  <c r="M321" i="71"/>
  <c r="L321" i="71"/>
  <c r="N321" i="71" s="1"/>
  <c r="R320" i="71"/>
  <c r="M320" i="71"/>
  <c r="L320" i="71"/>
  <c r="N320" i="71" s="1"/>
  <c r="R319" i="71"/>
  <c r="M319" i="71"/>
  <c r="L319" i="71"/>
  <c r="N319" i="71" s="1"/>
  <c r="R318" i="71"/>
  <c r="M318" i="71"/>
  <c r="L318" i="71"/>
  <c r="N318" i="71" s="1"/>
  <c r="R317" i="71"/>
  <c r="M317" i="71"/>
  <c r="L317" i="71"/>
  <c r="N317" i="71" s="1"/>
  <c r="R316" i="71"/>
  <c r="M316" i="71"/>
  <c r="L316" i="71"/>
  <c r="N316" i="71" s="1"/>
  <c r="P316" i="71" s="1"/>
  <c r="R315" i="71"/>
  <c r="M315" i="71"/>
  <c r="L315" i="71"/>
  <c r="N315" i="71" s="1"/>
  <c r="R314" i="71"/>
  <c r="M314" i="71"/>
  <c r="L314" i="71"/>
  <c r="N314" i="71" s="1"/>
  <c r="R313" i="71"/>
  <c r="M313" i="71"/>
  <c r="L313" i="71"/>
  <c r="N313" i="71" s="1"/>
  <c r="P313" i="71" s="1"/>
  <c r="R312" i="71"/>
  <c r="M312" i="71"/>
  <c r="L312" i="71"/>
  <c r="N312" i="71" s="1"/>
  <c r="R311" i="71"/>
  <c r="M311" i="71"/>
  <c r="L311" i="71"/>
  <c r="N311" i="71" s="1"/>
  <c r="R310" i="71"/>
  <c r="M310" i="71"/>
  <c r="L310" i="71"/>
  <c r="N310" i="71" s="1"/>
  <c r="P310" i="71" s="1"/>
  <c r="R309" i="71"/>
  <c r="M309" i="71"/>
  <c r="L309" i="71"/>
  <c r="N309" i="71" s="1"/>
  <c r="R308" i="71"/>
  <c r="M308" i="71"/>
  <c r="L308" i="71"/>
  <c r="N308" i="71" s="1"/>
  <c r="R307" i="71"/>
  <c r="M307" i="71"/>
  <c r="L307" i="71"/>
  <c r="N307" i="71" s="1"/>
  <c r="P307" i="71" s="1"/>
  <c r="M306" i="71"/>
  <c r="L306" i="71"/>
  <c r="N306" i="71" s="1"/>
  <c r="R305" i="71"/>
  <c r="M305" i="71"/>
  <c r="L305" i="71"/>
  <c r="N305" i="71" s="1"/>
  <c r="R304" i="71"/>
  <c r="M304" i="71"/>
  <c r="L304" i="71"/>
  <c r="N304" i="71" s="1"/>
  <c r="P304" i="71" s="1"/>
  <c r="R303" i="71"/>
  <c r="M303" i="71"/>
  <c r="L303" i="71"/>
  <c r="N303" i="71" s="1"/>
  <c r="R302" i="71"/>
  <c r="M302" i="71"/>
  <c r="L302" i="71"/>
  <c r="N302" i="71" s="1"/>
  <c r="R301" i="71"/>
  <c r="M301" i="71"/>
  <c r="L301" i="71"/>
  <c r="N301" i="71" s="1"/>
  <c r="R300" i="71"/>
  <c r="M300" i="71"/>
  <c r="L300" i="71"/>
  <c r="N300" i="71" s="1"/>
  <c r="R299" i="71"/>
  <c r="M299" i="71"/>
  <c r="L299" i="71"/>
  <c r="N299" i="71" s="1"/>
  <c r="R298" i="71"/>
  <c r="M298" i="71"/>
  <c r="L298" i="71"/>
  <c r="N298" i="71" s="1"/>
  <c r="R297" i="71"/>
  <c r="M297" i="71"/>
  <c r="L297" i="71"/>
  <c r="N297" i="71" s="1"/>
  <c r="R296" i="71"/>
  <c r="M296" i="71"/>
  <c r="L296" i="71"/>
  <c r="N296" i="71" s="1"/>
  <c r="R295" i="71"/>
  <c r="M295" i="71"/>
  <c r="L295" i="71"/>
  <c r="N295" i="71" s="1"/>
  <c r="R294" i="71"/>
  <c r="M294" i="71"/>
  <c r="L294" i="71"/>
  <c r="N294" i="71" s="1"/>
  <c r="R293" i="71"/>
  <c r="M293" i="71"/>
  <c r="L293" i="71"/>
  <c r="N293" i="71" s="1"/>
  <c r="R292" i="71"/>
  <c r="M292" i="71"/>
  <c r="L292" i="71"/>
  <c r="N292" i="71" s="1"/>
  <c r="R291" i="71"/>
  <c r="M291" i="71"/>
  <c r="L291" i="71"/>
  <c r="N291" i="71" s="1"/>
  <c r="R290" i="71"/>
  <c r="M290" i="71"/>
  <c r="L290" i="71"/>
  <c r="N290" i="71" s="1"/>
  <c r="R289" i="71"/>
  <c r="M289" i="71"/>
  <c r="L289" i="71"/>
  <c r="N289" i="71" s="1"/>
  <c r="R288" i="71"/>
  <c r="M288" i="71"/>
  <c r="L288" i="71"/>
  <c r="N288" i="71" s="1"/>
  <c r="R287" i="71"/>
  <c r="M287" i="71"/>
  <c r="L287" i="71"/>
  <c r="N287" i="71" s="1"/>
  <c r="R286" i="71"/>
  <c r="M286" i="71"/>
  <c r="L286" i="71"/>
  <c r="N286" i="71" s="1"/>
  <c r="R285" i="71"/>
  <c r="M285" i="71"/>
  <c r="L285" i="71"/>
  <c r="N285" i="71" s="1"/>
  <c r="R284" i="71"/>
  <c r="M284" i="71"/>
  <c r="L284" i="71"/>
  <c r="N284" i="71" s="1"/>
  <c r="R283" i="71"/>
  <c r="M283" i="71"/>
  <c r="L283" i="71"/>
  <c r="N283" i="71" s="1"/>
  <c r="R282" i="71"/>
  <c r="M282" i="71"/>
  <c r="L282" i="71"/>
  <c r="N282" i="71" s="1"/>
  <c r="R281" i="71"/>
  <c r="M281" i="71"/>
  <c r="L281" i="71"/>
  <c r="N281" i="71" s="1"/>
  <c r="R280" i="71"/>
  <c r="M280" i="71"/>
  <c r="L280" i="71"/>
  <c r="N280" i="71" s="1"/>
  <c r="R279" i="71"/>
  <c r="M279" i="71"/>
  <c r="L279" i="71"/>
  <c r="N279" i="71" s="1"/>
  <c r="R278" i="71"/>
  <c r="M278" i="71"/>
  <c r="L278" i="71"/>
  <c r="N278" i="71" s="1"/>
  <c r="R277" i="71"/>
  <c r="M277" i="71"/>
  <c r="L277" i="71"/>
  <c r="N277" i="71" s="1"/>
  <c r="R276" i="71"/>
  <c r="M276" i="71"/>
  <c r="L276" i="71"/>
  <c r="N276" i="71" s="1"/>
  <c r="R275" i="71"/>
  <c r="M275" i="71"/>
  <c r="L275" i="71"/>
  <c r="N275" i="71" s="1"/>
  <c r="R274" i="71"/>
  <c r="M274" i="71"/>
  <c r="L274" i="71"/>
  <c r="N274" i="71" s="1"/>
  <c r="R273" i="71"/>
  <c r="M273" i="71"/>
  <c r="L273" i="71"/>
  <c r="N273" i="71" s="1"/>
  <c r="R272" i="71"/>
  <c r="M272" i="71"/>
  <c r="L272" i="71"/>
  <c r="N272" i="71" s="1"/>
  <c r="R271" i="71"/>
  <c r="M271" i="71"/>
  <c r="L271" i="71"/>
  <c r="N271" i="71" s="1"/>
  <c r="R270" i="71"/>
  <c r="M270" i="71"/>
  <c r="L270" i="71"/>
  <c r="N270" i="71" s="1"/>
  <c r="R269" i="71"/>
  <c r="M269" i="71"/>
  <c r="L269" i="71"/>
  <c r="N269" i="71" s="1"/>
  <c r="R268" i="71"/>
  <c r="M268" i="71"/>
  <c r="L268" i="71"/>
  <c r="N268" i="71" s="1"/>
  <c r="R267" i="71"/>
  <c r="M267" i="71"/>
  <c r="L267" i="71"/>
  <c r="N267" i="71" s="1"/>
  <c r="R266" i="71"/>
  <c r="M266" i="71"/>
  <c r="L266" i="71"/>
  <c r="N266" i="71" s="1"/>
  <c r="R265" i="71"/>
  <c r="AB22" i="76"/>
  <c r="AC22" i="76" s="1"/>
  <c r="AA22" i="76"/>
  <c r="K22" i="76"/>
  <c r="AT15" i="76"/>
  <c r="AS15" i="76"/>
  <c r="AR15" i="76"/>
  <c r="AQ15" i="76"/>
  <c r="AP15" i="76"/>
  <c r="AO15" i="76"/>
  <c r="AN15" i="76"/>
  <c r="AM15" i="76"/>
  <c r="AL15" i="76"/>
  <c r="AH15" i="76"/>
  <c r="AG15" i="76"/>
  <c r="W15" i="76"/>
  <c r="V15" i="76"/>
  <c r="U15" i="76"/>
  <c r="T15" i="76"/>
  <c r="S15" i="76"/>
  <c r="R15" i="76"/>
  <c r="Q15" i="76"/>
  <c r="O15" i="76"/>
  <c r="J15" i="76"/>
  <c r="I15" i="76"/>
  <c r="E56" i="64" s="1"/>
  <c r="C10" i="76"/>
  <c r="D266" i="71"/>
  <c r="C6" i="76"/>
  <c r="G18" i="64"/>
  <c r="Q490" i="71" l="1"/>
  <c r="H29" i="76"/>
  <c r="H41" i="76"/>
  <c r="H53" i="76"/>
  <c r="H65" i="76"/>
  <c r="H77" i="76"/>
  <c r="H89" i="76"/>
  <c r="H101" i="76"/>
  <c r="H113" i="76"/>
  <c r="H125" i="76"/>
  <c r="H137" i="76"/>
  <c r="H149" i="76"/>
  <c r="H161" i="76"/>
  <c r="H173" i="76"/>
  <c r="H185" i="76"/>
  <c r="H197" i="76"/>
  <c r="H209" i="76"/>
  <c r="H221" i="76"/>
  <c r="H233" i="76"/>
  <c r="H245" i="76"/>
  <c r="H257" i="76"/>
  <c r="H269" i="76"/>
  <c r="H39" i="76"/>
  <c r="H111" i="76"/>
  <c r="H207" i="76"/>
  <c r="H88" i="76"/>
  <c r="H184" i="76"/>
  <c r="H30" i="76"/>
  <c r="H42" i="76"/>
  <c r="H54" i="76"/>
  <c r="H66" i="76"/>
  <c r="H78" i="76"/>
  <c r="H90" i="76"/>
  <c r="H102" i="76"/>
  <c r="H114" i="76"/>
  <c r="H126" i="76"/>
  <c r="H138" i="76"/>
  <c r="H150" i="76"/>
  <c r="H162" i="76"/>
  <c r="H174" i="76"/>
  <c r="H186" i="76"/>
  <c r="H198" i="76"/>
  <c r="H210" i="76"/>
  <c r="H222" i="76"/>
  <c r="H234" i="76"/>
  <c r="H246" i="76"/>
  <c r="H258" i="76"/>
  <c r="H270" i="76"/>
  <c r="H171" i="76"/>
  <c r="H40" i="76"/>
  <c r="H136" i="76"/>
  <c r="H244" i="76"/>
  <c r="H31" i="76"/>
  <c r="H43" i="76"/>
  <c r="H55" i="76"/>
  <c r="H67" i="76"/>
  <c r="H79" i="76"/>
  <c r="H91" i="76"/>
  <c r="H103" i="76"/>
  <c r="H115" i="76"/>
  <c r="H127" i="76"/>
  <c r="H139" i="76"/>
  <c r="H151" i="76"/>
  <c r="H163" i="76"/>
  <c r="H175" i="76"/>
  <c r="H187" i="76"/>
  <c r="H199" i="76"/>
  <c r="H211" i="76"/>
  <c r="H223" i="76"/>
  <c r="H235" i="76"/>
  <c r="H247" i="76"/>
  <c r="H259" i="76"/>
  <c r="H271" i="76"/>
  <c r="H87" i="76"/>
  <c r="H195" i="76"/>
  <c r="H100" i="76"/>
  <c r="H208" i="76"/>
  <c r="H32" i="76"/>
  <c r="H44" i="76"/>
  <c r="H56" i="76"/>
  <c r="H68" i="76"/>
  <c r="H80" i="76"/>
  <c r="H92" i="76"/>
  <c r="H104" i="76"/>
  <c r="H116" i="76"/>
  <c r="H128" i="76"/>
  <c r="H140" i="76"/>
  <c r="H152" i="76"/>
  <c r="H164" i="76"/>
  <c r="H176" i="76"/>
  <c r="H188" i="76"/>
  <c r="H200" i="76"/>
  <c r="H212" i="76"/>
  <c r="H224" i="76"/>
  <c r="H236" i="76"/>
  <c r="H248" i="76"/>
  <c r="H260" i="76"/>
  <c r="H272" i="76"/>
  <c r="H63" i="76"/>
  <c r="H135" i="76"/>
  <c r="H231" i="76"/>
  <c r="H112" i="76"/>
  <c r="H196" i="76"/>
  <c r="H33" i="76"/>
  <c r="H45" i="76"/>
  <c r="H57" i="76"/>
  <c r="H69" i="76"/>
  <c r="H81" i="76"/>
  <c r="H93" i="76"/>
  <c r="H105" i="76"/>
  <c r="H117" i="76"/>
  <c r="H129" i="76"/>
  <c r="H141" i="76"/>
  <c r="H153" i="76"/>
  <c r="H165" i="76"/>
  <c r="H177" i="76"/>
  <c r="H189" i="76"/>
  <c r="H201" i="76"/>
  <c r="H213" i="76"/>
  <c r="H225" i="76"/>
  <c r="H237" i="76"/>
  <c r="H249" i="76"/>
  <c r="H261" i="76"/>
  <c r="H273" i="76"/>
  <c r="H99" i="76"/>
  <c r="H219" i="76"/>
  <c r="H64" i="76"/>
  <c r="H160" i="76"/>
  <c r="H268" i="76"/>
  <c r="H34" i="76"/>
  <c r="H46" i="76"/>
  <c r="H58" i="76"/>
  <c r="H70" i="76"/>
  <c r="H82" i="76"/>
  <c r="H94" i="76"/>
  <c r="H106" i="76"/>
  <c r="H118" i="76"/>
  <c r="H130" i="76"/>
  <c r="H142" i="76"/>
  <c r="H154" i="76"/>
  <c r="H166" i="76"/>
  <c r="H178" i="76"/>
  <c r="H190" i="76"/>
  <c r="H202" i="76"/>
  <c r="H214" i="76"/>
  <c r="H226" i="76"/>
  <c r="H238" i="76"/>
  <c r="H250" i="76"/>
  <c r="H262" i="76"/>
  <c r="H274" i="76"/>
  <c r="H123" i="76"/>
  <c r="H76" i="76"/>
  <c r="H256" i="76"/>
  <c r="H23" i="76"/>
  <c r="H35" i="76"/>
  <c r="H47" i="76"/>
  <c r="H59" i="76"/>
  <c r="H71" i="76"/>
  <c r="H83" i="76"/>
  <c r="H95" i="76"/>
  <c r="H107" i="76"/>
  <c r="H119" i="76"/>
  <c r="H131" i="76"/>
  <c r="H143" i="76"/>
  <c r="H155" i="76"/>
  <c r="H167" i="76"/>
  <c r="H179" i="76"/>
  <c r="H191" i="76"/>
  <c r="H203" i="76"/>
  <c r="H215" i="76"/>
  <c r="H227" i="76"/>
  <c r="H239" i="76"/>
  <c r="H251" i="76"/>
  <c r="H263" i="76"/>
  <c r="H275" i="76"/>
  <c r="H27" i="76"/>
  <c r="H147" i="76"/>
  <c r="H255" i="76"/>
  <c r="H220" i="76"/>
  <c r="H24" i="76"/>
  <c r="H36" i="76"/>
  <c r="H48" i="76"/>
  <c r="H60" i="76"/>
  <c r="H72" i="76"/>
  <c r="H84" i="76"/>
  <c r="H96" i="76"/>
  <c r="H108" i="76"/>
  <c r="H120" i="76"/>
  <c r="H132" i="76"/>
  <c r="H144" i="76"/>
  <c r="H156" i="76"/>
  <c r="H168" i="76"/>
  <c r="H180" i="76"/>
  <c r="H192" i="76"/>
  <c r="H204" i="76"/>
  <c r="H216" i="76"/>
  <c r="H228" i="76"/>
  <c r="H240" i="76"/>
  <c r="H252" i="76"/>
  <c r="H264" i="76"/>
  <c r="H276" i="76"/>
  <c r="H183" i="76"/>
  <c r="H52" i="76"/>
  <c r="H124" i="76"/>
  <c r="H232" i="76"/>
  <c r="H25" i="76"/>
  <c r="H37" i="76"/>
  <c r="H49" i="76"/>
  <c r="H61" i="76"/>
  <c r="H73" i="76"/>
  <c r="H85" i="76"/>
  <c r="H97" i="76"/>
  <c r="H109" i="76"/>
  <c r="H121" i="76"/>
  <c r="H133" i="76"/>
  <c r="H145" i="76"/>
  <c r="H157" i="76"/>
  <c r="H169" i="76"/>
  <c r="H181" i="76"/>
  <c r="H193" i="76"/>
  <c r="H205" i="76"/>
  <c r="H217" i="76"/>
  <c r="H229" i="76"/>
  <c r="H241" i="76"/>
  <c r="H253" i="76"/>
  <c r="H265" i="76"/>
  <c r="H277" i="76"/>
  <c r="H75" i="76"/>
  <c r="H243" i="76"/>
  <c r="H28" i="76"/>
  <c r="H148" i="76"/>
  <c r="H26" i="76"/>
  <c r="H38" i="76"/>
  <c r="H50" i="76"/>
  <c r="H62" i="76"/>
  <c r="H74" i="76"/>
  <c r="H86" i="76"/>
  <c r="H98" i="76"/>
  <c r="H110" i="76"/>
  <c r="H122" i="76"/>
  <c r="H134" i="76"/>
  <c r="H146" i="76"/>
  <c r="H158" i="76"/>
  <c r="H170" i="76"/>
  <c r="H182" i="76"/>
  <c r="H194" i="76"/>
  <c r="H206" i="76"/>
  <c r="H218" i="76"/>
  <c r="H230" i="76"/>
  <c r="H242" i="76"/>
  <c r="H254" i="76"/>
  <c r="H266" i="76"/>
  <c r="H51" i="76"/>
  <c r="H159" i="76"/>
  <c r="H267" i="76"/>
  <c r="H172" i="76"/>
  <c r="Q383" i="71"/>
  <c r="Q460" i="71"/>
  <c r="Q503" i="71"/>
  <c r="Q306" i="71"/>
  <c r="AF259" i="76"/>
  <c r="S495" i="71" s="1"/>
  <c r="Q326" i="71"/>
  <c r="Q509" i="71"/>
  <c r="Q504" i="71"/>
  <c r="Q464" i="71"/>
  <c r="Q332" i="71"/>
  <c r="Q308" i="71"/>
  <c r="Q511" i="71"/>
  <c r="Q431" i="71"/>
  <c r="AF78" i="76"/>
  <c r="S314" i="71" s="1"/>
  <c r="Q432" i="71"/>
  <c r="Q362" i="71"/>
  <c r="Q316" i="71"/>
  <c r="Q465" i="71"/>
  <c r="AF102" i="76"/>
  <c r="S338" i="71" s="1"/>
  <c r="AF222" i="76"/>
  <c r="S458" i="71" s="1"/>
  <c r="Q461" i="71"/>
  <c r="Q502" i="71"/>
  <c r="Q470" i="71"/>
  <c r="Q300" i="71"/>
  <c r="Q467" i="71"/>
  <c r="Q411" i="71"/>
  <c r="Q368" i="71"/>
  <c r="Q448" i="71"/>
  <c r="Q500" i="71"/>
  <c r="Q450" i="71"/>
  <c r="G258" i="71"/>
  <c r="H258" i="71" s="1"/>
  <c r="G260" i="71"/>
  <c r="H260" i="71" s="1"/>
  <c r="G263" i="71"/>
  <c r="H263" i="71" s="1"/>
  <c r="G266" i="71"/>
  <c r="H266" i="71" s="1"/>
  <c r="G269" i="71"/>
  <c r="H269" i="71" s="1"/>
  <c r="G272" i="71"/>
  <c r="H272" i="71" s="1"/>
  <c r="G275" i="71"/>
  <c r="H275" i="71" s="1"/>
  <c r="G278" i="71"/>
  <c r="H278" i="71" s="1"/>
  <c r="G281" i="71"/>
  <c r="H281" i="71" s="1"/>
  <c r="G284" i="71"/>
  <c r="H284" i="71" s="1"/>
  <c r="G287" i="71"/>
  <c r="H287" i="71" s="1"/>
  <c r="G290" i="71"/>
  <c r="H290" i="71" s="1"/>
  <c r="G293" i="71"/>
  <c r="H293" i="71" s="1"/>
  <c r="G296" i="71"/>
  <c r="H296" i="71" s="1"/>
  <c r="G299" i="71"/>
  <c r="H299" i="71" s="1"/>
  <c r="G302" i="71"/>
  <c r="H302" i="71" s="1"/>
  <c r="G305" i="71"/>
  <c r="H305" i="71" s="1"/>
  <c r="G308" i="71"/>
  <c r="H308" i="71" s="1"/>
  <c r="G311" i="71"/>
  <c r="H311" i="71" s="1"/>
  <c r="G314" i="71"/>
  <c r="H314" i="71" s="1"/>
  <c r="G317" i="71"/>
  <c r="H317" i="71" s="1"/>
  <c r="G320" i="71"/>
  <c r="H320" i="71" s="1"/>
  <c r="G323" i="71"/>
  <c r="H323" i="71" s="1"/>
  <c r="G326" i="71"/>
  <c r="H326" i="71" s="1"/>
  <c r="G329" i="71"/>
  <c r="H329" i="71" s="1"/>
  <c r="G332" i="71"/>
  <c r="H332" i="71" s="1"/>
  <c r="G335" i="71"/>
  <c r="H335" i="71" s="1"/>
  <c r="G338" i="71"/>
  <c r="H338" i="71" s="1"/>
  <c r="G341" i="71"/>
  <c r="H341" i="71" s="1"/>
  <c r="G344" i="71"/>
  <c r="H344" i="71" s="1"/>
  <c r="G347" i="71"/>
  <c r="H347" i="71" s="1"/>
  <c r="G350" i="71"/>
  <c r="H350" i="71" s="1"/>
  <c r="G353" i="71"/>
  <c r="H353" i="71" s="1"/>
  <c r="G356" i="71"/>
  <c r="H356" i="71" s="1"/>
  <c r="G359" i="71"/>
  <c r="H359" i="71" s="1"/>
  <c r="G362" i="71"/>
  <c r="H362" i="71" s="1"/>
  <c r="G365" i="71"/>
  <c r="H365" i="71" s="1"/>
  <c r="G368" i="71"/>
  <c r="H368" i="71" s="1"/>
  <c r="G371" i="71"/>
  <c r="H371" i="71" s="1"/>
  <c r="G374" i="71"/>
  <c r="H374" i="71" s="1"/>
  <c r="G377" i="71"/>
  <c r="H377" i="71" s="1"/>
  <c r="G380" i="71"/>
  <c r="H380" i="71" s="1"/>
  <c r="G383" i="71"/>
  <c r="H383" i="71" s="1"/>
  <c r="G386" i="71"/>
  <c r="H386" i="71" s="1"/>
  <c r="G389" i="71"/>
  <c r="H389" i="71" s="1"/>
  <c r="G392" i="71"/>
  <c r="H392" i="71" s="1"/>
  <c r="G395" i="71"/>
  <c r="H395" i="71" s="1"/>
  <c r="G398" i="71"/>
  <c r="H398" i="71" s="1"/>
  <c r="G401" i="71"/>
  <c r="H401" i="71" s="1"/>
  <c r="G404" i="71"/>
  <c r="H404" i="71" s="1"/>
  <c r="G407" i="71"/>
  <c r="H407" i="71" s="1"/>
  <c r="G410" i="71"/>
  <c r="H410" i="71" s="1"/>
  <c r="G413" i="71"/>
  <c r="H413" i="71" s="1"/>
  <c r="G416" i="71"/>
  <c r="H416" i="71" s="1"/>
  <c r="G419" i="71"/>
  <c r="H419" i="71" s="1"/>
  <c r="G422" i="71"/>
  <c r="H422" i="71" s="1"/>
  <c r="G425" i="71"/>
  <c r="H425" i="71" s="1"/>
  <c r="G428" i="71"/>
  <c r="H428" i="71" s="1"/>
  <c r="G431" i="71"/>
  <c r="H431" i="71" s="1"/>
  <c r="G434" i="71"/>
  <c r="H434" i="71" s="1"/>
  <c r="G437" i="71"/>
  <c r="H437" i="71" s="1"/>
  <c r="G440" i="71"/>
  <c r="H440" i="71" s="1"/>
  <c r="G443" i="71"/>
  <c r="H443" i="71" s="1"/>
  <c r="G446" i="71"/>
  <c r="H446" i="71" s="1"/>
  <c r="G449" i="71"/>
  <c r="H449" i="71" s="1"/>
  <c r="G452" i="71"/>
  <c r="H452" i="71" s="1"/>
  <c r="G455" i="71"/>
  <c r="H455" i="71" s="1"/>
  <c r="G458" i="71"/>
  <c r="H458" i="71" s="1"/>
  <c r="G461" i="71"/>
  <c r="H461" i="71" s="1"/>
  <c r="G464" i="71"/>
  <c r="H464" i="71" s="1"/>
  <c r="G467" i="71"/>
  <c r="H467" i="71" s="1"/>
  <c r="G470" i="71"/>
  <c r="H470" i="71" s="1"/>
  <c r="G473" i="71"/>
  <c r="H473" i="71" s="1"/>
  <c r="G476" i="71"/>
  <c r="H476" i="71" s="1"/>
  <c r="G479" i="71"/>
  <c r="H479" i="71" s="1"/>
  <c r="G482" i="71"/>
  <c r="H482" i="71" s="1"/>
  <c r="G485" i="71"/>
  <c r="H485" i="71" s="1"/>
  <c r="G488" i="71"/>
  <c r="H488" i="71" s="1"/>
  <c r="G491" i="71"/>
  <c r="H491" i="71" s="1"/>
  <c r="G494" i="71"/>
  <c r="H494" i="71" s="1"/>
  <c r="G497" i="71"/>
  <c r="H497" i="71" s="1"/>
  <c r="G500" i="71"/>
  <c r="H500" i="71" s="1"/>
  <c r="G503" i="71"/>
  <c r="H503" i="71" s="1"/>
  <c r="G506" i="71"/>
  <c r="H506" i="71" s="1"/>
  <c r="G509" i="71"/>
  <c r="H509" i="71" s="1"/>
  <c r="G512" i="71"/>
  <c r="H512" i="71" s="1"/>
  <c r="G261" i="71"/>
  <c r="H261" i="71" s="1"/>
  <c r="G264" i="71"/>
  <c r="H264" i="71" s="1"/>
  <c r="G267" i="71"/>
  <c r="H267" i="71" s="1"/>
  <c r="G270" i="71"/>
  <c r="H270" i="71" s="1"/>
  <c r="G273" i="71"/>
  <c r="H273" i="71" s="1"/>
  <c r="G276" i="71"/>
  <c r="H276" i="71" s="1"/>
  <c r="G279" i="71"/>
  <c r="H279" i="71" s="1"/>
  <c r="G282" i="71"/>
  <c r="H282" i="71" s="1"/>
  <c r="G285" i="71"/>
  <c r="H285" i="71" s="1"/>
  <c r="G288" i="71"/>
  <c r="H288" i="71" s="1"/>
  <c r="G291" i="71"/>
  <c r="H291" i="71" s="1"/>
  <c r="G294" i="71"/>
  <c r="H294" i="71" s="1"/>
  <c r="G297" i="71"/>
  <c r="H297" i="71" s="1"/>
  <c r="G300" i="71"/>
  <c r="H300" i="71" s="1"/>
  <c r="G303" i="71"/>
  <c r="H303" i="71" s="1"/>
  <c r="G306" i="71"/>
  <c r="H306" i="71" s="1"/>
  <c r="G309" i="71"/>
  <c r="H309" i="71" s="1"/>
  <c r="G312" i="71"/>
  <c r="H312" i="71" s="1"/>
  <c r="G315" i="71"/>
  <c r="H315" i="71" s="1"/>
  <c r="G318" i="71"/>
  <c r="H318" i="71" s="1"/>
  <c r="G321" i="71"/>
  <c r="H321" i="71" s="1"/>
  <c r="G324" i="71"/>
  <c r="H324" i="71" s="1"/>
  <c r="G327" i="71"/>
  <c r="H327" i="71" s="1"/>
  <c r="G330" i="71"/>
  <c r="H330" i="71" s="1"/>
  <c r="G333" i="71"/>
  <c r="H333" i="71" s="1"/>
  <c r="G336" i="71"/>
  <c r="H336" i="71" s="1"/>
  <c r="G339" i="71"/>
  <c r="H339" i="71" s="1"/>
  <c r="G342" i="71"/>
  <c r="H342" i="71" s="1"/>
  <c r="G345" i="71"/>
  <c r="H345" i="71" s="1"/>
  <c r="G348" i="71"/>
  <c r="H348" i="71" s="1"/>
  <c r="G351" i="71"/>
  <c r="H351" i="71" s="1"/>
  <c r="G354" i="71"/>
  <c r="H354" i="71" s="1"/>
  <c r="G357" i="71"/>
  <c r="H357" i="71" s="1"/>
  <c r="G360" i="71"/>
  <c r="H360" i="71" s="1"/>
  <c r="G363" i="71"/>
  <c r="H363" i="71" s="1"/>
  <c r="G366" i="71"/>
  <c r="H366" i="71" s="1"/>
  <c r="G369" i="71"/>
  <c r="H369" i="71" s="1"/>
  <c r="G372" i="71"/>
  <c r="H372" i="71" s="1"/>
  <c r="G375" i="71"/>
  <c r="H375" i="71" s="1"/>
  <c r="G378" i="71"/>
  <c r="H378" i="71" s="1"/>
  <c r="G381" i="71"/>
  <c r="H381" i="71" s="1"/>
  <c r="G384" i="71"/>
  <c r="H384" i="71" s="1"/>
  <c r="G387" i="71"/>
  <c r="H387" i="71" s="1"/>
  <c r="G390" i="71"/>
  <c r="H390" i="71" s="1"/>
  <c r="G393" i="71"/>
  <c r="H393" i="71" s="1"/>
  <c r="G396" i="71"/>
  <c r="H396" i="71" s="1"/>
  <c r="G399" i="71"/>
  <c r="H399" i="71" s="1"/>
  <c r="G402" i="71"/>
  <c r="H402" i="71" s="1"/>
  <c r="G405" i="71"/>
  <c r="H405" i="71" s="1"/>
  <c r="G408" i="71"/>
  <c r="H408" i="71" s="1"/>
  <c r="G411" i="71"/>
  <c r="H411" i="71" s="1"/>
  <c r="G414" i="71"/>
  <c r="H414" i="71" s="1"/>
  <c r="G417" i="71"/>
  <c r="H417" i="71" s="1"/>
  <c r="G420" i="71"/>
  <c r="H420" i="71" s="1"/>
  <c r="G423" i="71"/>
  <c r="H423" i="71" s="1"/>
  <c r="G426" i="71"/>
  <c r="H426" i="71" s="1"/>
  <c r="G429" i="71"/>
  <c r="H429" i="71" s="1"/>
  <c r="G432" i="71"/>
  <c r="H432" i="71" s="1"/>
  <c r="G435" i="71"/>
  <c r="H435" i="71" s="1"/>
  <c r="G438" i="71"/>
  <c r="H438" i="71" s="1"/>
  <c r="G441" i="71"/>
  <c r="H441" i="71" s="1"/>
  <c r="G444" i="71"/>
  <c r="H444" i="71" s="1"/>
  <c r="G447" i="71"/>
  <c r="H447" i="71" s="1"/>
  <c r="G450" i="71"/>
  <c r="H450" i="71" s="1"/>
  <c r="G453" i="71"/>
  <c r="H453" i="71" s="1"/>
  <c r="G456" i="71"/>
  <c r="H456" i="71" s="1"/>
  <c r="G459" i="71"/>
  <c r="H459" i="71" s="1"/>
  <c r="G462" i="71"/>
  <c r="H462" i="71" s="1"/>
  <c r="G465" i="71"/>
  <c r="H465" i="71" s="1"/>
  <c r="G468" i="71"/>
  <c r="H468" i="71" s="1"/>
  <c r="G471" i="71"/>
  <c r="H471" i="71" s="1"/>
  <c r="G474" i="71"/>
  <c r="H474" i="71" s="1"/>
  <c r="G477" i="71"/>
  <c r="H477" i="71" s="1"/>
  <c r="G480" i="71"/>
  <c r="H480" i="71" s="1"/>
  <c r="G483" i="71"/>
  <c r="H483" i="71" s="1"/>
  <c r="G486" i="71"/>
  <c r="H486" i="71" s="1"/>
  <c r="G489" i="71"/>
  <c r="H489" i="71" s="1"/>
  <c r="G492" i="71"/>
  <c r="H492" i="71" s="1"/>
  <c r="G495" i="71"/>
  <c r="H495" i="71" s="1"/>
  <c r="G498" i="71"/>
  <c r="H498" i="71" s="1"/>
  <c r="G501" i="71"/>
  <c r="H501" i="71" s="1"/>
  <c r="G504" i="71"/>
  <c r="H504" i="71" s="1"/>
  <c r="G507" i="71"/>
  <c r="H507" i="71" s="1"/>
  <c r="G510" i="71"/>
  <c r="H510" i="71" s="1"/>
  <c r="G259" i="71"/>
  <c r="H259" i="71" s="1"/>
  <c r="G262" i="71"/>
  <c r="H262" i="71" s="1"/>
  <c r="G265" i="71"/>
  <c r="H265" i="71" s="1"/>
  <c r="G268" i="71"/>
  <c r="H268" i="71" s="1"/>
  <c r="G271" i="71"/>
  <c r="H271" i="71" s="1"/>
  <c r="G274" i="71"/>
  <c r="H274" i="71" s="1"/>
  <c r="G277" i="71"/>
  <c r="H277" i="71" s="1"/>
  <c r="G280" i="71"/>
  <c r="H280" i="71" s="1"/>
  <c r="G283" i="71"/>
  <c r="H283" i="71" s="1"/>
  <c r="G286" i="71"/>
  <c r="H286" i="71" s="1"/>
  <c r="G289" i="71"/>
  <c r="H289" i="71" s="1"/>
  <c r="G292" i="71"/>
  <c r="H292" i="71" s="1"/>
  <c r="G295" i="71"/>
  <c r="H295" i="71" s="1"/>
  <c r="G298" i="71"/>
  <c r="H298" i="71" s="1"/>
  <c r="G301" i="71"/>
  <c r="H301" i="71" s="1"/>
  <c r="G304" i="71"/>
  <c r="H304" i="71" s="1"/>
  <c r="G307" i="71"/>
  <c r="H307" i="71" s="1"/>
  <c r="G310" i="71"/>
  <c r="H310" i="71" s="1"/>
  <c r="G313" i="71"/>
  <c r="H313" i="71" s="1"/>
  <c r="G316" i="71"/>
  <c r="H316" i="71" s="1"/>
  <c r="G319" i="71"/>
  <c r="H319" i="71" s="1"/>
  <c r="G322" i="71"/>
  <c r="H322" i="71" s="1"/>
  <c r="G325" i="71"/>
  <c r="H325" i="71" s="1"/>
  <c r="G328" i="71"/>
  <c r="H328" i="71" s="1"/>
  <c r="G331" i="71"/>
  <c r="H331" i="71" s="1"/>
  <c r="G334" i="71"/>
  <c r="H334" i="71" s="1"/>
  <c r="G337" i="71"/>
  <c r="H337" i="71" s="1"/>
  <c r="G340" i="71"/>
  <c r="H340" i="71" s="1"/>
  <c r="G343" i="71"/>
  <c r="H343" i="71" s="1"/>
  <c r="G346" i="71"/>
  <c r="H346" i="71" s="1"/>
  <c r="G349" i="71"/>
  <c r="H349" i="71" s="1"/>
  <c r="G352" i="71"/>
  <c r="H352" i="71" s="1"/>
  <c r="G355" i="71"/>
  <c r="H355" i="71" s="1"/>
  <c r="G358" i="71"/>
  <c r="H358" i="71" s="1"/>
  <c r="G361" i="71"/>
  <c r="H361" i="71" s="1"/>
  <c r="G364" i="71"/>
  <c r="H364" i="71" s="1"/>
  <c r="G367" i="71"/>
  <c r="H367" i="71" s="1"/>
  <c r="G370" i="71"/>
  <c r="H370" i="71" s="1"/>
  <c r="G373" i="71"/>
  <c r="H373" i="71" s="1"/>
  <c r="G376" i="71"/>
  <c r="H376" i="71" s="1"/>
  <c r="G379" i="71"/>
  <c r="H379" i="71" s="1"/>
  <c r="G382" i="71"/>
  <c r="H382" i="71" s="1"/>
  <c r="G385" i="71"/>
  <c r="H385" i="71" s="1"/>
  <c r="G388" i="71"/>
  <c r="H388" i="71" s="1"/>
  <c r="G391" i="71"/>
  <c r="H391" i="71" s="1"/>
  <c r="G394" i="71"/>
  <c r="H394" i="71" s="1"/>
  <c r="G397" i="71"/>
  <c r="H397" i="71" s="1"/>
  <c r="G400" i="71"/>
  <c r="H400" i="71" s="1"/>
  <c r="G403" i="71"/>
  <c r="H403" i="71" s="1"/>
  <c r="G406" i="71"/>
  <c r="H406" i="71" s="1"/>
  <c r="G409" i="71"/>
  <c r="H409" i="71" s="1"/>
  <c r="G412" i="71"/>
  <c r="H412" i="71" s="1"/>
  <c r="G415" i="71"/>
  <c r="H415" i="71" s="1"/>
  <c r="G418" i="71"/>
  <c r="H418" i="71" s="1"/>
  <c r="G421" i="71"/>
  <c r="H421" i="71" s="1"/>
  <c r="G424" i="71"/>
  <c r="H424" i="71" s="1"/>
  <c r="G427" i="71"/>
  <c r="H427" i="71" s="1"/>
  <c r="G430" i="71"/>
  <c r="H430" i="71" s="1"/>
  <c r="G433" i="71"/>
  <c r="H433" i="71" s="1"/>
  <c r="G436" i="71"/>
  <c r="H436" i="71" s="1"/>
  <c r="G439" i="71"/>
  <c r="H439" i="71" s="1"/>
  <c r="G442" i="71"/>
  <c r="H442" i="71" s="1"/>
  <c r="G445" i="71"/>
  <c r="H445" i="71" s="1"/>
  <c r="G448" i="71"/>
  <c r="H448" i="71" s="1"/>
  <c r="G451" i="71"/>
  <c r="H451" i="71" s="1"/>
  <c r="G454" i="71"/>
  <c r="H454" i="71" s="1"/>
  <c r="G457" i="71"/>
  <c r="H457" i="71" s="1"/>
  <c r="G460" i="71"/>
  <c r="H460" i="71" s="1"/>
  <c r="G463" i="71"/>
  <c r="H463" i="71" s="1"/>
  <c r="G466" i="71"/>
  <c r="H466" i="71" s="1"/>
  <c r="G469" i="71"/>
  <c r="H469" i="71" s="1"/>
  <c r="G472" i="71"/>
  <c r="H472" i="71" s="1"/>
  <c r="G475" i="71"/>
  <c r="H475" i="71" s="1"/>
  <c r="G478" i="71"/>
  <c r="H478" i="71" s="1"/>
  <c r="G481" i="71"/>
  <c r="H481" i="71" s="1"/>
  <c r="G484" i="71"/>
  <c r="H484" i="71" s="1"/>
  <c r="G487" i="71"/>
  <c r="H487" i="71" s="1"/>
  <c r="G490" i="71"/>
  <c r="H490" i="71" s="1"/>
  <c r="G513" i="71"/>
  <c r="H513" i="71" s="1"/>
  <c r="G499" i="71"/>
  <c r="H499" i="71" s="1"/>
  <c r="G496" i="71"/>
  <c r="H496" i="71" s="1"/>
  <c r="G493" i="71"/>
  <c r="H493" i="71" s="1"/>
  <c r="G511" i="71"/>
  <c r="H511" i="71" s="1"/>
  <c r="G508" i="71"/>
  <c r="H508" i="71" s="1"/>
  <c r="G505" i="71"/>
  <c r="H505" i="71" s="1"/>
  <c r="G502" i="71"/>
  <c r="H502" i="71" s="1"/>
  <c r="F264" i="71"/>
  <c r="F276" i="71"/>
  <c r="F288" i="71"/>
  <c r="F300" i="71"/>
  <c r="F312" i="71"/>
  <c r="F324" i="71"/>
  <c r="F336" i="71"/>
  <c r="F348" i="71"/>
  <c r="F360" i="71"/>
  <c r="F372" i="71"/>
  <c r="F384" i="71"/>
  <c r="F396" i="71"/>
  <c r="F408" i="71"/>
  <c r="F420" i="71"/>
  <c r="F432" i="71"/>
  <c r="F444" i="71"/>
  <c r="F456" i="71"/>
  <c r="F468" i="71"/>
  <c r="F480" i="71"/>
  <c r="F492" i="71"/>
  <c r="F504" i="71"/>
  <c r="F269" i="71"/>
  <c r="F281" i="71"/>
  <c r="F293" i="71"/>
  <c r="F305" i="71"/>
  <c r="F317" i="71"/>
  <c r="F329" i="71"/>
  <c r="F341" i="71"/>
  <c r="F353" i="71"/>
  <c r="F365" i="71"/>
  <c r="F377" i="71"/>
  <c r="F389" i="71"/>
  <c r="F401" i="71"/>
  <c r="F413" i="71"/>
  <c r="F425" i="71"/>
  <c r="F437" i="71"/>
  <c r="F449" i="71"/>
  <c r="F461" i="71"/>
  <c r="F473" i="71"/>
  <c r="F485" i="71"/>
  <c r="F497" i="71"/>
  <c r="F509" i="71"/>
  <c r="F262" i="71"/>
  <c r="F274" i="71"/>
  <c r="F286" i="71"/>
  <c r="F298" i="71"/>
  <c r="F310" i="71"/>
  <c r="F322" i="71"/>
  <c r="F334" i="71"/>
  <c r="F346" i="71"/>
  <c r="F358" i="71"/>
  <c r="F370" i="71"/>
  <c r="F382" i="71"/>
  <c r="F394" i="71"/>
  <c r="F406" i="71"/>
  <c r="F418" i="71"/>
  <c r="F430" i="71"/>
  <c r="F442" i="71"/>
  <c r="F454" i="71"/>
  <c r="F466" i="71"/>
  <c r="F478" i="71"/>
  <c r="F490" i="71"/>
  <c r="F502" i="71"/>
  <c r="F267" i="71"/>
  <c r="F279" i="71"/>
  <c r="F291" i="71"/>
  <c r="F303" i="71"/>
  <c r="F315" i="71"/>
  <c r="F327" i="71"/>
  <c r="F339" i="71"/>
  <c r="F351" i="71"/>
  <c r="F363" i="71"/>
  <c r="F375" i="71"/>
  <c r="F387" i="71"/>
  <c r="F399" i="71"/>
  <c r="F411" i="71"/>
  <c r="F423" i="71"/>
  <c r="F435" i="71"/>
  <c r="F447" i="71"/>
  <c r="F459" i="71"/>
  <c r="F471" i="71"/>
  <c r="F483" i="71"/>
  <c r="F495" i="71"/>
  <c r="F507" i="71"/>
  <c r="F260" i="71"/>
  <c r="F272" i="71"/>
  <c r="F284" i="71"/>
  <c r="F296" i="71"/>
  <c r="F308" i="71"/>
  <c r="F320" i="71"/>
  <c r="F332" i="71"/>
  <c r="F344" i="71"/>
  <c r="F356" i="71"/>
  <c r="F368" i="71"/>
  <c r="F380" i="71"/>
  <c r="F392" i="71"/>
  <c r="F404" i="71"/>
  <c r="F416" i="71"/>
  <c r="F428" i="71"/>
  <c r="F440" i="71"/>
  <c r="F452" i="71"/>
  <c r="F464" i="71"/>
  <c r="F476" i="71"/>
  <c r="F488" i="71"/>
  <c r="F500" i="71"/>
  <c r="F512" i="71"/>
  <c r="F258" i="71"/>
  <c r="F265" i="71"/>
  <c r="F277" i="71"/>
  <c r="F289" i="71"/>
  <c r="F301" i="71"/>
  <c r="F313" i="71"/>
  <c r="F325" i="71"/>
  <c r="F337" i="71"/>
  <c r="F349" i="71"/>
  <c r="F361" i="71"/>
  <c r="F373" i="71"/>
  <c r="F385" i="71"/>
  <c r="F397" i="71"/>
  <c r="F409" i="71"/>
  <c r="F421" i="71"/>
  <c r="F433" i="71"/>
  <c r="F445" i="71"/>
  <c r="F457" i="71"/>
  <c r="F469" i="71"/>
  <c r="F481" i="71"/>
  <c r="F493" i="71"/>
  <c r="F505" i="71"/>
  <c r="F270" i="71"/>
  <c r="F282" i="71"/>
  <c r="F294" i="71"/>
  <c r="F306" i="71"/>
  <c r="F318" i="71"/>
  <c r="F330" i="71"/>
  <c r="F342" i="71"/>
  <c r="F354" i="71"/>
  <c r="F366" i="71"/>
  <c r="F378" i="71"/>
  <c r="F390" i="71"/>
  <c r="F402" i="71"/>
  <c r="F414" i="71"/>
  <c r="F426" i="71"/>
  <c r="F438" i="71"/>
  <c r="F450" i="71"/>
  <c r="F462" i="71"/>
  <c r="F474" i="71"/>
  <c r="F486" i="71"/>
  <c r="F498" i="71"/>
  <c r="F510" i="71"/>
  <c r="F263" i="71"/>
  <c r="F275" i="71"/>
  <c r="F287" i="71"/>
  <c r="F299" i="71"/>
  <c r="F311" i="71"/>
  <c r="F323" i="71"/>
  <c r="F335" i="71"/>
  <c r="F347" i="71"/>
  <c r="F359" i="71"/>
  <c r="F371" i="71"/>
  <c r="F383" i="71"/>
  <c r="F395" i="71"/>
  <c r="F407" i="71"/>
  <c r="F419" i="71"/>
  <c r="F431" i="71"/>
  <c r="F443" i="71"/>
  <c r="F455" i="71"/>
  <c r="F467" i="71"/>
  <c r="F479" i="71"/>
  <c r="F491" i="71"/>
  <c r="F503" i="71"/>
  <c r="F268" i="71"/>
  <c r="F280" i="71"/>
  <c r="F292" i="71"/>
  <c r="F304" i="71"/>
  <c r="F316" i="71"/>
  <c r="F328" i="71"/>
  <c r="F340" i="71"/>
  <c r="F352" i="71"/>
  <c r="F364" i="71"/>
  <c r="F376" i="71"/>
  <c r="F388" i="71"/>
  <c r="F400" i="71"/>
  <c r="F412" i="71"/>
  <c r="F424" i="71"/>
  <c r="F436" i="71"/>
  <c r="F448" i="71"/>
  <c r="F460" i="71"/>
  <c r="F472" i="71"/>
  <c r="F484" i="71"/>
  <c r="F496" i="71"/>
  <c r="F508" i="71"/>
  <c r="F261" i="71"/>
  <c r="F273" i="71"/>
  <c r="F285" i="71"/>
  <c r="F297" i="71"/>
  <c r="F309" i="71"/>
  <c r="F321" i="71"/>
  <c r="F333" i="71"/>
  <c r="F345" i="71"/>
  <c r="F357" i="71"/>
  <c r="F369" i="71"/>
  <c r="F381" i="71"/>
  <c r="F393" i="71"/>
  <c r="F405" i="71"/>
  <c r="F417" i="71"/>
  <c r="F429" i="71"/>
  <c r="F441" i="71"/>
  <c r="F453" i="71"/>
  <c r="F465" i="71"/>
  <c r="F477" i="71"/>
  <c r="F489" i="71"/>
  <c r="F501" i="71"/>
  <c r="F513" i="71"/>
  <c r="F266" i="71"/>
  <c r="F278" i="71"/>
  <c r="F290" i="71"/>
  <c r="F302" i="71"/>
  <c r="F314" i="71"/>
  <c r="F326" i="71"/>
  <c r="F338" i="71"/>
  <c r="F350" i="71"/>
  <c r="F362" i="71"/>
  <c r="F374" i="71"/>
  <c r="F386" i="71"/>
  <c r="F398" i="71"/>
  <c r="F410" i="71"/>
  <c r="F422" i="71"/>
  <c r="F434" i="71"/>
  <c r="F446" i="71"/>
  <c r="F458" i="71"/>
  <c r="F470" i="71"/>
  <c r="F482" i="71"/>
  <c r="F494" i="71"/>
  <c r="F506" i="71"/>
  <c r="F259" i="71"/>
  <c r="F271" i="71"/>
  <c r="F283" i="71"/>
  <c r="F295" i="71"/>
  <c r="F307" i="71"/>
  <c r="F319" i="71"/>
  <c r="F331" i="71"/>
  <c r="F343" i="71"/>
  <c r="F355" i="71"/>
  <c r="F367" i="71"/>
  <c r="F379" i="71"/>
  <c r="F391" i="71"/>
  <c r="F403" i="71"/>
  <c r="F415" i="71"/>
  <c r="F427" i="71"/>
  <c r="F439" i="71"/>
  <c r="F451" i="71"/>
  <c r="F463" i="71"/>
  <c r="F475" i="71"/>
  <c r="F487" i="71"/>
  <c r="F499" i="71"/>
  <c r="F511" i="71"/>
  <c r="E260" i="71"/>
  <c r="E262" i="71"/>
  <c r="E264" i="71"/>
  <c r="E266" i="71"/>
  <c r="E268" i="71"/>
  <c r="E270" i="71"/>
  <c r="E272" i="71"/>
  <c r="E274" i="71"/>
  <c r="E276" i="71"/>
  <c r="E278" i="71"/>
  <c r="E280" i="71"/>
  <c r="E282" i="71"/>
  <c r="E284" i="71"/>
  <c r="E286" i="71"/>
  <c r="E288" i="71"/>
  <c r="E290" i="71"/>
  <c r="E292" i="71"/>
  <c r="E294" i="71"/>
  <c r="E296" i="71"/>
  <c r="E298" i="71"/>
  <c r="E300" i="71"/>
  <c r="E302" i="71"/>
  <c r="E304" i="71"/>
  <c r="E306" i="71"/>
  <c r="E308" i="71"/>
  <c r="E310" i="71"/>
  <c r="E312" i="71"/>
  <c r="E314" i="71"/>
  <c r="E316" i="71"/>
  <c r="E318" i="71"/>
  <c r="E320" i="71"/>
  <c r="E322" i="71"/>
  <c r="E324" i="71"/>
  <c r="E326" i="71"/>
  <c r="E328" i="71"/>
  <c r="E330" i="71"/>
  <c r="E332" i="71"/>
  <c r="E334" i="71"/>
  <c r="E336" i="71"/>
  <c r="E338" i="71"/>
  <c r="E340" i="71"/>
  <c r="E342" i="71"/>
  <c r="E344" i="71"/>
  <c r="E346" i="71"/>
  <c r="E348" i="71"/>
  <c r="E350" i="71"/>
  <c r="E352" i="71"/>
  <c r="E354" i="71"/>
  <c r="E356" i="71"/>
  <c r="E358" i="71"/>
  <c r="E360" i="71"/>
  <c r="E362" i="71"/>
  <c r="E364" i="71"/>
  <c r="E366" i="71"/>
  <c r="E368" i="71"/>
  <c r="E370" i="71"/>
  <c r="E372" i="71"/>
  <c r="E374" i="71"/>
  <c r="E376" i="71"/>
  <c r="E378" i="71"/>
  <c r="E380" i="71"/>
  <c r="E382" i="71"/>
  <c r="E384" i="71"/>
  <c r="E386" i="71"/>
  <c r="E388" i="71"/>
  <c r="E390" i="71"/>
  <c r="E392" i="71"/>
  <c r="E394" i="71"/>
  <c r="E396" i="71"/>
  <c r="E398" i="71"/>
  <c r="E400" i="71"/>
  <c r="E402" i="71"/>
  <c r="E404" i="71"/>
  <c r="E406" i="71"/>
  <c r="E408" i="71"/>
  <c r="E410" i="71"/>
  <c r="E412" i="71"/>
  <c r="E414" i="71"/>
  <c r="E416" i="71"/>
  <c r="E418" i="71"/>
  <c r="E420" i="71"/>
  <c r="E422" i="71"/>
  <c r="E424" i="71"/>
  <c r="E426" i="71"/>
  <c r="E428" i="71"/>
  <c r="E259" i="71"/>
  <c r="E261" i="71"/>
  <c r="E263" i="71"/>
  <c r="E265" i="71"/>
  <c r="E267" i="71"/>
  <c r="E269" i="71"/>
  <c r="E271" i="71"/>
  <c r="E273" i="71"/>
  <c r="E275" i="71"/>
  <c r="E277" i="71"/>
  <c r="E279" i="71"/>
  <c r="E281" i="71"/>
  <c r="E283" i="71"/>
  <c r="E285" i="71"/>
  <c r="E287" i="71"/>
  <c r="E289" i="71"/>
  <c r="E291" i="71"/>
  <c r="E293" i="71"/>
  <c r="E295" i="71"/>
  <c r="E297" i="71"/>
  <c r="E299" i="71"/>
  <c r="E301" i="71"/>
  <c r="E303" i="71"/>
  <c r="E305" i="71"/>
  <c r="E307" i="71"/>
  <c r="E309" i="71"/>
  <c r="E311" i="71"/>
  <c r="E313" i="71"/>
  <c r="E315" i="71"/>
  <c r="E317" i="71"/>
  <c r="E319" i="71"/>
  <c r="E321" i="71"/>
  <c r="E323" i="71"/>
  <c r="E325" i="71"/>
  <c r="E327" i="71"/>
  <c r="E329" i="71"/>
  <c r="E331" i="71"/>
  <c r="E333" i="71"/>
  <c r="E335" i="71"/>
  <c r="E337" i="71"/>
  <c r="E339" i="71"/>
  <c r="E341" i="71"/>
  <c r="E343" i="71"/>
  <c r="E345" i="71"/>
  <c r="E347" i="71"/>
  <c r="E349" i="71"/>
  <c r="E351" i="71"/>
  <c r="E353" i="71"/>
  <c r="E355" i="71"/>
  <c r="E357" i="71"/>
  <c r="E359" i="71"/>
  <c r="E361" i="71"/>
  <c r="E363" i="71"/>
  <c r="E365" i="71"/>
  <c r="E367" i="71"/>
  <c r="E369" i="71"/>
  <c r="E371" i="71"/>
  <c r="E373" i="71"/>
  <c r="E375" i="71"/>
  <c r="E377" i="71"/>
  <c r="E379" i="71"/>
  <c r="E381" i="71"/>
  <c r="E383" i="71"/>
  <c r="E385" i="71"/>
  <c r="E387" i="71"/>
  <c r="E389" i="71"/>
  <c r="E391" i="71"/>
  <c r="E393" i="71"/>
  <c r="E395" i="71"/>
  <c r="E397" i="71"/>
  <c r="E399" i="71"/>
  <c r="E401" i="71"/>
  <c r="E403" i="71"/>
  <c r="E405" i="71"/>
  <c r="E407" i="71"/>
  <c r="E409" i="71"/>
  <c r="E411" i="71"/>
  <c r="E413" i="71"/>
  <c r="E415" i="71"/>
  <c r="E417" i="71"/>
  <c r="E419" i="71"/>
  <c r="E421" i="71"/>
  <c r="E423" i="71"/>
  <c r="E425" i="71"/>
  <c r="E427" i="71"/>
  <c r="E430" i="71"/>
  <c r="E432" i="71"/>
  <c r="E434" i="71"/>
  <c r="E436" i="71"/>
  <c r="E438" i="71"/>
  <c r="E440" i="71"/>
  <c r="E442" i="71"/>
  <c r="E444" i="71"/>
  <c r="E446" i="71"/>
  <c r="E448" i="71"/>
  <c r="E450" i="71"/>
  <c r="E452" i="71"/>
  <c r="E454" i="71"/>
  <c r="E456" i="71"/>
  <c r="E458" i="71"/>
  <c r="E460" i="71"/>
  <c r="E462" i="71"/>
  <c r="E464" i="71"/>
  <c r="E466" i="71"/>
  <c r="E468" i="71"/>
  <c r="E470" i="71"/>
  <c r="E472" i="71"/>
  <c r="E474" i="71"/>
  <c r="E476" i="71"/>
  <c r="E478" i="71"/>
  <c r="E480" i="71"/>
  <c r="E482" i="71"/>
  <c r="E484" i="71"/>
  <c r="E486" i="71"/>
  <c r="E488" i="71"/>
  <c r="E490" i="71"/>
  <c r="E492" i="71"/>
  <c r="E494" i="71"/>
  <c r="E496" i="71"/>
  <c r="E498" i="71"/>
  <c r="E500" i="71"/>
  <c r="E502" i="71"/>
  <c r="E504" i="71"/>
  <c r="E506" i="71"/>
  <c r="E508" i="71"/>
  <c r="E510" i="71"/>
  <c r="E512" i="71"/>
  <c r="E258" i="71"/>
  <c r="E429" i="71"/>
  <c r="E431" i="71"/>
  <c r="E433" i="71"/>
  <c r="E435" i="71"/>
  <c r="E437" i="71"/>
  <c r="E439" i="71"/>
  <c r="E441" i="71"/>
  <c r="E443" i="71"/>
  <c r="E445" i="71"/>
  <c r="E447" i="71"/>
  <c r="E449" i="71"/>
  <c r="E451" i="71"/>
  <c r="E453" i="71"/>
  <c r="E455" i="71"/>
  <c r="E457" i="71"/>
  <c r="E459" i="71"/>
  <c r="E461" i="71"/>
  <c r="E463" i="71"/>
  <c r="E465" i="71"/>
  <c r="E467" i="71"/>
  <c r="E469" i="71"/>
  <c r="E471" i="71"/>
  <c r="E473" i="71"/>
  <c r="E475" i="71"/>
  <c r="E477" i="71"/>
  <c r="E479" i="71"/>
  <c r="E481" i="71"/>
  <c r="E483" i="71"/>
  <c r="E485" i="71"/>
  <c r="E487" i="71"/>
  <c r="E489" i="71"/>
  <c r="E491" i="71"/>
  <c r="E493" i="71"/>
  <c r="E495" i="71"/>
  <c r="E497" i="71"/>
  <c r="E499" i="71"/>
  <c r="E501" i="71"/>
  <c r="E503" i="71"/>
  <c r="E505" i="71"/>
  <c r="E507" i="71"/>
  <c r="E509" i="71"/>
  <c r="E511" i="71"/>
  <c r="E513" i="71"/>
  <c r="D511" i="71"/>
  <c r="D499" i="71"/>
  <c r="D487" i="71"/>
  <c r="D475" i="71"/>
  <c r="D463" i="71"/>
  <c r="D451" i="71"/>
  <c r="D439" i="71"/>
  <c r="D427" i="71"/>
  <c r="D415" i="71"/>
  <c r="D403" i="71"/>
  <c r="D391" i="71"/>
  <c r="D379" i="71"/>
  <c r="D367" i="71"/>
  <c r="D355" i="71"/>
  <c r="D343" i="71"/>
  <c r="D331" i="71"/>
  <c r="D319" i="71"/>
  <c r="D307" i="71"/>
  <c r="D295" i="71"/>
  <c r="D283" i="71"/>
  <c r="D271" i="71"/>
  <c r="D259" i="71"/>
  <c r="D504" i="71"/>
  <c r="D492" i="71"/>
  <c r="D480" i="71"/>
  <c r="D468" i="71"/>
  <c r="D456" i="71"/>
  <c r="D444" i="71"/>
  <c r="D432" i="71"/>
  <c r="D420" i="71"/>
  <c r="D408" i="71"/>
  <c r="D396" i="71"/>
  <c r="D384" i="71"/>
  <c r="D372" i="71"/>
  <c r="D360" i="71"/>
  <c r="D348" i="71"/>
  <c r="D336" i="71"/>
  <c r="D324" i="71"/>
  <c r="D312" i="71"/>
  <c r="D300" i="71"/>
  <c r="D288" i="71"/>
  <c r="D276" i="71"/>
  <c r="D264" i="71"/>
  <c r="D509" i="71"/>
  <c r="D497" i="71"/>
  <c r="D485" i="71"/>
  <c r="D473" i="71"/>
  <c r="D461" i="71"/>
  <c r="D449" i="71"/>
  <c r="D437" i="71"/>
  <c r="D425" i="71"/>
  <c r="D413" i="71"/>
  <c r="D401" i="71"/>
  <c r="D389" i="71"/>
  <c r="D377" i="71"/>
  <c r="D365" i="71"/>
  <c r="D353" i="71"/>
  <c r="D341" i="71"/>
  <c r="D329" i="71"/>
  <c r="D317" i="71"/>
  <c r="D305" i="71"/>
  <c r="D293" i="71"/>
  <c r="D281" i="71"/>
  <c r="D269" i="71"/>
  <c r="D502" i="71"/>
  <c r="D490" i="71"/>
  <c r="D478" i="71"/>
  <c r="D466" i="71"/>
  <c r="D454" i="71"/>
  <c r="D442" i="71"/>
  <c r="D430" i="71"/>
  <c r="D418" i="71"/>
  <c r="D406" i="71"/>
  <c r="D394" i="71"/>
  <c r="D382" i="71"/>
  <c r="D370" i="71"/>
  <c r="D358" i="71"/>
  <c r="D346" i="71"/>
  <c r="D334" i="71"/>
  <c r="D322" i="71"/>
  <c r="D310" i="71"/>
  <c r="D298" i="71"/>
  <c r="D286" i="71"/>
  <c r="D274" i="71"/>
  <c r="D262" i="71"/>
  <c r="D507" i="71"/>
  <c r="D495" i="71"/>
  <c r="D483" i="71"/>
  <c r="D471" i="71"/>
  <c r="D459" i="71"/>
  <c r="D447" i="71"/>
  <c r="D435" i="71"/>
  <c r="D423" i="71"/>
  <c r="D411" i="71"/>
  <c r="D399" i="71"/>
  <c r="D387" i="71"/>
  <c r="D375" i="71"/>
  <c r="D363" i="71"/>
  <c r="D351" i="71"/>
  <c r="D339" i="71"/>
  <c r="D327" i="71"/>
  <c r="D315" i="71"/>
  <c r="D303" i="71"/>
  <c r="D291" i="71"/>
  <c r="D279" i="71"/>
  <c r="D267" i="71"/>
  <c r="D512" i="71"/>
  <c r="D500" i="71"/>
  <c r="D488" i="71"/>
  <c r="D476" i="71"/>
  <c r="D464" i="71"/>
  <c r="D452" i="71"/>
  <c r="D440" i="71"/>
  <c r="D428" i="71"/>
  <c r="D416" i="71"/>
  <c r="D404" i="71"/>
  <c r="D392" i="71"/>
  <c r="D380" i="71"/>
  <c r="D368" i="71"/>
  <c r="D356" i="71"/>
  <c r="D344" i="71"/>
  <c r="D332" i="71"/>
  <c r="D320" i="71"/>
  <c r="D308" i="71"/>
  <c r="D296" i="71"/>
  <c r="D284" i="71"/>
  <c r="D272" i="71"/>
  <c r="D260" i="71"/>
  <c r="D505" i="71"/>
  <c r="D493" i="71"/>
  <c r="D481" i="71"/>
  <c r="D469" i="71"/>
  <c r="D457" i="71"/>
  <c r="D445" i="71"/>
  <c r="D433" i="71"/>
  <c r="D421" i="71"/>
  <c r="D409" i="71"/>
  <c r="D397" i="71"/>
  <c r="D385" i="71"/>
  <c r="D373" i="71"/>
  <c r="D361" i="71"/>
  <c r="D349" i="71"/>
  <c r="D337" i="71"/>
  <c r="D325" i="71"/>
  <c r="D313" i="71"/>
  <c r="D301" i="71"/>
  <c r="D289" i="71"/>
  <c r="D277" i="71"/>
  <c r="D265" i="71"/>
  <c r="D510" i="71"/>
  <c r="D498" i="71"/>
  <c r="D486" i="71"/>
  <c r="D474" i="71"/>
  <c r="D462" i="71"/>
  <c r="D450" i="71"/>
  <c r="D438" i="71"/>
  <c r="D426" i="71"/>
  <c r="D414" i="71"/>
  <c r="D402" i="71"/>
  <c r="D390" i="71"/>
  <c r="D378" i="71"/>
  <c r="D366" i="71"/>
  <c r="D354" i="71"/>
  <c r="D342" i="71"/>
  <c r="D330" i="71"/>
  <c r="D318" i="71"/>
  <c r="D306" i="71"/>
  <c r="D294" i="71"/>
  <c r="D282" i="71"/>
  <c r="D270" i="71"/>
  <c r="D503" i="71"/>
  <c r="D491" i="71"/>
  <c r="D479" i="71"/>
  <c r="D467" i="71"/>
  <c r="D455" i="71"/>
  <c r="D443" i="71"/>
  <c r="D431" i="71"/>
  <c r="D419" i="71"/>
  <c r="D407" i="71"/>
  <c r="D395" i="71"/>
  <c r="D383" i="71"/>
  <c r="D371" i="71"/>
  <c r="D359" i="71"/>
  <c r="D347" i="71"/>
  <c r="D335" i="71"/>
  <c r="D323" i="71"/>
  <c r="D311" i="71"/>
  <c r="D299" i="71"/>
  <c r="D287" i="71"/>
  <c r="D275" i="71"/>
  <c r="D263" i="71"/>
  <c r="D508" i="71"/>
  <c r="D496" i="71"/>
  <c r="D484" i="71"/>
  <c r="D472" i="71"/>
  <c r="D460" i="71"/>
  <c r="D448" i="71"/>
  <c r="D436" i="71"/>
  <c r="D424" i="71"/>
  <c r="D412" i="71"/>
  <c r="D400" i="71"/>
  <c r="D388" i="71"/>
  <c r="D376" i="71"/>
  <c r="D364" i="71"/>
  <c r="D352" i="71"/>
  <c r="D340" i="71"/>
  <c r="D328" i="71"/>
  <c r="D316" i="71"/>
  <c r="D304" i="71"/>
  <c r="D292" i="71"/>
  <c r="D280" i="71"/>
  <c r="D268" i="71"/>
  <c r="D513" i="71"/>
  <c r="D501" i="71"/>
  <c r="D489" i="71"/>
  <c r="D477" i="71"/>
  <c r="D465" i="71"/>
  <c r="D453" i="71"/>
  <c r="D441" i="71"/>
  <c r="D429" i="71"/>
  <c r="D417" i="71"/>
  <c r="D405" i="71"/>
  <c r="D393" i="71"/>
  <c r="D381" i="71"/>
  <c r="D369" i="71"/>
  <c r="D357" i="71"/>
  <c r="D345" i="71"/>
  <c r="D333" i="71"/>
  <c r="D321" i="71"/>
  <c r="D309" i="71"/>
  <c r="D297" i="71"/>
  <c r="D285" i="71"/>
  <c r="D273" i="71"/>
  <c r="D261" i="71"/>
  <c r="D258" i="71"/>
  <c r="D506" i="71"/>
  <c r="D494" i="71"/>
  <c r="D482" i="71"/>
  <c r="D470" i="71"/>
  <c r="D458" i="71"/>
  <c r="D446" i="71"/>
  <c r="D434" i="71"/>
  <c r="D422" i="71"/>
  <c r="D410" i="71"/>
  <c r="D398" i="71"/>
  <c r="D386" i="71"/>
  <c r="D374" i="71"/>
  <c r="D362" i="71"/>
  <c r="D350" i="71"/>
  <c r="D338" i="71"/>
  <c r="D326" i="71"/>
  <c r="D314" i="71"/>
  <c r="D302" i="71"/>
  <c r="D290" i="71"/>
  <c r="D278" i="71"/>
  <c r="X29" i="76"/>
  <c r="Y29" i="76" s="1"/>
  <c r="X23" i="76"/>
  <c r="Y23" i="76" s="1"/>
  <c r="X24" i="76"/>
  <c r="Y24" i="76" s="1"/>
  <c r="AE24" i="76" s="1"/>
  <c r="AF24" i="76" s="1"/>
  <c r="X25" i="76"/>
  <c r="Y25" i="76" s="1"/>
  <c r="AE25" i="76" s="1"/>
  <c r="AF25" i="76" s="1"/>
  <c r="X26" i="76"/>
  <c r="Y26" i="76" s="1"/>
  <c r="AE26" i="76" s="1"/>
  <c r="AF26" i="76" s="1"/>
  <c r="X27" i="76"/>
  <c r="Y27" i="76" s="1"/>
  <c r="X28" i="76"/>
  <c r="Y28" i="76" s="1"/>
  <c r="B261" i="71"/>
  <c r="B264" i="71"/>
  <c r="B267" i="71"/>
  <c r="B270" i="71"/>
  <c r="B273" i="71"/>
  <c r="B276" i="71"/>
  <c r="B279" i="71"/>
  <c r="B282" i="71"/>
  <c r="B285" i="71"/>
  <c r="B288" i="71"/>
  <c r="B291" i="71"/>
  <c r="B294" i="71"/>
  <c r="B297" i="71"/>
  <c r="B300" i="71"/>
  <c r="B303" i="71"/>
  <c r="B306" i="71"/>
  <c r="B309" i="71"/>
  <c r="B312" i="71"/>
  <c r="B315" i="71"/>
  <c r="B318" i="71"/>
  <c r="B321" i="71"/>
  <c r="B324" i="71"/>
  <c r="B327" i="71"/>
  <c r="B330" i="71"/>
  <c r="B333" i="71"/>
  <c r="B336" i="71"/>
  <c r="B339" i="71"/>
  <c r="B342" i="71"/>
  <c r="B345" i="71"/>
  <c r="B348" i="71"/>
  <c r="B351" i="71"/>
  <c r="B354" i="71"/>
  <c r="B357" i="71"/>
  <c r="B360" i="71"/>
  <c r="B363" i="71"/>
  <c r="B366" i="71"/>
  <c r="B369" i="71"/>
  <c r="B372" i="71"/>
  <c r="B375" i="71"/>
  <c r="B378" i="71"/>
  <c r="B381" i="71"/>
  <c r="B384" i="71"/>
  <c r="B387" i="71"/>
  <c r="B390" i="71"/>
  <c r="B393" i="71"/>
  <c r="B396" i="71"/>
  <c r="B399" i="71"/>
  <c r="B402" i="71"/>
  <c r="B405" i="71"/>
  <c r="B408" i="71"/>
  <c r="B411" i="71"/>
  <c r="B414" i="71"/>
  <c r="B417" i="71"/>
  <c r="B420" i="71"/>
  <c r="B423" i="71"/>
  <c r="B426" i="71"/>
  <c r="B429" i="71"/>
  <c r="B432" i="71"/>
  <c r="B435" i="71"/>
  <c r="B438" i="71"/>
  <c r="B441" i="71"/>
  <c r="B444" i="71"/>
  <c r="B447" i="71"/>
  <c r="B450" i="71"/>
  <c r="B453" i="71"/>
  <c r="B456" i="71"/>
  <c r="B459" i="71"/>
  <c r="B462" i="71"/>
  <c r="B465" i="71"/>
  <c r="B468" i="71"/>
  <c r="B471" i="71"/>
  <c r="B474" i="71"/>
  <c r="B477" i="71"/>
  <c r="B480" i="71"/>
  <c r="B483" i="71"/>
  <c r="B486" i="71"/>
  <c r="B489" i="71"/>
  <c r="B492" i="71"/>
  <c r="B495" i="71"/>
  <c r="B498" i="71"/>
  <c r="B501" i="71"/>
  <c r="B504" i="71"/>
  <c r="B507" i="71"/>
  <c r="B510" i="71"/>
  <c r="B258" i="71"/>
  <c r="B260" i="71"/>
  <c r="B263" i="71"/>
  <c r="B266" i="71"/>
  <c r="B269" i="71"/>
  <c r="B272" i="71"/>
  <c r="B275" i="71"/>
  <c r="B278" i="71"/>
  <c r="B281" i="71"/>
  <c r="B284" i="71"/>
  <c r="B287" i="71"/>
  <c r="B290" i="71"/>
  <c r="B293" i="71"/>
  <c r="B296" i="71"/>
  <c r="B299" i="71"/>
  <c r="B302" i="71"/>
  <c r="B305" i="71"/>
  <c r="B308" i="71"/>
  <c r="B311" i="71"/>
  <c r="B314" i="71"/>
  <c r="B317" i="71"/>
  <c r="B320" i="71"/>
  <c r="B323" i="71"/>
  <c r="B326" i="71"/>
  <c r="B329" i="71"/>
  <c r="B332" i="71"/>
  <c r="B335" i="71"/>
  <c r="B338" i="71"/>
  <c r="B341" i="71"/>
  <c r="B344" i="71"/>
  <c r="B347" i="71"/>
  <c r="B350" i="71"/>
  <c r="B353" i="71"/>
  <c r="B356" i="71"/>
  <c r="B359" i="71"/>
  <c r="B362" i="71"/>
  <c r="B365" i="71"/>
  <c r="B368" i="71"/>
  <c r="B371" i="71"/>
  <c r="B374" i="71"/>
  <c r="B377" i="71"/>
  <c r="B380" i="71"/>
  <c r="B383" i="71"/>
  <c r="B386" i="71"/>
  <c r="B389" i="71"/>
  <c r="B392" i="71"/>
  <c r="B395" i="71"/>
  <c r="B398" i="71"/>
  <c r="B401" i="71"/>
  <c r="B404" i="71"/>
  <c r="B407" i="71"/>
  <c r="B410" i="71"/>
  <c r="B413" i="71"/>
  <c r="B416" i="71"/>
  <c r="B419" i="71"/>
  <c r="B422" i="71"/>
  <c r="B425" i="71"/>
  <c r="B428" i="71"/>
  <c r="B431" i="71"/>
  <c r="B434" i="71"/>
  <c r="B437" i="71"/>
  <c r="B440" i="71"/>
  <c r="B443" i="71"/>
  <c r="B446" i="71"/>
  <c r="B449" i="71"/>
  <c r="B452" i="71"/>
  <c r="B455" i="71"/>
  <c r="B458" i="71"/>
  <c r="B461" i="71"/>
  <c r="B464" i="71"/>
  <c r="B467" i="71"/>
  <c r="B470" i="71"/>
  <c r="B473" i="71"/>
  <c r="B476" i="71"/>
  <c r="B479" i="71"/>
  <c r="B482" i="71"/>
  <c r="B485" i="71"/>
  <c r="B488" i="71"/>
  <c r="B491" i="71"/>
  <c r="B494" i="71"/>
  <c r="B497" i="71"/>
  <c r="B500" i="71"/>
  <c r="B503" i="71"/>
  <c r="B506" i="71"/>
  <c r="B509" i="71"/>
  <c r="B512" i="71"/>
  <c r="B259" i="71"/>
  <c r="B262" i="71"/>
  <c r="B265" i="71"/>
  <c r="B268" i="71"/>
  <c r="B271" i="71"/>
  <c r="B274" i="71"/>
  <c r="B277" i="71"/>
  <c r="B280" i="71"/>
  <c r="B283" i="71"/>
  <c r="B286" i="71"/>
  <c r="B289" i="71"/>
  <c r="B292" i="71"/>
  <c r="B295" i="71"/>
  <c r="B298" i="71"/>
  <c r="B301" i="71"/>
  <c r="B304" i="71"/>
  <c r="B307" i="71"/>
  <c r="B310" i="71"/>
  <c r="B313" i="71"/>
  <c r="B316" i="71"/>
  <c r="B319" i="71"/>
  <c r="B322" i="71"/>
  <c r="B325" i="71"/>
  <c r="B328" i="71"/>
  <c r="B331" i="71"/>
  <c r="B334" i="71"/>
  <c r="B337" i="71"/>
  <c r="B340" i="71"/>
  <c r="B343" i="71"/>
  <c r="B346" i="71"/>
  <c r="B349" i="71"/>
  <c r="B352" i="71"/>
  <c r="B355" i="71"/>
  <c r="B358" i="71"/>
  <c r="B361" i="71"/>
  <c r="B364" i="71"/>
  <c r="B367" i="71"/>
  <c r="B370" i="71"/>
  <c r="B373" i="71"/>
  <c r="B376" i="71"/>
  <c r="B379" i="71"/>
  <c r="B382" i="71"/>
  <c r="B385" i="71"/>
  <c r="B388" i="71"/>
  <c r="B391" i="71"/>
  <c r="B394" i="71"/>
  <c r="B397" i="71"/>
  <c r="B400" i="71"/>
  <c r="B403" i="71"/>
  <c r="B406" i="71"/>
  <c r="B409" i="71"/>
  <c r="B412" i="71"/>
  <c r="B415" i="71"/>
  <c r="B418" i="71"/>
  <c r="B421" i="71"/>
  <c r="B424" i="71"/>
  <c r="B427" i="71"/>
  <c r="B430" i="71"/>
  <c r="B433" i="71"/>
  <c r="B436" i="71"/>
  <c r="B439" i="71"/>
  <c r="B442" i="71"/>
  <c r="B445" i="71"/>
  <c r="B448" i="71"/>
  <c r="B451" i="71"/>
  <c r="B454" i="71"/>
  <c r="B457" i="71"/>
  <c r="B460" i="71"/>
  <c r="B463" i="71"/>
  <c r="B466" i="71"/>
  <c r="B469" i="71"/>
  <c r="B472" i="71"/>
  <c r="B475" i="71"/>
  <c r="B478" i="71"/>
  <c r="B481" i="71"/>
  <c r="B484" i="71"/>
  <c r="B487" i="71"/>
  <c r="B490" i="71"/>
  <c r="B493" i="71"/>
  <c r="B496" i="71"/>
  <c r="B499" i="71"/>
  <c r="B502" i="71"/>
  <c r="B505" i="71"/>
  <c r="B508" i="71"/>
  <c r="B511" i="71"/>
  <c r="B513" i="71"/>
  <c r="AC24" i="76"/>
  <c r="S496" i="71"/>
  <c r="Q457" i="71"/>
  <c r="S305" i="71"/>
  <c r="Q424" i="71"/>
  <c r="Q436" i="71"/>
  <c r="Q425" i="71"/>
  <c r="Q382" i="71"/>
  <c r="Q499" i="71"/>
  <c r="Q331" i="71"/>
  <c r="Q377" i="71"/>
  <c r="Q423" i="71"/>
  <c r="Q328" i="71"/>
  <c r="Q413" i="71"/>
  <c r="Q442" i="71"/>
  <c r="S508" i="71"/>
  <c r="Q371" i="71"/>
  <c r="Q337" i="71"/>
  <c r="Q393" i="71"/>
  <c r="Q510" i="71"/>
  <c r="Q400" i="71"/>
  <c r="Q512" i="71"/>
  <c r="Q302" i="71"/>
  <c r="Q334" i="71"/>
  <c r="S307" i="71"/>
  <c r="Q345" i="71"/>
  <c r="Q348" i="71"/>
  <c r="Q357" i="71"/>
  <c r="Q360" i="71"/>
  <c r="Q419" i="71"/>
  <c r="Q463" i="71"/>
  <c r="Q469" i="71"/>
  <c r="Q497" i="71"/>
  <c r="Q444" i="71"/>
  <c r="Q475" i="71"/>
  <c r="Q310" i="71"/>
  <c r="Q323" i="71"/>
  <c r="Q375" i="71"/>
  <c r="Q406" i="71"/>
  <c r="Q434" i="71"/>
  <c r="Q487" i="71"/>
  <c r="Q335" i="71"/>
  <c r="Q506" i="71"/>
  <c r="Q347" i="71"/>
  <c r="Q350" i="71"/>
  <c r="Q353" i="71"/>
  <c r="Q356" i="71"/>
  <c r="Q359" i="71"/>
  <c r="Q365" i="71"/>
  <c r="Q387" i="71"/>
  <c r="Q418" i="71"/>
  <c r="Q437" i="71"/>
  <c r="Q443" i="71"/>
  <c r="Q459" i="71"/>
  <c r="Q462" i="71"/>
  <c r="Q477" i="71"/>
  <c r="Q480" i="71"/>
  <c r="S266" i="71"/>
  <c r="S269" i="71"/>
  <c r="Q275" i="71"/>
  <c r="Q278" i="71"/>
  <c r="S281" i="71"/>
  <c r="S287" i="71"/>
  <c r="S290" i="71"/>
  <c r="S296" i="71"/>
  <c r="S299" i="71"/>
  <c r="Q312" i="71"/>
  <c r="Q322" i="71"/>
  <c r="Q325" i="71"/>
  <c r="S405" i="71"/>
  <c r="Q446" i="71"/>
  <c r="Q449" i="71"/>
  <c r="Q452" i="71"/>
  <c r="Q489" i="71"/>
  <c r="Q340" i="71"/>
  <c r="S343" i="71"/>
  <c r="Q352" i="71"/>
  <c r="S355" i="71"/>
  <c r="Q370" i="71"/>
  <c r="Q389" i="71"/>
  <c r="Q439" i="71"/>
  <c r="Q498" i="71"/>
  <c r="Q301" i="71"/>
  <c r="Q318" i="71"/>
  <c r="Q407" i="71"/>
  <c r="Q429" i="71"/>
  <c r="Q435" i="71"/>
  <c r="Q451" i="71"/>
  <c r="S488" i="71"/>
  <c r="S491" i="71"/>
  <c r="S494" i="71"/>
  <c r="Q507" i="71"/>
  <c r="S417" i="71"/>
  <c r="S498" i="71"/>
  <c r="P424" i="71"/>
  <c r="O424" i="71"/>
  <c r="O508" i="71"/>
  <c r="P508" i="71"/>
  <c r="S512" i="71"/>
  <c r="P301" i="71"/>
  <c r="O301" i="71"/>
  <c r="P511" i="71"/>
  <c r="O511" i="71"/>
  <c r="P442" i="71"/>
  <c r="O442" i="71"/>
  <c r="O479" i="71"/>
  <c r="P479" i="71"/>
  <c r="S313" i="71"/>
  <c r="Q313" i="71"/>
  <c r="P352" i="71"/>
  <c r="O352" i="71"/>
  <c r="Q304" i="71"/>
  <c r="P370" i="71"/>
  <c r="O370" i="71"/>
  <c r="Q473" i="71"/>
  <c r="Q476" i="71"/>
  <c r="Q479" i="71"/>
  <c r="Q505" i="71"/>
  <c r="S438" i="71"/>
  <c r="Q438" i="71"/>
  <c r="P391" i="71"/>
  <c r="O391" i="71"/>
  <c r="P394" i="71"/>
  <c r="O394" i="71"/>
  <c r="S454" i="71"/>
  <c r="Q485" i="71"/>
  <c r="S311" i="71"/>
  <c r="Q311" i="71"/>
  <c r="S315" i="71"/>
  <c r="Q315" i="71"/>
  <c r="S440" i="71"/>
  <c r="Q440" i="71"/>
  <c r="S377" i="71"/>
  <c r="S466" i="71"/>
  <c r="Q496" i="71"/>
  <c r="Q466" i="71"/>
  <c r="S306" i="71"/>
  <c r="R306" i="71"/>
  <c r="S272" i="71"/>
  <c r="Q272" i="71"/>
  <c r="S284" i="71"/>
  <c r="Q284" i="71"/>
  <c r="S293" i="71"/>
  <c r="Q293" i="71"/>
  <c r="S303" i="71"/>
  <c r="Q303" i="71"/>
  <c r="S327" i="71"/>
  <c r="Q327" i="71"/>
  <c r="S330" i="71"/>
  <c r="Q330" i="71"/>
  <c r="P298" i="71"/>
  <c r="O298" i="71"/>
  <c r="O439" i="71"/>
  <c r="O427" i="71"/>
  <c r="P337" i="71"/>
  <c r="O337" i="71"/>
  <c r="Q320" i="71"/>
  <c r="Q454" i="71"/>
  <c r="O403" i="71"/>
  <c r="P295" i="71"/>
  <c r="O295" i="71"/>
  <c r="O463" i="71"/>
  <c r="P334" i="71"/>
  <c r="O334" i="71"/>
  <c r="P319" i="71"/>
  <c r="O319" i="71"/>
  <c r="Q344" i="71"/>
  <c r="Q445" i="71"/>
  <c r="Q455" i="71"/>
  <c r="S500" i="71"/>
  <c r="Q417" i="71"/>
  <c r="O497" i="71"/>
  <c r="P497" i="71"/>
  <c r="O485" i="71"/>
  <c r="P485" i="71"/>
  <c r="P513" i="71"/>
  <c r="O513" i="71"/>
  <c r="O473" i="71"/>
  <c r="P473" i="71"/>
  <c r="O491" i="71"/>
  <c r="P491" i="71"/>
  <c r="O448" i="71"/>
  <c r="O367" i="71"/>
  <c r="O430" i="71"/>
  <c r="O406" i="71"/>
  <c r="O445" i="71"/>
  <c r="O373" i="71"/>
  <c r="O316" i="71"/>
  <c r="P467" i="71"/>
  <c r="O460" i="71"/>
  <c r="O388" i="71"/>
  <c r="O355" i="71"/>
  <c r="O331" i="71"/>
  <c r="P505" i="71"/>
  <c r="O409" i="71"/>
  <c r="P504" i="71"/>
  <c r="O504" i="71"/>
  <c r="O503" i="71"/>
  <c r="P503" i="71"/>
  <c r="P496" i="71"/>
  <c r="O496" i="71"/>
  <c r="P510" i="71"/>
  <c r="O510" i="71"/>
  <c r="O447" i="71"/>
  <c r="P447" i="71"/>
  <c r="O446" i="71"/>
  <c r="P446" i="71"/>
  <c r="O375" i="71"/>
  <c r="P375" i="71"/>
  <c r="O374" i="71"/>
  <c r="P374" i="71"/>
  <c r="O302" i="71"/>
  <c r="P302" i="71"/>
  <c r="O486" i="71"/>
  <c r="P486" i="71"/>
  <c r="O502" i="71"/>
  <c r="P502" i="71"/>
  <c r="O303" i="71"/>
  <c r="P303" i="71"/>
  <c r="O509" i="71"/>
  <c r="P509" i="71"/>
  <c r="P325" i="71"/>
  <c r="O325" i="71"/>
  <c r="O492" i="71"/>
  <c r="P492" i="71"/>
  <c r="O468" i="71"/>
  <c r="P468" i="71"/>
  <c r="P397" i="71"/>
  <c r="O397" i="71"/>
  <c r="O480" i="71"/>
  <c r="P480" i="71"/>
  <c r="P484" i="71"/>
  <c r="O484" i="71"/>
  <c r="O339" i="71"/>
  <c r="P339" i="71"/>
  <c r="O338" i="71"/>
  <c r="P338" i="71"/>
  <c r="P361" i="71"/>
  <c r="O361" i="71"/>
  <c r="O411" i="71"/>
  <c r="P411" i="71"/>
  <c r="O410" i="71"/>
  <c r="P410" i="71"/>
  <c r="O512" i="71"/>
  <c r="P512" i="71"/>
  <c r="O507" i="71"/>
  <c r="P507" i="71"/>
  <c r="O498" i="71"/>
  <c r="P498" i="71"/>
  <c r="O474" i="71"/>
  <c r="P474" i="71"/>
  <c r="P433" i="71"/>
  <c r="O433" i="71"/>
  <c r="O506" i="71"/>
  <c r="P506" i="71"/>
  <c r="P490" i="71"/>
  <c r="O490" i="71"/>
  <c r="O462" i="71"/>
  <c r="P462" i="71"/>
  <c r="O461" i="71"/>
  <c r="P461" i="71"/>
  <c r="O454" i="71"/>
  <c r="O426" i="71"/>
  <c r="P426" i="71"/>
  <c r="O425" i="71"/>
  <c r="P425" i="71"/>
  <c r="O418" i="71"/>
  <c r="O390" i="71"/>
  <c r="P390" i="71"/>
  <c r="O389" i="71"/>
  <c r="P389" i="71"/>
  <c r="O382" i="71"/>
  <c r="O354" i="71"/>
  <c r="P354" i="71"/>
  <c r="O353" i="71"/>
  <c r="P353" i="71"/>
  <c r="O346" i="71"/>
  <c r="O318" i="71"/>
  <c r="P318" i="71"/>
  <c r="O317" i="71"/>
  <c r="P317" i="71"/>
  <c r="O310" i="71"/>
  <c r="O288" i="71"/>
  <c r="P288" i="71"/>
  <c r="O287" i="71"/>
  <c r="P287" i="71"/>
  <c r="O279" i="71"/>
  <c r="P279" i="71"/>
  <c r="O278" i="71"/>
  <c r="P278" i="71"/>
  <c r="O270" i="71"/>
  <c r="P270" i="71"/>
  <c r="O269" i="71"/>
  <c r="P269" i="71"/>
  <c r="O432" i="71"/>
  <c r="P432" i="71"/>
  <c r="O431" i="71"/>
  <c r="P431" i="71"/>
  <c r="O396" i="71"/>
  <c r="P396" i="71"/>
  <c r="O395" i="71"/>
  <c r="P395" i="71"/>
  <c r="O360" i="71"/>
  <c r="P360" i="71"/>
  <c r="O359" i="71"/>
  <c r="P359" i="71"/>
  <c r="O324" i="71"/>
  <c r="P324" i="71"/>
  <c r="O323" i="71"/>
  <c r="P323" i="71"/>
  <c r="O453" i="71"/>
  <c r="P453" i="71"/>
  <c r="O452" i="71"/>
  <c r="P452" i="71"/>
  <c r="O417" i="71"/>
  <c r="P417" i="71"/>
  <c r="O416" i="71"/>
  <c r="P416" i="71"/>
  <c r="O381" i="71"/>
  <c r="P381" i="71"/>
  <c r="O380" i="71"/>
  <c r="P380" i="71"/>
  <c r="O345" i="71"/>
  <c r="P345" i="71"/>
  <c r="O344" i="71"/>
  <c r="P344" i="71"/>
  <c r="O309" i="71"/>
  <c r="P309" i="71"/>
  <c r="O308" i="71"/>
  <c r="P308" i="71"/>
  <c r="P286" i="71"/>
  <c r="O286" i="71"/>
  <c r="P277" i="71"/>
  <c r="O277" i="71"/>
  <c r="P268" i="71"/>
  <c r="O268" i="71"/>
  <c r="O478" i="71"/>
  <c r="O472" i="71"/>
  <c r="O466" i="71"/>
  <c r="O438" i="71"/>
  <c r="P438" i="71"/>
  <c r="O437" i="71"/>
  <c r="P437" i="71"/>
  <c r="O402" i="71"/>
  <c r="P402" i="71"/>
  <c r="O401" i="71"/>
  <c r="P401" i="71"/>
  <c r="O366" i="71"/>
  <c r="P366" i="71"/>
  <c r="O365" i="71"/>
  <c r="P365" i="71"/>
  <c r="O358" i="71"/>
  <c r="O330" i="71"/>
  <c r="P330" i="71"/>
  <c r="O329" i="71"/>
  <c r="P329" i="71"/>
  <c r="O322" i="71"/>
  <c r="O294" i="71"/>
  <c r="P294" i="71"/>
  <c r="O293" i="71"/>
  <c r="P293" i="71"/>
  <c r="O285" i="71"/>
  <c r="P285" i="71"/>
  <c r="O284" i="71"/>
  <c r="P284" i="71"/>
  <c r="O276" i="71"/>
  <c r="P276" i="71"/>
  <c r="O275" i="71"/>
  <c r="P275" i="71"/>
  <c r="O267" i="71"/>
  <c r="P267" i="71"/>
  <c r="O266" i="71"/>
  <c r="P266" i="71"/>
  <c r="O459" i="71"/>
  <c r="P459" i="71"/>
  <c r="O458" i="71"/>
  <c r="P458" i="71"/>
  <c r="O451" i="71"/>
  <c r="O423" i="71"/>
  <c r="P423" i="71"/>
  <c r="O422" i="71"/>
  <c r="P422" i="71"/>
  <c r="O415" i="71"/>
  <c r="O387" i="71"/>
  <c r="P387" i="71"/>
  <c r="O386" i="71"/>
  <c r="P386" i="71"/>
  <c r="O379" i="71"/>
  <c r="O351" i="71"/>
  <c r="P351" i="71"/>
  <c r="O350" i="71"/>
  <c r="P350" i="71"/>
  <c r="O343" i="71"/>
  <c r="O315" i="71"/>
  <c r="P315" i="71"/>
  <c r="O314" i="71"/>
  <c r="P314" i="71"/>
  <c r="O307" i="71"/>
  <c r="O444" i="71"/>
  <c r="P444" i="71"/>
  <c r="O443" i="71"/>
  <c r="P443" i="71"/>
  <c r="O436" i="71"/>
  <c r="O408" i="71"/>
  <c r="P408" i="71"/>
  <c r="O407" i="71"/>
  <c r="P407" i="71"/>
  <c r="O400" i="71"/>
  <c r="O372" i="71"/>
  <c r="P372" i="71"/>
  <c r="O371" i="71"/>
  <c r="P371" i="71"/>
  <c r="O364" i="71"/>
  <c r="O336" i="71"/>
  <c r="P336" i="71"/>
  <c r="O335" i="71"/>
  <c r="P335" i="71"/>
  <c r="O328" i="71"/>
  <c r="O300" i="71"/>
  <c r="P300" i="71"/>
  <c r="O299" i="71"/>
  <c r="P299" i="71"/>
  <c r="O501" i="71"/>
  <c r="P501" i="71"/>
  <c r="P500" i="71"/>
  <c r="O495" i="71"/>
  <c r="P495" i="71"/>
  <c r="P494" i="71"/>
  <c r="O489" i="71"/>
  <c r="P489" i="71"/>
  <c r="P488" i="71"/>
  <c r="O483" i="71"/>
  <c r="P483" i="71"/>
  <c r="P482" i="71"/>
  <c r="O477" i="71"/>
  <c r="P477" i="71"/>
  <c r="P476" i="71"/>
  <c r="O471" i="71"/>
  <c r="P471" i="71"/>
  <c r="P470" i="71"/>
  <c r="O465" i="71"/>
  <c r="P465" i="71"/>
  <c r="O464" i="71"/>
  <c r="P464" i="71"/>
  <c r="O457" i="71"/>
  <c r="O429" i="71"/>
  <c r="P429" i="71"/>
  <c r="O428" i="71"/>
  <c r="P428" i="71"/>
  <c r="O421" i="71"/>
  <c r="O393" i="71"/>
  <c r="P393" i="71"/>
  <c r="O392" i="71"/>
  <c r="P392" i="71"/>
  <c r="O385" i="71"/>
  <c r="O357" i="71"/>
  <c r="P357" i="71"/>
  <c r="O356" i="71"/>
  <c r="P356" i="71"/>
  <c r="O349" i="71"/>
  <c r="O321" i="71"/>
  <c r="P321" i="71"/>
  <c r="O320" i="71"/>
  <c r="P320" i="71"/>
  <c r="O313" i="71"/>
  <c r="P292" i="71"/>
  <c r="O292" i="71"/>
  <c r="P283" i="71"/>
  <c r="O283" i="71"/>
  <c r="P274" i="71"/>
  <c r="O274" i="71"/>
  <c r="O450" i="71"/>
  <c r="P450" i="71"/>
  <c r="O449" i="71"/>
  <c r="P449" i="71"/>
  <c r="O414" i="71"/>
  <c r="P414" i="71"/>
  <c r="O413" i="71"/>
  <c r="P413" i="71"/>
  <c r="O378" i="71"/>
  <c r="P378" i="71"/>
  <c r="O377" i="71"/>
  <c r="P377" i="71"/>
  <c r="O342" i="71"/>
  <c r="P342" i="71"/>
  <c r="O341" i="71"/>
  <c r="P341" i="71"/>
  <c r="O306" i="71"/>
  <c r="P306" i="71"/>
  <c r="O305" i="71"/>
  <c r="P305" i="71"/>
  <c r="O291" i="71"/>
  <c r="P291" i="71"/>
  <c r="O290" i="71"/>
  <c r="P290" i="71"/>
  <c r="O282" i="71"/>
  <c r="P282" i="71"/>
  <c r="O281" i="71"/>
  <c r="P281" i="71"/>
  <c r="O273" i="71"/>
  <c r="P273" i="71"/>
  <c r="O272" i="71"/>
  <c r="P272" i="71"/>
  <c r="O435" i="71"/>
  <c r="P435" i="71"/>
  <c r="O434" i="71"/>
  <c r="P434" i="71"/>
  <c r="O399" i="71"/>
  <c r="P399" i="71"/>
  <c r="O398" i="71"/>
  <c r="P398" i="71"/>
  <c r="O363" i="71"/>
  <c r="P363" i="71"/>
  <c r="O362" i="71"/>
  <c r="P362" i="71"/>
  <c r="O327" i="71"/>
  <c r="P327" i="71"/>
  <c r="O326" i="71"/>
  <c r="P326" i="71"/>
  <c r="O499" i="71"/>
  <c r="O493" i="71"/>
  <c r="O487" i="71"/>
  <c r="O481" i="71"/>
  <c r="O475" i="71"/>
  <c r="O469" i="71"/>
  <c r="O456" i="71"/>
  <c r="P456" i="71"/>
  <c r="O455" i="71"/>
  <c r="P455" i="71"/>
  <c r="O420" i="71"/>
  <c r="P420" i="71"/>
  <c r="O419" i="71"/>
  <c r="P419" i="71"/>
  <c r="O412" i="71"/>
  <c r="O384" i="71"/>
  <c r="P384" i="71"/>
  <c r="O383" i="71"/>
  <c r="P383" i="71"/>
  <c r="O376" i="71"/>
  <c r="O348" i="71"/>
  <c r="P348" i="71"/>
  <c r="O347" i="71"/>
  <c r="P347" i="71"/>
  <c r="O340" i="71"/>
  <c r="O312" i="71"/>
  <c r="P312" i="71"/>
  <c r="O311" i="71"/>
  <c r="P311" i="71"/>
  <c r="O304" i="71"/>
  <c r="O441" i="71"/>
  <c r="P441" i="71"/>
  <c r="O440" i="71"/>
  <c r="P440" i="71"/>
  <c r="O405" i="71"/>
  <c r="P405" i="71"/>
  <c r="O404" i="71"/>
  <c r="P404" i="71"/>
  <c r="O369" i="71"/>
  <c r="P369" i="71"/>
  <c r="O368" i="71"/>
  <c r="P368" i="71"/>
  <c r="O333" i="71"/>
  <c r="P333" i="71"/>
  <c r="O332" i="71"/>
  <c r="P332" i="71"/>
  <c r="O297" i="71"/>
  <c r="P297" i="71"/>
  <c r="O296" i="71"/>
  <c r="P296" i="71"/>
  <c r="P289" i="71"/>
  <c r="O289" i="71"/>
  <c r="P280" i="71"/>
  <c r="O280" i="71"/>
  <c r="P271" i="71"/>
  <c r="O271" i="71"/>
  <c r="S334" i="71"/>
  <c r="S337" i="71"/>
  <c r="S473" i="71"/>
  <c r="S345" i="71"/>
  <c r="S507" i="71"/>
  <c r="S487" i="71"/>
  <c r="S332" i="71"/>
  <c r="S357" i="71"/>
  <c r="S360" i="71"/>
  <c r="S435" i="71"/>
  <c r="S452" i="71"/>
  <c r="S503" i="71"/>
  <c r="S442" i="71"/>
  <c r="S445" i="71"/>
  <c r="S462" i="71"/>
  <c r="S302" i="71"/>
  <c r="S326" i="71"/>
  <c r="S480" i="71"/>
  <c r="S490" i="71"/>
  <c r="S316" i="71"/>
  <c r="S362" i="71"/>
  <c r="S368" i="71"/>
  <c r="S413" i="71"/>
  <c r="S509" i="71"/>
  <c r="S359" i="71"/>
  <c r="S434" i="71"/>
  <c r="S461" i="71"/>
  <c r="S464" i="71"/>
  <c r="S489" i="71"/>
  <c r="Q381" i="71"/>
  <c r="S437" i="71"/>
  <c r="S444" i="71"/>
  <c r="Q493" i="71"/>
  <c r="S497" i="71"/>
  <c r="S312" i="71"/>
  <c r="S467" i="71"/>
  <c r="S300" i="71"/>
  <c r="S425" i="71"/>
  <c r="S443" i="71"/>
  <c r="S450" i="71"/>
  <c r="S301" i="71"/>
  <c r="S432" i="71"/>
  <c r="S479" i="71"/>
  <c r="S325" i="71"/>
  <c r="S347" i="71"/>
  <c r="S383" i="71"/>
  <c r="S407" i="71"/>
  <c r="S436" i="71"/>
  <c r="S460" i="71"/>
  <c r="S470" i="71"/>
  <c r="S328" i="71"/>
  <c r="S331" i="71"/>
  <c r="S446" i="71"/>
  <c r="S457" i="71"/>
  <c r="S463" i="71"/>
  <c r="S308" i="71"/>
  <c r="S350" i="71"/>
  <c r="S482" i="71"/>
  <c r="S502" i="71"/>
  <c r="S506" i="71"/>
  <c r="S484" i="71"/>
  <c r="S310" i="71"/>
  <c r="S371" i="71"/>
  <c r="S448" i="71"/>
  <c r="S465" i="71"/>
  <c r="Q412" i="71"/>
  <c r="Q441" i="71"/>
  <c r="P15" i="76"/>
  <c r="S387" i="71"/>
  <c r="H22" i="76"/>
  <c r="S375" i="71"/>
  <c r="Q263" i="71"/>
  <c r="Q264" i="71"/>
  <c r="S423" i="71"/>
  <c r="S381" i="71"/>
  <c r="S411" i="71"/>
  <c r="S455" i="71"/>
  <c r="S469" i="71"/>
  <c r="S382" i="71"/>
  <c r="S400" i="71"/>
  <c r="S406" i="71"/>
  <c r="S418" i="71"/>
  <c r="S424" i="71"/>
  <c r="S431" i="71"/>
  <c r="S493" i="71"/>
  <c r="S505" i="71"/>
  <c r="S511" i="71"/>
  <c r="S504" i="71"/>
  <c r="S510" i="71"/>
  <c r="S419" i="71" l="1"/>
  <c r="S459" i="71"/>
  <c r="S499" i="71"/>
  <c r="S393" i="71"/>
  <c r="Q287" i="71"/>
  <c r="S370" i="71"/>
  <c r="S318" i="71"/>
  <c r="S412" i="71"/>
  <c r="S352" i="71"/>
  <c r="Q296" i="71"/>
  <c r="Q305" i="71"/>
  <c r="S477" i="71"/>
  <c r="S275" i="71"/>
  <c r="Q307" i="71"/>
  <c r="Q405" i="71"/>
  <c r="S323" i="71"/>
  <c r="S340" i="71"/>
  <c r="S439" i="71"/>
  <c r="S344" i="71"/>
  <c r="Q508" i="71"/>
  <c r="S476" i="71"/>
  <c r="Q281" i="71"/>
  <c r="S429" i="71"/>
  <c r="S353" i="71"/>
  <c r="S365" i="71"/>
  <c r="Q266" i="71"/>
  <c r="S485" i="71"/>
  <c r="S449" i="71"/>
  <c r="S335" i="71"/>
  <c r="S320" i="71"/>
  <c r="S451" i="71"/>
  <c r="S348" i="71"/>
  <c r="S278" i="71"/>
  <c r="Q355" i="71"/>
  <c r="Q299" i="71"/>
  <c r="Q290" i="71"/>
  <c r="Q269" i="71"/>
  <c r="S322" i="71"/>
  <c r="S356" i="71"/>
  <c r="Q343" i="71"/>
  <c r="Q488" i="71"/>
  <c r="S475" i="71"/>
  <c r="S389" i="71"/>
  <c r="Q494" i="71"/>
  <c r="Q491" i="71"/>
  <c r="S441" i="71"/>
  <c r="S401" i="71"/>
  <c r="Q401" i="71"/>
  <c r="S428" i="71"/>
  <c r="Q428" i="71"/>
  <c r="S361" i="71"/>
  <c r="Q361" i="71"/>
  <c r="S349" i="71"/>
  <c r="Q349" i="71"/>
  <c r="S319" i="71"/>
  <c r="Q319" i="71"/>
  <c r="S270" i="71"/>
  <c r="Q270" i="71"/>
  <c r="S394" i="71"/>
  <c r="Q394" i="71"/>
  <c r="S295" i="71"/>
  <c r="Q295" i="71"/>
  <c r="S388" i="71"/>
  <c r="Q388" i="71"/>
  <c r="S298" i="71"/>
  <c r="Q298" i="71"/>
  <c r="S358" i="71"/>
  <c r="Q358" i="71"/>
  <c r="S346" i="71"/>
  <c r="Q346" i="71"/>
  <c r="S304" i="71"/>
  <c r="S267" i="71"/>
  <c r="Q267" i="71"/>
  <c r="S354" i="71"/>
  <c r="Q354" i="71"/>
  <c r="S292" i="71"/>
  <c r="Q292" i="71"/>
  <c r="S501" i="71"/>
  <c r="Q501" i="71"/>
  <c r="M265" i="71"/>
  <c r="L265" i="71"/>
  <c r="S471" i="71"/>
  <c r="Q471" i="71"/>
  <c r="S453" i="71"/>
  <c r="Q453" i="71"/>
  <c r="S426" i="71"/>
  <c r="Q426" i="71"/>
  <c r="S336" i="71"/>
  <c r="Q336" i="71"/>
  <c r="S324" i="71"/>
  <c r="Q324" i="71"/>
  <c r="S351" i="71"/>
  <c r="Q351" i="71"/>
  <c r="S289" i="71"/>
  <c r="Q289" i="71"/>
  <c r="S372" i="71"/>
  <c r="Q372" i="71"/>
  <c r="S422" i="71"/>
  <c r="Q422" i="71"/>
  <c r="S416" i="71"/>
  <c r="Q416" i="71"/>
  <c r="S420" i="71"/>
  <c r="Q420" i="71"/>
  <c r="S421" i="71"/>
  <c r="Q421" i="71"/>
  <c r="S410" i="71"/>
  <c r="Q410" i="71"/>
  <c r="S333" i="71"/>
  <c r="Q333" i="71"/>
  <c r="S321" i="71"/>
  <c r="Q321" i="71"/>
  <c r="S297" i="71"/>
  <c r="Q297" i="71"/>
  <c r="S329" i="71"/>
  <c r="Q329" i="71"/>
  <c r="S286" i="71"/>
  <c r="Q286" i="71"/>
  <c r="S427" i="71"/>
  <c r="Q427" i="71"/>
  <c r="S414" i="71"/>
  <c r="Q414" i="71"/>
  <c r="S415" i="71"/>
  <c r="Q415" i="71"/>
  <c r="S404" i="71"/>
  <c r="Q404" i="71"/>
  <c r="S294" i="71"/>
  <c r="Q294" i="71"/>
  <c r="S283" i="71"/>
  <c r="Q283" i="71"/>
  <c r="S430" i="71"/>
  <c r="Q430" i="71"/>
  <c r="S408" i="71"/>
  <c r="Q408" i="71"/>
  <c r="S369" i="71"/>
  <c r="Q369" i="71"/>
  <c r="S492" i="71"/>
  <c r="Q492" i="71"/>
  <c r="S291" i="71"/>
  <c r="Q291" i="71"/>
  <c r="S309" i="71"/>
  <c r="Q309" i="71"/>
  <c r="S367" i="71"/>
  <c r="Q367" i="71"/>
  <c r="S280" i="71"/>
  <c r="Q280" i="71"/>
  <c r="S478" i="71"/>
  <c r="Q478" i="71"/>
  <c r="S409" i="71"/>
  <c r="Q409" i="71"/>
  <c r="S398" i="71"/>
  <c r="Q398" i="71"/>
  <c r="S402" i="71"/>
  <c r="Q402" i="71"/>
  <c r="S403" i="71"/>
  <c r="Q403" i="71"/>
  <c r="S392" i="71"/>
  <c r="Q392" i="71"/>
  <c r="S288" i="71"/>
  <c r="Q288" i="71"/>
  <c r="S486" i="71"/>
  <c r="Q486" i="71"/>
  <c r="S364" i="71"/>
  <c r="Q364" i="71"/>
  <c r="S277" i="71"/>
  <c r="Q277" i="71"/>
  <c r="S513" i="71"/>
  <c r="Q513" i="71"/>
  <c r="S472" i="71"/>
  <c r="Q472" i="71"/>
  <c r="S396" i="71"/>
  <c r="Q396" i="71"/>
  <c r="S456" i="71"/>
  <c r="Q456" i="71"/>
  <c r="S373" i="71"/>
  <c r="Q373" i="71"/>
  <c r="S399" i="71"/>
  <c r="Q399" i="71"/>
  <c r="S386" i="71"/>
  <c r="Q386" i="71"/>
  <c r="S285" i="71"/>
  <c r="Q285" i="71"/>
  <c r="S274" i="71"/>
  <c r="Q274" i="71"/>
  <c r="S390" i="71"/>
  <c r="Q390" i="71"/>
  <c r="S391" i="71"/>
  <c r="Q391" i="71"/>
  <c r="S380" i="71"/>
  <c r="Q380" i="71"/>
  <c r="S376" i="71"/>
  <c r="Q376" i="71"/>
  <c r="S282" i="71"/>
  <c r="Q282" i="71"/>
  <c r="S339" i="71"/>
  <c r="Q339" i="71"/>
  <c r="S271" i="71"/>
  <c r="Q271" i="71"/>
  <c r="S341" i="71"/>
  <c r="Q341" i="71"/>
  <c r="S397" i="71"/>
  <c r="Q397" i="71"/>
  <c r="S483" i="71"/>
  <c r="Q483" i="71"/>
  <c r="S342" i="71"/>
  <c r="Q342" i="71"/>
  <c r="S385" i="71"/>
  <c r="Q385" i="71"/>
  <c r="S366" i="71"/>
  <c r="Q366" i="71"/>
  <c r="S279" i="71"/>
  <c r="Q279" i="71"/>
  <c r="S447" i="71"/>
  <c r="Q447" i="71"/>
  <c r="S317" i="71"/>
  <c r="Q317" i="71"/>
  <c r="S268" i="71"/>
  <c r="Q268" i="71"/>
  <c r="S273" i="71"/>
  <c r="Q273" i="71"/>
  <c r="S468" i="71"/>
  <c r="Q468" i="71"/>
  <c r="S384" i="71"/>
  <c r="Q384" i="71"/>
  <c r="S374" i="71"/>
  <c r="Q374" i="71"/>
  <c r="S378" i="71"/>
  <c r="Q378" i="71"/>
  <c r="S379" i="71"/>
  <c r="Q379" i="71"/>
  <c r="S395" i="71"/>
  <c r="Q395" i="71"/>
  <c r="S481" i="71"/>
  <c r="Q481" i="71"/>
  <c r="S363" i="71"/>
  <c r="Q363" i="71"/>
  <c r="S276" i="71"/>
  <c r="Q276" i="71"/>
  <c r="S433" i="71"/>
  <c r="Q433" i="71"/>
  <c r="S474" i="71"/>
  <c r="Q474" i="71"/>
  <c r="S265" i="71"/>
  <c r="Q265" i="71"/>
  <c r="X22" i="76"/>
  <c r="L258" i="71" s="1"/>
  <c r="R263" i="71"/>
  <c r="R259" i="71"/>
  <c r="M259" i="71" l="1"/>
  <c r="L259" i="71"/>
  <c r="N265" i="71"/>
  <c r="M263" i="71"/>
  <c r="L263" i="71"/>
  <c r="M260" i="71"/>
  <c r="L260" i="71"/>
  <c r="S264" i="71"/>
  <c r="R264" i="71"/>
  <c r="M264" i="71"/>
  <c r="L264" i="71"/>
  <c r="M261" i="71"/>
  <c r="L261" i="71"/>
  <c r="M262" i="71"/>
  <c r="L262" i="71"/>
  <c r="S263" i="71"/>
  <c r="X15" i="76"/>
  <c r="Y22" i="76"/>
  <c r="M258" i="71" s="1"/>
  <c r="N258" i="71" s="1"/>
  <c r="X46" i="35"/>
  <c r="L26" i="71" s="1"/>
  <c r="X47" i="35"/>
  <c r="L27" i="71" s="1"/>
  <c r="X48" i="35"/>
  <c r="L28" i="71" s="1"/>
  <c r="X49" i="35"/>
  <c r="L29" i="71" s="1"/>
  <c r="X50" i="35"/>
  <c r="L30" i="71" s="1"/>
  <c r="X51" i="35"/>
  <c r="L31" i="71" s="1"/>
  <c r="X52" i="35"/>
  <c r="L32" i="71" s="1"/>
  <c r="X53" i="35"/>
  <c r="L33" i="71" s="1"/>
  <c r="X54" i="35"/>
  <c r="L34" i="71" s="1"/>
  <c r="X55" i="35"/>
  <c r="L35" i="71" s="1"/>
  <c r="X56" i="35"/>
  <c r="L36" i="71" s="1"/>
  <c r="X57" i="35"/>
  <c r="L37" i="71" s="1"/>
  <c r="X58" i="35"/>
  <c r="L38" i="71" s="1"/>
  <c r="X59" i="35"/>
  <c r="L39" i="71" s="1"/>
  <c r="X60" i="35"/>
  <c r="L40" i="71" s="1"/>
  <c r="X61" i="35"/>
  <c r="L41" i="71" s="1"/>
  <c r="X62" i="35"/>
  <c r="L42" i="71" s="1"/>
  <c r="X63" i="35"/>
  <c r="L43" i="71" s="1"/>
  <c r="X64" i="35"/>
  <c r="L44" i="71" s="1"/>
  <c r="X65" i="35"/>
  <c r="L45" i="71" s="1"/>
  <c r="X66" i="35"/>
  <c r="L46" i="71" s="1"/>
  <c r="X67" i="35"/>
  <c r="L47" i="71" s="1"/>
  <c r="X68" i="35"/>
  <c r="L48" i="71" s="1"/>
  <c r="X69" i="35"/>
  <c r="L49" i="71" s="1"/>
  <c r="X70" i="35"/>
  <c r="L50" i="71" s="1"/>
  <c r="X71" i="35"/>
  <c r="L51" i="71" s="1"/>
  <c r="X72" i="35"/>
  <c r="L52" i="71" s="1"/>
  <c r="X73" i="35"/>
  <c r="L53" i="71" s="1"/>
  <c r="X74" i="35"/>
  <c r="L54" i="71" s="1"/>
  <c r="X75" i="35"/>
  <c r="L55" i="71" s="1"/>
  <c r="X76" i="35"/>
  <c r="L56" i="71" s="1"/>
  <c r="X77" i="35"/>
  <c r="L57" i="71" s="1"/>
  <c r="X78" i="35"/>
  <c r="L58" i="71" s="1"/>
  <c r="X79" i="35"/>
  <c r="L59" i="71" s="1"/>
  <c r="X80" i="35"/>
  <c r="L60" i="71" s="1"/>
  <c r="X81" i="35"/>
  <c r="L61" i="71" s="1"/>
  <c r="X82" i="35"/>
  <c r="L62" i="71" s="1"/>
  <c r="X83" i="35"/>
  <c r="L63" i="71" s="1"/>
  <c r="X84" i="35"/>
  <c r="L64" i="71" s="1"/>
  <c r="X85" i="35"/>
  <c r="L65" i="71" s="1"/>
  <c r="X86" i="35"/>
  <c r="L66" i="71" s="1"/>
  <c r="X87" i="35"/>
  <c r="L67" i="71" s="1"/>
  <c r="X88" i="35"/>
  <c r="L68" i="71" s="1"/>
  <c r="X89" i="35"/>
  <c r="L69" i="71" s="1"/>
  <c r="X90" i="35"/>
  <c r="L70" i="71" s="1"/>
  <c r="X91" i="35"/>
  <c r="L71" i="71" s="1"/>
  <c r="X92" i="35"/>
  <c r="L72" i="71" s="1"/>
  <c r="X93" i="35"/>
  <c r="L73" i="71" s="1"/>
  <c r="X94" i="35"/>
  <c r="L74" i="71" s="1"/>
  <c r="X95" i="35"/>
  <c r="L75" i="71" s="1"/>
  <c r="X96" i="35"/>
  <c r="L76" i="71" s="1"/>
  <c r="X97" i="35"/>
  <c r="L77" i="71" s="1"/>
  <c r="X98" i="35"/>
  <c r="L78" i="71" s="1"/>
  <c r="X99" i="35"/>
  <c r="L79" i="71" s="1"/>
  <c r="X100" i="35"/>
  <c r="L80" i="71" s="1"/>
  <c r="X101" i="35"/>
  <c r="L81" i="71" s="1"/>
  <c r="X102" i="35"/>
  <c r="L82" i="71" s="1"/>
  <c r="X103" i="35"/>
  <c r="L83" i="71" s="1"/>
  <c r="X104" i="35"/>
  <c r="L84" i="71" s="1"/>
  <c r="X105" i="35"/>
  <c r="L85" i="71" s="1"/>
  <c r="X106" i="35"/>
  <c r="L86" i="71" s="1"/>
  <c r="X107" i="35"/>
  <c r="L87" i="71" s="1"/>
  <c r="X108" i="35"/>
  <c r="L88" i="71" s="1"/>
  <c r="X109" i="35"/>
  <c r="L89" i="71" s="1"/>
  <c r="X110" i="35"/>
  <c r="L90" i="71" s="1"/>
  <c r="X111" i="35"/>
  <c r="L91" i="71" s="1"/>
  <c r="X112" i="35"/>
  <c r="L92" i="71" s="1"/>
  <c r="X113" i="35"/>
  <c r="L93" i="71" s="1"/>
  <c r="X114" i="35"/>
  <c r="L94" i="71" s="1"/>
  <c r="X115" i="35"/>
  <c r="L95" i="71" s="1"/>
  <c r="X116" i="35"/>
  <c r="L96" i="71" s="1"/>
  <c r="X117" i="35"/>
  <c r="L97" i="71" s="1"/>
  <c r="X118" i="35"/>
  <c r="L98" i="71" s="1"/>
  <c r="X119" i="35"/>
  <c r="L99" i="71" s="1"/>
  <c r="X120" i="35"/>
  <c r="L100" i="71" s="1"/>
  <c r="X121" i="35"/>
  <c r="L101" i="71" s="1"/>
  <c r="X122" i="35"/>
  <c r="L102" i="71" s="1"/>
  <c r="X123" i="35"/>
  <c r="L103" i="71" s="1"/>
  <c r="X124" i="35"/>
  <c r="L104" i="71" s="1"/>
  <c r="X125" i="35"/>
  <c r="L105" i="71" s="1"/>
  <c r="X126" i="35"/>
  <c r="L106" i="71" s="1"/>
  <c r="X127" i="35"/>
  <c r="L107" i="71" s="1"/>
  <c r="X128" i="35"/>
  <c r="L108" i="71" s="1"/>
  <c r="X129" i="35"/>
  <c r="L109" i="71" s="1"/>
  <c r="X130" i="35"/>
  <c r="L110" i="71" s="1"/>
  <c r="X131" i="35"/>
  <c r="L111" i="71" s="1"/>
  <c r="X132" i="35"/>
  <c r="L112" i="71" s="1"/>
  <c r="X133" i="35"/>
  <c r="L113" i="71" s="1"/>
  <c r="X134" i="35"/>
  <c r="L114" i="71" s="1"/>
  <c r="X135" i="35"/>
  <c r="L115" i="71" s="1"/>
  <c r="X136" i="35"/>
  <c r="L116" i="71" s="1"/>
  <c r="X137" i="35"/>
  <c r="L117" i="71" s="1"/>
  <c r="X138" i="35"/>
  <c r="L118" i="71" s="1"/>
  <c r="X139" i="35"/>
  <c r="L119" i="71" s="1"/>
  <c r="X140" i="35"/>
  <c r="L120" i="71" s="1"/>
  <c r="X141" i="35"/>
  <c r="L121" i="71" s="1"/>
  <c r="X142" i="35"/>
  <c r="L122" i="71" s="1"/>
  <c r="X143" i="35"/>
  <c r="L123" i="71" s="1"/>
  <c r="X144" i="35"/>
  <c r="L124" i="71" s="1"/>
  <c r="X145" i="35"/>
  <c r="L125" i="71" s="1"/>
  <c r="X146" i="35"/>
  <c r="L126" i="71" s="1"/>
  <c r="X147" i="35"/>
  <c r="L127" i="71" s="1"/>
  <c r="X148" i="35"/>
  <c r="L128" i="71" s="1"/>
  <c r="X149" i="35"/>
  <c r="L129" i="71" s="1"/>
  <c r="X150" i="35"/>
  <c r="L130" i="71" s="1"/>
  <c r="X151" i="35"/>
  <c r="L131" i="71" s="1"/>
  <c r="X152" i="35"/>
  <c r="L132" i="71" s="1"/>
  <c r="X153" i="35"/>
  <c r="L133" i="71" s="1"/>
  <c r="X154" i="35"/>
  <c r="L134" i="71" s="1"/>
  <c r="X155" i="35"/>
  <c r="L135" i="71" s="1"/>
  <c r="X156" i="35"/>
  <c r="L136" i="71" s="1"/>
  <c r="X157" i="35"/>
  <c r="L137" i="71" s="1"/>
  <c r="X158" i="35"/>
  <c r="L138" i="71" s="1"/>
  <c r="X159" i="35"/>
  <c r="L139" i="71" s="1"/>
  <c r="X160" i="35"/>
  <c r="L140" i="71" s="1"/>
  <c r="X161" i="35"/>
  <c r="L141" i="71" s="1"/>
  <c r="X162" i="35"/>
  <c r="L142" i="71" s="1"/>
  <c r="X163" i="35"/>
  <c r="L143" i="71" s="1"/>
  <c r="X164" i="35"/>
  <c r="L144" i="71" s="1"/>
  <c r="X165" i="35"/>
  <c r="L145" i="71" s="1"/>
  <c r="X166" i="35"/>
  <c r="L146" i="71" s="1"/>
  <c r="X167" i="35"/>
  <c r="L147" i="71" s="1"/>
  <c r="X168" i="35"/>
  <c r="L148" i="71" s="1"/>
  <c r="X169" i="35"/>
  <c r="L149" i="71" s="1"/>
  <c r="X170" i="35"/>
  <c r="L150" i="71" s="1"/>
  <c r="X171" i="35"/>
  <c r="L151" i="71" s="1"/>
  <c r="X172" i="35"/>
  <c r="L152" i="71" s="1"/>
  <c r="X173" i="35"/>
  <c r="L153" i="71" s="1"/>
  <c r="X174" i="35"/>
  <c r="L154" i="71" s="1"/>
  <c r="X175" i="35"/>
  <c r="L155" i="71" s="1"/>
  <c r="X176" i="35"/>
  <c r="L156" i="71" s="1"/>
  <c r="X177" i="35"/>
  <c r="L157" i="71" s="1"/>
  <c r="X178" i="35"/>
  <c r="L158" i="71" s="1"/>
  <c r="X179" i="35"/>
  <c r="L159" i="71" s="1"/>
  <c r="X180" i="35"/>
  <c r="L160" i="71" s="1"/>
  <c r="X181" i="35"/>
  <c r="L161" i="71" s="1"/>
  <c r="X182" i="35"/>
  <c r="L162" i="71" s="1"/>
  <c r="X183" i="35"/>
  <c r="L163" i="71" s="1"/>
  <c r="X184" i="35"/>
  <c r="L164" i="71" s="1"/>
  <c r="X185" i="35"/>
  <c r="L165" i="71" s="1"/>
  <c r="X186" i="35"/>
  <c r="L166" i="71" s="1"/>
  <c r="X187" i="35"/>
  <c r="L167" i="71" s="1"/>
  <c r="X188" i="35"/>
  <c r="L168" i="71" s="1"/>
  <c r="X189" i="35"/>
  <c r="L169" i="71" s="1"/>
  <c r="X190" i="35"/>
  <c r="L170" i="71" s="1"/>
  <c r="X191" i="35"/>
  <c r="L171" i="71" s="1"/>
  <c r="X192" i="35"/>
  <c r="L172" i="71" s="1"/>
  <c r="X193" i="35"/>
  <c r="L173" i="71" s="1"/>
  <c r="X194" i="35"/>
  <c r="L174" i="71" s="1"/>
  <c r="X195" i="35"/>
  <c r="L175" i="71" s="1"/>
  <c r="X196" i="35"/>
  <c r="L176" i="71" s="1"/>
  <c r="X197" i="35"/>
  <c r="L177" i="71" s="1"/>
  <c r="X198" i="35"/>
  <c r="L178" i="71" s="1"/>
  <c r="X199" i="35"/>
  <c r="L179" i="71" s="1"/>
  <c r="X200" i="35"/>
  <c r="L180" i="71" s="1"/>
  <c r="X201" i="35"/>
  <c r="L181" i="71" s="1"/>
  <c r="X202" i="35"/>
  <c r="L182" i="71" s="1"/>
  <c r="X203" i="35"/>
  <c r="L183" i="71" s="1"/>
  <c r="X204" i="35"/>
  <c r="L184" i="71" s="1"/>
  <c r="X205" i="35"/>
  <c r="L185" i="71" s="1"/>
  <c r="X206" i="35"/>
  <c r="L186" i="71" s="1"/>
  <c r="X207" i="35"/>
  <c r="L187" i="71" s="1"/>
  <c r="X208" i="35"/>
  <c r="L188" i="71" s="1"/>
  <c r="X209" i="35"/>
  <c r="L189" i="71" s="1"/>
  <c r="X210" i="35"/>
  <c r="L190" i="71" s="1"/>
  <c r="X211" i="35"/>
  <c r="L191" i="71" s="1"/>
  <c r="X212" i="35"/>
  <c r="L192" i="71" s="1"/>
  <c r="X213" i="35"/>
  <c r="L193" i="71" s="1"/>
  <c r="X214" i="35"/>
  <c r="L194" i="71" s="1"/>
  <c r="X215" i="35"/>
  <c r="L195" i="71" s="1"/>
  <c r="X216" i="35"/>
  <c r="L196" i="71" s="1"/>
  <c r="X217" i="35"/>
  <c r="L197" i="71" s="1"/>
  <c r="X218" i="35"/>
  <c r="L198" i="71" s="1"/>
  <c r="X219" i="35"/>
  <c r="L199" i="71" s="1"/>
  <c r="X220" i="35"/>
  <c r="L200" i="71" s="1"/>
  <c r="X221" i="35"/>
  <c r="L201" i="71" s="1"/>
  <c r="X222" i="35"/>
  <c r="L202" i="71" s="1"/>
  <c r="X223" i="35"/>
  <c r="L203" i="71" s="1"/>
  <c r="X224" i="35"/>
  <c r="L204" i="71" s="1"/>
  <c r="X225" i="35"/>
  <c r="L205" i="71" s="1"/>
  <c r="X226" i="35"/>
  <c r="L206" i="71" s="1"/>
  <c r="X227" i="35"/>
  <c r="L207" i="71" s="1"/>
  <c r="X228" i="35"/>
  <c r="L208" i="71" s="1"/>
  <c r="X229" i="35"/>
  <c r="L209" i="71" s="1"/>
  <c r="X230" i="35"/>
  <c r="L210" i="71" s="1"/>
  <c r="X231" i="35"/>
  <c r="L211" i="71" s="1"/>
  <c r="X232" i="35"/>
  <c r="L212" i="71" s="1"/>
  <c r="X233" i="35"/>
  <c r="L213" i="71" s="1"/>
  <c r="X234" i="35"/>
  <c r="L214" i="71" s="1"/>
  <c r="X235" i="35"/>
  <c r="L215" i="71" s="1"/>
  <c r="X236" i="35"/>
  <c r="L216" i="71" s="1"/>
  <c r="X237" i="35"/>
  <c r="L217" i="71" s="1"/>
  <c r="X238" i="35"/>
  <c r="L218" i="71" s="1"/>
  <c r="X239" i="35"/>
  <c r="L219" i="71" s="1"/>
  <c r="X240" i="35"/>
  <c r="L220" i="71" s="1"/>
  <c r="X241" i="35"/>
  <c r="L221" i="71" s="1"/>
  <c r="X242" i="35"/>
  <c r="L222" i="71" s="1"/>
  <c r="X243" i="35"/>
  <c r="L223" i="71" s="1"/>
  <c r="X244" i="35"/>
  <c r="L224" i="71" s="1"/>
  <c r="X245" i="35"/>
  <c r="L225" i="71" s="1"/>
  <c r="X246" i="35"/>
  <c r="L226" i="71" s="1"/>
  <c r="X247" i="35"/>
  <c r="L227" i="71" s="1"/>
  <c r="X248" i="35"/>
  <c r="L228" i="71" s="1"/>
  <c r="X249" i="35"/>
  <c r="L229" i="71" s="1"/>
  <c r="X250" i="35"/>
  <c r="L230" i="71" s="1"/>
  <c r="X251" i="35"/>
  <c r="L231" i="71" s="1"/>
  <c r="X252" i="35"/>
  <c r="L232" i="71" s="1"/>
  <c r="X253" i="35"/>
  <c r="L233" i="71" s="1"/>
  <c r="X254" i="35"/>
  <c r="L234" i="71" s="1"/>
  <c r="X255" i="35"/>
  <c r="L235" i="71" s="1"/>
  <c r="X256" i="35"/>
  <c r="L236" i="71" s="1"/>
  <c r="X257" i="35"/>
  <c r="L237" i="71" s="1"/>
  <c r="X258" i="35"/>
  <c r="L238" i="71" s="1"/>
  <c r="X259" i="35"/>
  <c r="L239" i="71" s="1"/>
  <c r="X260" i="35"/>
  <c r="L240" i="71" s="1"/>
  <c r="X261" i="35"/>
  <c r="L241" i="71" s="1"/>
  <c r="X262" i="35"/>
  <c r="L242" i="71" s="1"/>
  <c r="X263" i="35"/>
  <c r="L243" i="71" s="1"/>
  <c r="X264" i="35"/>
  <c r="L244" i="71" s="1"/>
  <c r="X265" i="35"/>
  <c r="L245" i="71" s="1"/>
  <c r="X266" i="35"/>
  <c r="L246" i="71" s="1"/>
  <c r="X267" i="35"/>
  <c r="L247" i="71" s="1"/>
  <c r="X268" i="35"/>
  <c r="L248" i="71" s="1"/>
  <c r="X269" i="35"/>
  <c r="L249" i="71" s="1"/>
  <c r="X270" i="35"/>
  <c r="L250" i="71" s="1"/>
  <c r="X271" i="35"/>
  <c r="L251" i="71" s="1"/>
  <c r="X272" i="35"/>
  <c r="L252" i="71" s="1"/>
  <c r="X273" i="35"/>
  <c r="L253" i="71" s="1"/>
  <c r="X274" i="35"/>
  <c r="L254" i="71" s="1"/>
  <c r="X275" i="35"/>
  <c r="L255" i="71" s="1"/>
  <c r="X276" i="35"/>
  <c r="L256" i="71" s="1"/>
  <c r="N256" i="71" s="1"/>
  <c r="X277" i="35"/>
  <c r="L257" i="71" s="1"/>
  <c r="N257" i="71" s="1"/>
  <c r="O257" i="71" s="1"/>
  <c r="N259" i="71" l="1"/>
  <c r="O259" i="71" s="1"/>
  <c r="N260" i="71"/>
  <c r="P260" i="71" s="1"/>
  <c r="N263" i="71"/>
  <c r="O263" i="71" s="1"/>
  <c r="N261" i="71"/>
  <c r="P261" i="71" s="1"/>
  <c r="N264" i="71"/>
  <c r="N262" i="71"/>
  <c r="P265" i="71"/>
  <c r="O265" i="71"/>
  <c r="P258" i="71"/>
  <c r="O258" i="71"/>
  <c r="Y15" i="76"/>
  <c r="P259" i="71" l="1"/>
  <c r="O261" i="71"/>
  <c r="P263" i="71"/>
  <c r="O260" i="71"/>
  <c r="P262" i="71"/>
  <c r="O262" i="71"/>
  <c r="O264" i="71"/>
  <c r="P264" i="71"/>
  <c r="R9" i="71"/>
  <c r="R10" i="71"/>
  <c r="R26" i="71"/>
  <c r="R27" i="71"/>
  <c r="R28" i="71"/>
  <c r="R29" i="71"/>
  <c r="R30" i="71"/>
  <c r="R31" i="71"/>
  <c r="R32" i="71"/>
  <c r="R33" i="71"/>
  <c r="R34" i="71"/>
  <c r="R35" i="71"/>
  <c r="R36" i="71"/>
  <c r="R37" i="71"/>
  <c r="R38" i="71"/>
  <c r="R39" i="71"/>
  <c r="R40" i="71"/>
  <c r="R41" i="71"/>
  <c r="R42" i="71"/>
  <c r="R43" i="71"/>
  <c r="R44" i="71"/>
  <c r="R45" i="71"/>
  <c r="R46" i="71"/>
  <c r="R47" i="71"/>
  <c r="R48" i="71"/>
  <c r="R49" i="71"/>
  <c r="R50" i="71"/>
  <c r="R51" i="71"/>
  <c r="R52" i="71"/>
  <c r="R53" i="71"/>
  <c r="R54" i="71"/>
  <c r="R55" i="71"/>
  <c r="R56" i="71"/>
  <c r="R57" i="71"/>
  <c r="R58" i="71"/>
  <c r="R59" i="71"/>
  <c r="R60" i="71"/>
  <c r="R61" i="71"/>
  <c r="R62" i="71"/>
  <c r="R63" i="71"/>
  <c r="R64" i="71"/>
  <c r="R65" i="71"/>
  <c r="R66" i="71"/>
  <c r="R67" i="71"/>
  <c r="R68" i="71"/>
  <c r="R69" i="71"/>
  <c r="R70" i="71"/>
  <c r="R71" i="71"/>
  <c r="R72" i="71"/>
  <c r="R73" i="71"/>
  <c r="R74" i="71"/>
  <c r="R75" i="71"/>
  <c r="R76" i="71"/>
  <c r="R77" i="71"/>
  <c r="R78" i="71"/>
  <c r="R79" i="71"/>
  <c r="R80" i="71"/>
  <c r="R81" i="71"/>
  <c r="R82" i="71"/>
  <c r="R83" i="71"/>
  <c r="R84" i="71"/>
  <c r="R85" i="71"/>
  <c r="R86" i="71"/>
  <c r="R87" i="71"/>
  <c r="R88" i="71"/>
  <c r="R89" i="71"/>
  <c r="R90" i="71"/>
  <c r="R91" i="71"/>
  <c r="R92" i="71"/>
  <c r="R93" i="71"/>
  <c r="R94" i="71"/>
  <c r="R95" i="71"/>
  <c r="R96" i="71"/>
  <c r="R97" i="71"/>
  <c r="R98" i="71"/>
  <c r="R99" i="71"/>
  <c r="R100" i="71"/>
  <c r="R101" i="71"/>
  <c r="R102" i="71"/>
  <c r="R103" i="71"/>
  <c r="R104" i="71"/>
  <c r="R105" i="71"/>
  <c r="R106" i="71"/>
  <c r="R107" i="71"/>
  <c r="R108" i="71"/>
  <c r="R109" i="71"/>
  <c r="R110" i="71"/>
  <c r="R111" i="71"/>
  <c r="R112" i="71"/>
  <c r="R113" i="71"/>
  <c r="R114" i="71"/>
  <c r="R115" i="71"/>
  <c r="R116" i="71"/>
  <c r="R117" i="71"/>
  <c r="R118" i="71"/>
  <c r="R119" i="71"/>
  <c r="R120" i="71"/>
  <c r="R121" i="71"/>
  <c r="R122" i="71"/>
  <c r="R123" i="71"/>
  <c r="R124" i="71"/>
  <c r="R125" i="71"/>
  <c r="R126" i="71"/>
  <c r="R127" i="71"/>
  <c r="R128" i="71"/>
  <c r="R129" i="71"/>
  <c r="R130" i="71"/>
  <c r="R131" i="71"/>
  <c r="R132" i="71"/>
  <c r="R133" i="71"/>
  <c r="R134" i="71"/>
  <c r="R135" i="71"/>
  <c r="R136" i="71"/>
  <c r="R137" i="71"/>
  <c r="R138" i="71"/>
  <c r="R139" i="71"/>
  <c r="R140" i="71"/>
  <c r="R141" i="71"/>
  <c r="R142" i="71"/>
  <c r="R143" i="71"/>
  <c r="R144" i="71"/>
  <c r="R145" i="71"/>
  <c r="R146" i="71"/>
  <c r="R147" i="71"/>
  <c r="R148" i="71"/>
  <c r="R149" i="71"/>
  <c r="R150" i="71"/>
  <c r="R151" i="71"/>
  <c r="R152" i="71"/>
  <c r="R153" i="71"/>
  <c r="R154" i="71"/>
  <c r="R155" i="71"/>
  <c r="R156" i="71"/>
  <c r="R157" i="71"/>
  <c r="R158" i="71"/>
  <c r="R159" i="71"/>
  <c r="R160" i="71"/>
  <c r="R161" i="71"/>
  <c r="R162" i="71"/>
  <c r="R163" i="71"/>
  <c r="R164" i="71"/>
  <c r="R165" i="71"/>
  <c r="R166" i="71"/>
  <c r="R167" i="71"/>
  <c r="R168" i="71"/>
  <c r="R169" i="71"/>
  <c r="R170" i="71"/>
  <c r="R171" i="71"/>
  <c r="R172" i="71"/>
  <c r="R173" i="71"/>
  <c r="R174" i="71"/>
  <c r="R175" i="71"/>
  <c r="R176" i="71"/>
  <c r="R177" i="71"/>
  <c r="R178" i="71"/>
  <c r="R179" i="71"/>
  <c r="R180" i="71"/>
  <c r="R181" i="71"/>
  <c r="R182" i="71"/>
  <c r="R183" i="71"/>
  <c r="R184" i="71"/>
  <c r="R185" i="71"/>
  <c r="R186" i="71"/>
  <c r="R187" i="71"/>
  <c r="R188" i="71"/>
  <c r="R189" i="71"/>
  <c r="R190" i="71"/>
  <c r="R191" i="71"/>
  <c r="R192" i="71"/>
  <c r="R193" i="71"/>
  <c r="R194" i="71"/>
  <c r="R195" i="71"/>
  <c r="R196" i="71"/>
  <c r="R197" i="71"/>
  <c r="R198" i="71"/>
  <c r="R199" i="71"/>
  <c r="R200" i="71"/>
  <c r="R201" i="71"/>
  <c r="R202" i="71"/>
  <c r="R203" i="71"/>
  <c r="R204" i="71"/>
  <c r="R205" i="71"/>
  <c r="R206" i="71"/>
  <c r="R207" i="71"/>
  <c r="R208" i="71"/>
  <c r="R209" i="71"/>
  <c r="R210" i="71"/>
  <c r="R211" i="71"/>
  <c r="R212" i="71"/>
  <c r="R213" i="71"/>
  <c r="R214" i="71"/>
  <c r="R215" i="71"/>
  <c r="R216" i="71"/>
  <c r="R217" i="71"/>
  <c r="R218" i="71"/>
  <c r="R219" i="71"/>
  <c r="R220" i="71"/>
  <c r="R221" i="71"/>
  <c r="R222" i="71"/>
  <c r="R223" i="71"/>
  <c r="R224" i="71"/>
  <c r="R225" i="71"/>
  <c r="R226" i="71"/>
  <c r="R227" i="71"/>
  <c r="R228" i="71"/>
  <c r="R229" i="71"/>
  <c r="R230" i="71"/>
  <c r="R231" i="71"/>
  <c r="R232" i="71"/>
  <c r="R233" i="71"/>
  <c r="R234" i="71"/>
  <c r="R235" i="71"/>
  <c r="R236" i="71"/>
  <c r="R237" i="71"/>
  <c r="R238" i="71"/>
  <c r="R239" i="71"/>
  <c r="R240" i="71"/>
  <c r="R241" i="71"/>
  <c r="R242" i="71"/>
  <c r="R243" i="71"/>
  <c r="R244" i="71"/>
  <c r="R245" i="71"/>
  <c r="R246" i="71"/>
  <c r="R247" i="71"/>
  <c r="R248" i="71"/>
  <c r="R249" i="71"/>
  <c r="R250" i="71"/>
  <c r="R251" i="71"/>
  <c r="R252" i="71"/>
  <c r="R253" i="71"/>
  <c r="R254" i="71"/>
  <c r="R255" i="71"/>
  <c r="R256" i="71"/>
  <c r="R257" i="71"/>
  <c r="Q9" i="71"/>
  <c r="S9" i="71" l="1"/>
  <c r="R25" i="71" l="1"/>
  <c r="N26" i="71"/>
  <c r="N27" i="71"/>
  <c r="N28" i="71"/>
  <c r="N29" i="71"/>
  <c r="N30" i="71"/>
  <c r="N31" i="71"/>
  <c r="N32" i="71"/>
  <c r="N33" i="71"/>
  <c r="N34" i="71"/>
  <c r="N35" i="71"/>
  <c r="N36" i="71"/>
  <c r="N37" i="71"/>
  <c r="N38" i="71"/>
  <c r="N39" i="71"/>
  <c r="N40" i="71"/>
  <c r="N41" i="71"/>
  <c r="N42" i="71"/>
  <c r="N43" i="71"/>
  <c r="N44" i="71"/>
  <c r="N45" i="71"/>
  <c r="N46" i="71"/>
  <c r="N47" i="71"/>
  <c r="N48" i="71"/>
  <c r="N49" i="71"/>
  <c r="N50" i="71"/>
  <c r="N51" i="71"/>
  <c r="N52" i="71"/>
  <c r="N53" i="71"/>
  <c r="N54" i="71"/>
  <c r="N55" i="71"/>
  <c r="N56" i="71"/>
  <c r="N57" i="71"/>
  <c r="N58" i="71"/>
  <c r="N59" i="71"/>
  <c r="N60" i="71"/>
  <c r="N61" i="71"/>
  <c r="N62" i="71"/>
  <c r="N63" i="71"/>
  <c r="N64" i="71"/>
  <c r="N65" i="71"/>
  <c r="N66" i="71"/>
  <c r="N67" i="71"/>
  <c r="N68" i="71"/>
  <c r="N69" i="71"/>
  <c r="N70" i="71"/>
  <c r="N71" i="71"/>
  <c r="N72" i="71"/>
  <c r="N73" i="71"/>
  <c r="N74" i="71"/>
  <c r="N75" i="71"/>
  <c r="N76" i="71"/>
  <c r="N77" i="71"/>
  <c r="N78" i="71"/>
  <c r="N79" i="71"/>
  <c r="N80" i="71"/>
  <c r="N81" i="71"/>
  <c r="N82" i="71"/>
  <c r="N83" i="71"/>
  <c r="N84" i="71"/>
  <c r="N85" i="71"/>
  <c r="N86" i="71"/>
  <c r="N87" i="71"/>
  <c r="N88" i="71"/>
  <c r="N89" i="71"/>
  <c r="N90" i="71"/>
  <c r="N91" i="71"/>
  <c r="N92" i="71"/>
  <c r="N93" i="71"/>
  <c r="N94" i="71"/>
  <c r="N95" i="71"/>
  <c r="N96" i="71"/>
  <c r="N97" i="71"/>
  <c r="N98" i="71"/>
  <c r="N99" i="71"/>
  <c r="N100" i="71"/>
  <c r="N101" i="71"/>
  <c r="N102" i="71"/>
  <c r="N103" i="71"/>
  <c r="N104" i="71"/>
  <c r="N105" i="71"/>
  <c r="N106" i="71"/>
  <c r="N107" i="71"/>
  <c r="N108" i="71"/>
  <c r="N109" i="71"/>
  <c r="N110" i="71"/>
  <c r="N111" i="71"/>
  <c r="N112" i="71"/>
  <c r="N113" i="71"/>
  <c r="N114" i="71"/>
  <c r="N115" i="71"/>
  <c r="N116" i="71"/>
  <c r="N117" i="71"/>
  <c r="N118" i="71"/>
  <c r="N119" i="71"/>
  <c r="N120" i="71"/>
  <c r="N121" i="71"/>
  <c r="N122" i="71"/>
  <c r="N123" i="71"/>
  <c r="N124" i="71"/>
  <c r="N125" i="71"/>
  <c r="N126" i="71"/>
  <c r="N127" i="71"/>
  <c r="N128" i="71"/>
  <c r="N129" i="71"/>
  <c r="N130" i="71"/>
  <c r="N131" i="71"/>
  <c r="N132" i="71"/>
  <c r="N133" i="71"/>
  <c r="N134" i="71"/>
  <c r="N135" i="71"/>
  <c r="N136" i="71"/>
  <c r="N137" i="71"/>
  <c r="N138" i="71"/>
  <c r="N139" i="71"/>
  <c r="N140" i="71"/>
  <c r="N141" i="71"/>
  <c r="N142" i="71"/>
  <c r="N143" i="71"/>
  <c r="N144" i="71"/>
  <c r="N145" i="71"/>
  <c r="N146" i="71"/>
  <c r="N147" i="71"/>
  <c r="N148" i="71"/>
  <c r="N149" i="71"/>
  <c r="N150" i="71"/>
  <c r="N151" i="71"/>
  <c r="N152" i="71"/>
  <c r="N153" i="71"/>
  <c r="N154" i="71"/>
  <c r="N155" i="71"/>
  <c r="N156" i="71"/>
  <c r="N157" i="71"/>
  <c r="N158" i="71"/>
  <c r="N159" i="71"/>
  <c r="N160" i="71"/>
  <c r="N161" i="71"/>
  <c r="N162" i="71"/>
  <c r="N163" i="71"/>
  <c r="N164" i="71"/>
  <c r="N165" i="71"/>
  <c r="N166" i="71"/>
  <c r="N167" i="71"/>
  <c r="N168" i="71"/>
  <c r="N169" i="71"/>
  <c r="N170" i="71"/>
  <c r="N171" i="71"/>
  <c r="N172" i="71"/>
  <c r="N173" i="71"/>
  <c r="N174" i="71"/>
  <c r="N175" i="71"/>
  <c r="N176" i="71"/>
  <c r="N177" i="71"/>
  <c r="N178" i="71"/>
  <c r="N179" i="71"/>
  <c r="N180" i="71"/>
  <c r="N181" i="71"/>
  <c r="N182" i="71"/>
  <c r="N183" i="71"/>
  <c r="N184" i="71"/>
  <c r="N185" i="71"/>
  <c r="N186" i="71"/>
  <c r="N187" i="71"/>
  <c r="N188" i="71"/>
  <c r="N189" i="71"/>
  <c r="N190" i="71"/>
  <c r="N191" i="71"/>
  <c r="N192" i="71"/>
  <c r="N193" i="71"/>
  <c r="N194" i="71"/>
  <c r="N195" i="71"/>
  <c r="N196" i="71"/>
  <c r="N197" i="71"/>
  <c r="N198" i="71"/>
  <c r="N199" i="71"/>
  <c r="N200" i="71"/>
  <c r="N201" i="71"/>
  <c r="N202" i="71"/>
  <c r="N203" i="71"/>
  <c r="N204" i="71"/>
  <c r="N205" i="71"/>
  <c r="N206" i="71"/>
  <c r="N207" i="71"/>
  <c r="N208" i="71"/>
  <c r="N209" i="71"/>
  <c r="N210" i="71"/>
  <c r="N211" i="71"/>
  <c r="N212" i="71"/>
  <c r="N213" i="71"/>
  <c r="N214" i="71"/>
  <c r="N215" i="71"/>
  <c r="N216" i="71"/>
  <c r="N217" i="71"/>
  <c r="N218" i="71"/>
  <c r="N219" i="71"/>
  <c r="N220" i="71"/>
  <c r="N221" i="71"/>
  <c r="N222" i="71"/>
  <c r="N223" i="71"/>
  <c r="N224" i="71"/>
  <c r="N225" i="71"/>
  <c r="N226" i="71"/>
  <c r="N227" i="71"/>
  <c r="N228" i="71"/>
  <c r="N229" i="71"/>
  <c r="N230" i="71"/>
  <c r="N231" i="71"/>
  <c r="N232" i="71"/>
  <c r="N233" i="71"/>
  <c r="N234" i="71"/>
  <c r="N235" i="71"/>
  <c r="N236" i="71"/>
  <c r="N237" i="71"/>
  <c r="N238" i="71"/>
  <c r="N239" i="71"/>
  <c r="N240" i="71"/>
  <c r="N241" i="71"/>
  <c r="N242" i="71"/>
  <c r="N243" i="71"/>
  <c r="N244" i="71"/>
  <c r="N245" i="71"/>
  <c r="N246" i="71"/>
  <c r="N247" i="71"/>
  <c r="N248" i="71"/>
  <c r="N249" i="71"/>
  <c r="N250" i="71"/>
  <c r="N251" i="71"/>
  <c r="N252" i="71"/>
  <c r="N253" i="71"/>
  <c r="N254" i="71"/>
  <c r="N255" i="71"/>
  <c r="O251" i="71" l="1"/>
  <c r="P251" i="71"/>
  <c r="O239" i="71"/>
  <c r="P239" i="71"/>
  <c r="O227" i="71"/>
  <c r="P227" i="71"/>
  <c r="O215" i="71"/>
  <c r="P215" i="71"/>
  <c r="O203" i="71"/>
  <c r="P203" i="71"/>
  <c r="O191" i="71"/>
  <c r="P191" i="71"/>
  <c r="O179" i="71"/>
  <c r="P179" i="71"/>
  <c r="O167" i="71"/>
  <c r="P167" i="71"/>
  <c r="O155" i="71"/>
  <c r="P155" i="71"/>
  <c r="O143" i="71"/>
  <c r="P143" i="71"/>
  <c r="O131" i="71"/>
  <c r="P131" i="71"/>
  <c r="O119" i="71"/>
  <c r="P119" i="71"/>
  <c r="O107" i="71"/>
  <c r="P107" i="71"/>
  <c r="O95" i="71"/>
  <c r="P95" i="71"/>
  <c r="O83" i="71"/>
  <c r="P83" i="71"/>
  <c r="O71" i="71"/>
  <c r="P71" i="71"/>
  <c r="O59" i="71"/>
  <c r="P59" i="71"/>
  <c r="O47" i="71"/>
  <c r="P47" i="71"/>
  <c r="O35" i="71"/>
  <c r="P35" i="71"/>
  <c r="O250" i="71"/>
  <c r="P250" i="71"/>
  <c r="O238" i="71"/>
  <c r="P238" i="71"/>
  <c r="O226" i="71"/>
  <c r="P226" i="71"/>
  <c r="O214" i="71"/>
  <c r="P214" i="71"/>
  <c r="O202" i="71"/>
  <c r="P202" i="71"/>
  <c r="O190" i="71"/>
  <c r="P190" i="71"/>
  <c r="O178" i="71"/>
  <c r="P178" i="71"/>
  <c r="O166" i="71"/>
  <c r="P166" i="71"/>
  <c r="O154" i="71"/>
  <c r="P154" i="71"/>
  <c r="O142" i="71"/>
  <c r="P142" i="71"/>
  <c r="O130" i="71"/>
  <c r="P130" i="71"/>
  <c r="O118" i="71"/>
  <c r="P118" i="71"/>
  <c r="O106" i="71"/>
  <c r="P106" i="71"/>
  <c r="O94" i="71"/>
  <c r="P94" i="71"/>
  <c r="O82" i="71"/>
  <c r="P82" i="71"/>
  <c r="O70" i="71"/>
  <c r="P70" i="71"/>
  <c r="O58" i="71"/>
  <c r="P58" i="71"/>
  <c r="O46" i="71"/>
  <c r="P46" i="71"/>
  <c r="O34" i="71"/>
  <c r="P34" i="71"/>
  <c r="P241" i="71"/>
  <c r="O241" i="71"/>
  <c r="P249" i="71"/>
  <c r="O249" i="71"/>
  <c r="P237" i="71"/>
  <c r="O237" i="71"/>
  <c r="P225" i="71"/>
  <c r="O225" i="71"/>
  <c r="P213" i="71"/>
  <c r="O213" i="71"/>
  <c r="P201" i="71"/>
  <c r="O201" i="71"/>
  <c r="P189" i="71"/>
  <c r="O189" i="71"/>
  <c r="P177" i="71"/>
  <c r="O177" i="71"/>
  <c r="P165" i="71"/>
  <c r="O165" i="71"/>
  <c r="P153" i="71"/>
  <c r="O153" i="71"/>
  <c r="P141" i="71"/>
  <c r="O141" i="71"/>
  <c r="P129" i="71"/>
  <c r="O129" i="71"/>
  <c r="P117" i="71"/>
  <c r="O117" i="71"/>
  <c r="P105" i="71"/>
  <c r="O105" i="71"/>
  <c r="P93" i="71"/>
  <c r="O93" i="71"/>
  <c r="P81" i="71"/>
  <c r="O81" i="71"/>
  <c r="P69" i="71"/>
  <c r="O69" i="71"/>
  <c r="P57" i="71"/>
  <c r="O57" i="71"/>
  <c r="P45" i="71"/>
  <c r="O45" i="71"/>
  <c r="P33" i="71"/>
  <c r="O33" i="71"/>
  <c r="P248" i="71"/>
  <c r="O248" i="71"/>
  <c r="P236" i="71"/>
  <c r="O236" i="71"/>
  <c r="P224" i="71"/>
  <c r="O224" i="71"/>
  <c r="P212" i="71"/>
  <c r="O212" i="71"/>
  <c r="P200" i="71"/>
  <c r="O200" i="71"/>
  <c r="P188" i="71"/>
  <c r="O188" i="71"/>
  <c r="P176" i="71"/>
  <c r="O176" i="71"/>
  <c r="P164" i="71"/>
  <c r="O164" i="71"/>
  <c r="P152" i="71"/>
  <c r="O152" i="71"/>
  <c r="P140" i="71"/>
  <c r="O140" i="71"/>
  <c r="P128" i="71"/>
  <c r="O128" i="71"/>
  <c r="P116" i="71"/>
  <c r="O116" i="71"/>
  <c r="P104" i="71"/>
  <c r="O104" i="71"/>
  <c r="P92" i="71"/>
  <c r="O92" i="71"/>
  <c r="P80" i="71"/>
  <c r="O80" i="71"/>
  <c r="P68" i="71"/>
  <c r="O68" i="71"/>
  <c r="P56" i="71"/>
  <c r="O56" i="71"/>
  <c r="P44" i="71"/>
  <c r="O44" i="71"/>
  <c r="P32" i="71"/>
  <c r="O32" i="71"/>
  <c r="P247" i="71"/>
  <c r="O247" i="71"/>
  <c r="P235" i="71"/>
  <c r="O235" i="71"/>
  <c r="P223" i="71"/>
  <c r="O223" i="71"/>
  <c r="P211" i="71"/>
  <c r="O211" i="71"/>
  <c r="P199" i="71"/>
  <c r="O199" i="71"/>
  <c r="P187" i="71"/>
  <c r="O187" i="71"/>
  <c r="P175" i="71"/>
  <c r="O175" i="71"/>
  <c r="P163" i="71"/>
  <c r="O163" i="71"/>
  <c r="P151" i="71"/>
  <c r="O151" i="71"/>
  <c r="P139" i="71"/>
  <c r="O139" i="71"/>
  <c r="P127" i="71"/>
  <c r="O127" i="71"/>
  <c r="P115" i="71"/>
  <c r="O115" i="71"/>
  <c r="P103" i="71"/>
  <c r="O103" i="71"/>
  <c r="P91" i="71"/>
  <c r="O91" i="71"/>
  <c r="P79" i="71"/>
  <c r="O79" i="71"/>
  <c r="P67" i="71"/>
  <c r="O67" i="71"/>
  <c r="P55" i="71"/>
  <c r="O55" i="71"/>
  <c r="P43" i="71"/>
  <c r="O43" i="71"/>
  <c r="P31" i="71"/>
  <c r="O31" i="71"/>
  <c r="P246" i="71"/>
  <c r="O246" i="71"/>
  <c r="P234" i="71"/>
  <c r="O234" i="71"/>
  <c r="P222" i="71"/>
  <c r="O222" i="71"/>
  <c r="P210" i="71"/>
  <c r="O210" i="71"/>
  <c r="P198" i="71"/>
  <c r="O198" i="71"/>
  <c r="P186" i="71"/>
  <c r="O186" i="71"/>
  <c r="P174" i="71"/>
  <c r="O174" i="71"/>
  <c r="P162" i="71"/>
  <c r="O162" i="71"/>
  <c r="P150" i="71"/>
  <c r="O150" i="71"/>
  <c r="P138" i="71"/>
  <c r="O138" i="71"/>
  <c r="P126" i="71"/>
  <c r="O126" i="71"/>
  <c r="P114" i="71"/>
  <c r="O114" i="71"/>
  <c r="P102" i="71"/>
  <c r="O102" i="71"/>
  <c r="P90" i="71"/>
  <c r="O90" i="71"/>
  <c r="P78" i="71"/>
  <c r="O78" i="71"/>
  <c r="P66" i="71"/>
  <c r="O66" i="71"/>
  <c r="P54" i="71"/>
  <c r="O54" i="71"/>
  <c r="P42" i="71"/>
  <c r="O42" i="71"/>
  <c r="P30" i="71"/>
  <c r="O30" i="71"/>
  <c r="P257" i="71"/>
  <c r="P245" i="71"/>
  <c r="O245" i="71"/>
  <c r="P233" i="71"/>
  <c r="O233" i="71"/>
  <c r="P221" i="71"/>
  <c r="O221" i="71"/>
  <c r="P209" i="71"/>
  <c r="O209" i="71"/>
  <c r="P197" i="71"/>
  <c r="O197" i="71"/>
  <c r="P185" i="71"/>
  <c r="O185" i="71"/>
  <c r="P173" i="71"/>
  <c r="O173" i="71"/>
  <c r="P161" i="71"/>
  <c r="O161" i="71"/>
  <c r="P149" i="71"/>
  <c r="O149" i="71"/>
  <c r="P137" i="71"/>
  <c r="O137" i="71"/>
  <c r="P125" i="71"/>
  <c r="O125" i="71"/>
  <c r="P113" i="71"/>
  <c r="O113" i="71"/>
  <c r="P101" i="71"/>
  <c r="O101" i="71"/>
  <c r="P89" i="71"/>
  <c r="O89" i="71"/>
  <c r="P77" i="71"/>
  <c r="O77" i="71"/>
  <c r="P65" i="71"/>
  <c r="O65" i="71"/>
  <c r="P53" i="71"/>
  <c r="O53" i="71"/>
  <c r="P41" i="71"/>
  <c r="O41" i="71"/>
  <c r="P29" i="71"/>
  <c r="O29" i="71"/>
  <c r="P256" i="71"/>
  <c r="O256" i="71"/>
  <c r="P244" i="71"/>
  <c r="O244" i="71"/>
  <c r="P232" i="71"/>
  <c r="O232" i="71"/>
  <c r="P220" i="71"/>
  <c r="O220" i="71"/>
  <c r="P208" i="71"/>
  <c r="O208" i="71"/>
  <c r="P196" i="71"/>
  <c r="O196" i="71"/>
  <c r="P184" i="71"/>
  <c r="O184" i="71"/>
  <c r="P172" i="71"/>
  <c r="O172" i="71"/>
  <c r="P160" i="71"/>
  <c r="O160" i="71"/>
  <c r="P148" i="71"/>
  <c r="O148" i="71"/>
  <c r="P136" i="71"/>
  <c r="O136" i="71"/>
  <c r="P124" i="71"/>
  <c r="O124" i="71"/>
  <c r="P112" i="71"/>
  <c r="O112" i="71"/>
  <c r="P100" i="71"/>
  <c r="O100" i="71"/>
  <c r="P88" i="71"/>
  <c r="O88" i="71"/>
  <c r="P76" i="71"/>
  <c r="O76" i="71"/>
  <c r="P64" i="71"/>
  <c r="O64" i="71"/>
  <c r="P52" i="71"/>
  <c r="O52" i="71"/>
  <c r="P40" i="71"/>
  <c r="O40" i="71"/>
  <c r="P28" i="71"/>
  <c r="O28" i="71"/>
  <c r="P255" i="71"/>
  <c r="O255" i="71"/>
  <c r="P243" i="71"/>
  <c r="O243" i="71"/>
  <c r="P231" i="71"/>
  <c r="O231" i="71"/>
  <c r="P219" i="71"/>
  <c r="O219" i="71"/>
  <c r="P207" i="71"/>
  <c r="O207" i="71"/>
  <c r="P195" i="71"/>
  <c r="O195" i="71"/>
  <c r="P183" i="71"/>
  <c r="O183" i="71"/>
  <c r="P171" i="71"/>
  <c r="O171" i="71"/>
  <c r="P159" i="71"/>
  <c r="O159" i="71"/>
  <c r="P147" i="71"/>
  <c r="O147" i="71"/>
  <c r="P135" i="71"/>
  <c r="O135" i="71"/>
  <c r="P123" i="71"/>
  <c r="O123" i="71"/>
  <c r="P111" i="71"/>
  <c r="O111" i="71"/>
  <c r="P99" i="71"/>
  <c r="O99" i="71"/>
  <c r="P87" i="71"/>
  <c r="O87" i="71"/>
  <c r="P75" i="71"/>
  <c r="O75" i="71"/>
  <c r="P63" i="71"/>
  <c r="O63" i="71"/>
  <c r="P51" i="71"/>
  <c r="O51" i="71"/>
  <c r="P39" i="71"/>
  <c r="O39" i="71"/>
  <c r="P27" i="71"/>
  <c r="O27" i="71"/>
  <c r="P254" i="71"/>
  <c r="O254" i="71"/>
  <c r="P242" i="71"/>
  <c r="O242" i="71"/>
  <c r="P230" i="71"/>
  <c r="O230" i="71"/>
  <c r="P218" i="71"/>
  <c r="O218" i="71"/>
  <c r="P206" i="71"/>
  <c r="O206" i="71"/>
  <c r="P194" i="71"/>
  <c r="O194" i="71"/>
  <c r="P182" i="71"/>
  <c r="O182" i="71"/>
  <c r="P170" i="71"/>
  <c r="O170" i="71"/>
  <c r="P158" i="71"/>
  <c r="O158" i="71"/>
  <c r="P146" i="71"/>
  <c r="O146" i="71"/>
  <c r="P134" i="71"/>
  <c r="O134" i="71"/>
  <c r="P122" i="71"/>
  <c r="O122" i="71"/>
  <c r="P110" i="71"/>
  <c r="O110" i="71"/>
  <c r="P98" i="71"/>
  <c r="O98" i="71"/>
  <c r="P86" i="71"/>
  <c r="O86" i="71"/>
  <c r="P74" i="71"/>
  <c r="O74" i="71"/>
  <c r="P62" i="71"/>
  <c r="O62" i="71"/>
  <c r="P50" i="71"/>
  <c r="O50" i="71"/>
  <c r="P38" i="71"/>
  <c r="O38" i="71"/>
  <c r="P26" i="71"/>
  <c r="O26" i="71"/>
  <c r="P229" i="71"/>
  <c r="O229" i="71"/>
  <c r="P217" i="71"/>
  <c r="O217" i="71"/>
  <c r="P205" i="71"/>
  <c r="O205" i="71"/>
  <c r="P193" i="71"/>
  <c r="O193" i="71"/>
  <c r="P181" i="71"/>
  <c r="O181" i="71"/>
  <c r="P169" i="71"/>
  <c r="O169" i="71"/>
  <c r="P157" i="71"/>
  <c r="O157" i="71"/>
  <c r="P145" i="71"/>
  <c r="O145" i="71"/>
  <c r="P133" i="71"/>
  <c r="O133" i="71"/>
  <c r="P121" i="71"/>
  <c r="O121" i="71"/>
  <c r="P109" i="71"/>
  <c r="O109" i="71"/>
  <c r="P97" i="71"/>
  <c r="O97" i="71"/>
  <c r="P85" i="71"/>
  <c r="O85" i="71"/>
  <c r="P73" i="71"/>
  <c r="O73" i="71"/>
  <c r="P61" i="71"/>
  <c r="O61" i="71"/>
  <c r="P49" i="71"/>
  <c r="O49" i="71"/>
  <c r="P37" i="71"/>
  <c r="O37" i="71"/>
  <c r="P253" i="71"/>
  <c r="O253" i="71"/>
  <c r="P252" i="71"/>
  <c r="O252" i="71"/>
  <c r="P240" i="71"/>
  <c r="O240" i="71"/>
  <c r="P228" i="71"/>
  <c r="O228" i="71"/>
  <c r="P216" i="71"/>
  <c r="O216" i="71"/>
  <c r="P204" i="71"/>
  <c r="O204" i="71"/>
  <c r="P192" i="71"/>
  <c r="O192" i="71"/>
  <c r="P180" i="71"/>
  <c r="O180" i="71"/>
  <c r="P168" i="71"/>
  <c r="O168" i="71"/>
  <c r="P156" i="71"/>
  <c r="O156" i="71"/>
  <c r="P144" i="71"/>
  <c r="O144" i="71"/>
  <c r="P132" i="71"/>
  <c r="O132" i="71"/>
  <c r="P120" i="71"/>
  <c r="O120" i="71"/>
  <c r="P108" i="71"/>
  <c r="O108" i="71"/>
  <c r="P96" i="71"/>
  <c r="O96" i="71"/>
  <c r="P84" i="71"/>
  <c r="O84" i="71"/>
  <c r="P72" i="71"/>
  <c r="O72" i="71"/>
  <c r="P60" i="71"/>
  <c r="O60" i="71"/>
  <c r="P48" i="71"/>
  <c r="O48" i="71"/>
  <c r="P36" i="71"/>
  <c r="O36" i="71"/>
  <c r="AL15" i="35"/>
  <c r="AT15" i="35"/>
  <c r="AS15" i="35"/>
  <c r="AR15" i="35"/>
  <c r="AQ15" i="35"/>
  <c r="AP15" i="35"/>
  <c r="AO15" i="35"/>
  <c r="AN15" i="35"/>
  <c r="AM15" i="35"/>
  <c r="M34" i="68" l="1"/>
  <c r="Y46" i="35" l="1"/>
  <c r="M26" i="71" s="1"/>
  <c r="Y47" i="35"/>
  <c r="M27" i="71" s="1"/>
  <c r="Y48" i="35"/>
  <c r="M28" i="71" s="1"/>
  <c r="Y49" i="35"/>
  <c r="M29" i="71" s="1"/>
  <c r="Y50" i="35"/>
  <c r="M30" i="71" s="1"/>
  <c r="Y51" i="35"/>
  <c r="M31" i="71" s="1"/>
  <c r="Y52" i="35"/>
  <c r="M32" i="71" s="1"/>
  <c r="Y53" i="35"/>
  <c r="M33" i="71" s="1"/>
  <c r="Y54" i="35"/>
  <c r="M34" i="71" s="1"/>
  <c r="Y55" i="35"/>
  <c r="M35" i="71" s="1"/>
  <c r="Y56" i="35"/>
  <c r="M36" i="71" s="1"/>
  <c r="Y57" i="35"/>
  <c r="M37" i="71" s="1"/>
  <c r="Y58" i="35"/>
  <c r="M38" i="71" s="1"/>
  <c r="Y59" i="35"/>
  <c r="M39" i="71" s="1"/>
  <c r="Y60" i="35"/>
  <c r="M40" i="71" s="1"/>
  <c r="Y61" i="35"/>
  <c r="M41" i="71" s="1"/>
  <c r="Y62" i="35"/>
  <c r="M42" i="71" s="1"/>
  <c r="Y63" i="35"/>
  <c r="M43" i="71" s="1"/>
  <c r="Y64" i="35"/>
  <c r="M44" i="71" s="1"/>
  <c r="Y65" i="35"/>
  <c r="M45" i="71" s="1"/>
  <c r="Y66" i="35"/>
  <c r="M46" i="71" s="1"/>
  <c r="Y67" i="35"/>
  <c r="M47" i="71" s="1"/>
  <c r="Y68" i="35"/>
  <c r="M48" i="71" s="1"/>
  <c r="Y69" i="35"/>
  <c r="M49" i="71" s="1"/>
  <c r="Y70" i="35"/>
  <c r="M50" i="71" s="1"/>
  <c r="Y71" i="35"/>
  <c r="M51" i="71" s="1"/>
  <c r="Y72" i="35"/>
  <c r="M52" i="71" s="1"/>
  <c r="Y73" i="35"/>
  <c r="M53" i="71" s="1"/>
  <c r="Y74" i="35"/>
  <c r="M54" i="71" s="1"/>
  <c r="Y75" i="35"/>
  <c r="M55" i="71" s="1"/>
  <c r="Y76" i="35"/>
  <c r="M56" i="71" s="1"/>
  <c r="Y77" i="35"/>
  <c r="M57" i="71" s="1"/>
  <c r="Y78" i="35"/>
  <c r="M58" i="71" s="1"/>
  <c r="Y79" i="35"/>
  <c r="M59" i="71" s="1"/>
  <c r="Y80" i="35"/>
  <c r="M60" i="71" s="1"/>
  <c r="Y81" i="35"/>
  <c r="M61" i="71" s="1"/>
  <c r="Y82" i="35"/>
  <c r="M62" i="71" s="1"/>
  <c r="Y83" i="35"/>
  <c r="M63" i="71" s="1"/>
  <c r="Y84" i="35"/>
  <c r="M64" i="71" s="1"/>
  <c r="Y85" i="35"/>
  <c r="M65" i="71" s="1"/>
  <c r="Y86" i="35"/>
  <c r="M66" i="71" s="1"/>
  <c r="Y87" i="35"/>
  <c r="M67" i="71" s="1"/>
  <c r="Y88" i="35"/>
  <c r="M68" i="71" s="1"/>
  <c r="Y89" i="35"/>
  <c r="M69" i="71" s="1"/>
  <c r="Y90" i="35"/>
  <c r="M70" i="71" s="1"/>
  <c r="Y91" i="35"/>
  <c r="M71" i="71" s="1"/>
  <c r="Y92" i="35"/>
  <c r="M72" i="71" s="1"/>
  <c r="Y93" i="35"/>
  <c r="M73" i="71" s="1"/>
  <c r="Y94" i="35"/>
  <c r="M74" i="71" s="1"/>
  <c r="Y95" i="35"/>
  <c r="M75" i="71" s="1"/>
  <c r="Y96" i="35"/>
  <c r="M76" i="71" s="1"/>
  <c r="Y97" i="35"/>
  <c r="M77" i="71" s="1"/>
  <c r="Y98" i="35"/>
  <c r="M78" i="71" s="1"/>
  <c r="Y99" i="35"/>
  <c r="M79" i="71" s="1"/>
  <c r="Y100" i="35"/>
  <c r="M80" i="71" s="1"/>
  <c r="Y101" i="35"/>
  <c r="M81" i="71" s="1"/>
  <c r="Y102" i="35"/>
  <c r="M82" i="71" s="1"/>
  <c r="Y103" i="35"/>
  <c r="M83" i="71" s="1"/>
  <c r="Y104" i="35"/>
  <c r="M84" i="71" s="1"/>
  <c r="Y105" i="35"/>
  <c r="M85" i="71" s="1"/>
  <c r="Y106" i="35"/>
  <c r="M86" i="71" s="1"/>
  <c r="Y107" i="35"/>
  <c r="M87" i="71" s="1"/>
  <c r="Y108" i="35"/>
  <c r="M88" i="71" s="1"/>
  <c r="Y109" i="35"/>
  <c r="M89" i="71" s="1"/>
  <c r="Y110" i="35"/>
  <c r="M90" i="71" s="1"/>
  <c r="Y111" i="35"/>
  <c r="M91" i="71" s="1"/>
  <c r="Y112" i="35"/>
  <c r="M92" i="71" s="1"/>
  <c r="Y113" i="35"/>
  <c r="M93" i="71" s="1"/>
  <c r="Y114" i="35"/>
  <c r="M94" i="71" s="1"/>
  <c r="Y115" i="35"/>
  <c r="M95" i="71" s="1"/>
  <c r="Y116" i="35"/>
  <c r="M96" i="71" s="1"/>
  <c r="Y117" i="35"/>
  <c r="M97" i="71" s="1"/>
  <c r="Y118" i="35"/>
  <c r="M98" i="71" s="1"/>
  <c r="Y119" i="35"/>
  <c r="M99" i="71" s="1"/>
  <c r="Y120" i="35"/>
  <c r="M100" i="71" s="1"/>
  <c r="Y121" i="35"/>
  <c r="M101" i="71" s="1"/>
  <c r="Y122" i="35"/>
  <c r="M102" i="71" s="1"/>
  <c r="Y123" i="35"/>
  <c r="M103" i="71" s="1"/>
  <c r="Y124" i="35"/>
  <c r="M104" i="71" s="1"/>
  <c r="Y125" i="35"/>
  <c r="M105" i="71" s="1"/>
  <c r="Y126" i="35"/>
  <c r="M106" i="71" s="1"/>
  <c r="Y127" i="35"/>
  <c r="M107" i="71" s="1"/>
  <c r="Y128" i="35"/>
  <c r="M108" i="71" s="1"/>
  <c r="Y129" i="35"/>
  <c r="M109" i="71" s="1"/>
  <c r="Y130" i="35"/>
  <c r="M110" i="71" s="1"/>
  <c r="Y131" i="35"/>
  <c r="M111" i="71" s="1"/>
  <c r="Y132" i="35"/>
  <c r="M112" i="71" s="1"/>
  <c r="Y133" i="35"/>
  <c r="M113" i="71" s="1"/>
  <c r="Y134" i="35"/>
  <c r="M114" i="71" s="1"/>
  <c r="Y135" i="35"/>
  <c r="M115" i="71" s="1"/>
  <c r="Y136" i="35"/>
  <c r="M116" i="71" s="1"/>
  <c r="Y137" i="35"/>
  <c r="M117" i="71" s="1"/>
  <c r="Y138" i="35"/>
  <c r="M118" i="71" s="1"/>
  <c r="Y139" i="35"/>
  <c r="M119" i="71" s="1"/>
  <c r="Y140" i="35"/>
  <c r="M120" i="71" s="1"/>
  <c r="Y141" i="35"/>
  <c r="M121" i="71" s="1"/>
  <c r="Y142" i="35"/>
  <c r="M122" i="71" s="1"/>
  <c r="Y143" i="35"/>
  <c r="M123" i="71" s="1"/>
  <c r="Y144" i="35"/>
  <c r="M124" i="71" s="1"/>
  <c r="Y145" i="35"/>
  <c r="M125" i="71" s="1"/>
  <c r="Y146" i="35"/>
  <c r="M126" i="71" s="1"/>
  <c r="Y147" i="35"/>
  <c r="M127" i="71" s="1"/>
  <c r="Y148" i="35"/>
  <c r="M128" i="71" s="1"/>
  <c r="Y149" i="35"/>
  <c r="M129" i="71" s="1"/>
  <c r="Y150" i="35"/>
  <c r="M130" i="71" s="1"/>
  <c r="Y151" i="35"/>
  <c r="M131" i="71" s="1"/>
  <c r="Y152" i="35"/>
  <c r="M132" i="71" s="1"/>
  <c r="Y153" i="35"/>
  <c r="M133" i="71" s="1"/>
  <c r="Y154" i="35"/>
  <c r="M134" i="71" s="1"/>
  <c r="Y155" i="35"/>
  <c r="M135" i="71" s="1"/>
  <c r="Y156" i="35"/>
  <c r="M136" i="71" s="1"/>
  <c r="Y157" i="35"/>
  <c r="M137" i="71" s="1"/>
  <c r="Y158" i="35"/>
  <c r="M138" i="71" s="1"/>
  <c r="Y159" i="35"/>
  <c r="M139" i="71" s="1"/>
  <c r="Y160" i="35"/>
  <c r="M140" i="71" s="1"/>
  <c r="Y161" i="35"/>
  <c r="M141" i="71" s="1"/>
  <c r="Y162" i="35"/>
  <c r="M142" i="71" s="1"/>
  <c r="Y163" i="35"/>
  <c r="M143" i="71" s="1"/>
  <c r="Y164" i="35"/>
  <c r="M144" i="71" s="1"/>
  <c r="Y165" i="35"/>
  <c r="M145" i="71" s="1"/>
  <c r="Y166" i="35"/>
  <c r="M146" i="71" s="1"/>
  <c r="Y167" i="35"/>
  <c r="M147" i="71" s="1"/>
  <c r="Y168" i="35"/>
  <c r="M148" i="71" s="1"/>
  <c r="Y169" i="35"/>
  <c r="M149" i="71" s="1"/>
  <c r="Y170" i="35"/>
  <c r="M150" i="71" s="1"/>
  <c r="Y171" i="35"/>
  <c r="M151" i="71" s="1"/>
  <c r="Y172" i="35"/>
  <c r="M152" i="71" s="1"/>
  <c r="Y173" i="35"/>
  <c r="M153" i="71" s="1"/>
  <c r="Y174" i="35"/>
  <c r="M154" i="71" s="1"/>
  <c r="Y175" i="35"/>
  <c r="M155" i="71" s="1"/>
  <c r="Y176" i="35"/>
  <c r="M156" i="71" s="1"/>
  <c r="Y177" i="35"/>
  <c r="M157" i="71" s="1"/>
  <c r="Y178" i="35"/>
  <c r="M158" i="71" s="1"/>
  <c r="Y179" i="35"/>
  <c r="M159" i="71" s="1"/>
  <c r="Y180" i="35"/>
  <c r="M160" i="71" s="1"/>
  <c r="Y181" i="35"/>
  <c r="M161" i="71" s="1"/>
  <c r="Y182" i="35"/>
  <c r="M162" i="71" s="1"/>
  <c r="Y183" i="35"/>
  <c r="M163" i="71" s="1"/>
  <c r="Y184" i="35"/>
  <c r="M164" i="71" s="1"/>
  <c r="Y185" i="35"/>
  <c r="M165" i="71" s="1"/>
  <c r="Y186" i="35"/>
  <c r="M166" i="71" s="1"/>
  <c r="Y187" i="35"/>
  <c r="M167" i="71" s="1"/>
  <c r="Y188" i="35"/>
  <c r="M168" i="71" s="1"/>
  <c r="Y189" i="35"/>
  <c r="M169" i="71" s="1"/>
  <c r="Y190" i="35"/>
  <c r="M170" i="71" s="1"/>
  <c r="Y191" i="35"/>
  <c r="M171" i="71" s="1"/>
  <c r="Y192" i="35"/>
  <c r="M172" i="71" s="1"/>
  <c r="Y193" i="35"/>
  <c r="M173" i="71" s="1"/>
  <c r="Y194" i="35"/>
  <c r="M174" i="71" s="1"/>
  <c r="Y195" i="35"/>
  <c r="M175" i="71" s="1"/>
  <c r="Y196" i="35"/>
  <c r="M176" i="71" s="1"/>
  <c r="Y197" i="35"/>
  <c r="M177" i="71" s="1"/>
  <c r="Y198" i="35"/>
  <c r="M178" i="71" s="1"/>
  <c r="Y199" i="35"/>
  <c r="M179" i="71" s="1"/>
  <c r="Y200" i="35"/>
  <c r="M180" i="71" s="1"/>
  <c r="Y201" i="35"/>
  <c r="M181" i="71" s="1"/>
  <c r="Y202" i="35"/>
  <c r="M182" i="71" s="1"/>
  <c r="Y203" i="35"/>
  <c r="M183" i="71" s="1"/>
  <c r="Y204" i="35"/>
  <c r="M184" i="71" s="1"/>
  <c r="Y205" i="35"/>
  <c r="M185" i="71" s="1"/>
  <c r="Y206" i="35"/>
  <c r="M186" i="71" s="1"/>
  <c r="Y207" i="35"/>
  <c r="M187" i="71" s="1"/>
  <c r="Y208" i="35"/>
  <c r="M188" i="71" s="1"/>
  <c r="Y209" i="35"/>
  <c r="M189" i="71" s="1"/>
  <c r="Y210" i="35"/>
  <c r="M190" i="71" s="1"/>
  <c r="Y211" i="35"/>
  <c r="M191" i="71" s="1"/>
  <c r="Y212" i="35"/>
  <c r="M192" i="71" s="1"/>
  <c r="Y213" i="35"/>
  <c r="M193" i="71" s="1"/>
  <c r="Y214" i="35"/>
  <c r="M194" i="71" s="1"/>
  <c r="Y215" i="35"/>
  <c r="M195" i="71" s="1"/>
  <c r="Y216" i="35"/>
  <c r="M196" i="71" s="1"/>
  <c r="Y217" i="35"/>
  <c r="M197" i="71" s="1"/>
  <c r="Y218" i="35"/>
  <c r="M198" i="71" s="1"/>
  <c r="Y219" i="35"/>
  <c r="M199" i="71" s="1"/>
  <c r="Y220" i="35"/>
  <c r="M200" i="71" s="1"/>
  <c r="Y221" i="35"/>
  <c r="M201" i="71" s="1"/>
  <c r="Y222" i="35"/>
  <c r="M202" i="71" s="1"/>
  <c r="Y223" i="35"/>
  <c r="M203" i="71" s="1"/>
  <c r="Y224" i="35"/>
  <c r="M204" i="71" s="1"/>
  <c r="Y225" i="35"/>
  <c r="M205" i="71" s="1"/>
  <c r="Y226" i="35"/>
  <c r="M206" i="71" s="1"/>
  <c r="Y227" i="35"/>
  <c r="M207" i="71" s="1"/>
  <c r="Y228" i="35"/>
  <c r="M208" i="71" s="1"/>
  <c r="Y229" i="35"/>
  <c r="M209" i="71" s="1"/>
  <c r="Y230" i="35"/>
  <c r="M210" i="71" s="1"/>
  <c r="Y231" i="35"/>
  <c r="M211" i="71" s="1"/>
  <c r="Y232" i="35"/>
  <c r="M212" i="71" s="1"/>
  <c r="Y233" i="35"/>
  <c r="M213" i="71" s="1"/>
  <c r="Y234" i="35"/>
  <c r="M214" i="71" s="1"/>
  <c r="Y235" i="35"/>
  <c r="M215" i="71" s="1"/>
  <c r="Y236" i="35"/>
  <c r="M216" i="71" s="1"/>
  <c r="Y237" i="35"/>
  <c r="M217" i="71" s="1"/>
  <c r="Y238" i="35"/>
  <c r="M218" i="71" s="1"/>
  <c r="Y239" i="35"/>
  <c r="M219" i="71" s="1"/>
  <c r="Y240" i="35"/>
  <c r="M220" i="71" s="1"/>
  <c r="Y241" i="35"/>
  <c r="M221" i="71" s="1"/>
  <c r="Y242" i="35"/>
  <c r="M222" i="71" s="1"/>
  <c r="Y243" i="35"/>
  <c r="M223" i="71" s="1"/>
  <c r="Y244" i="35"/>
  <c r="M224" i="71" s="1"/>
  <c r="Y245" i="35"/>
  <c r="M225" i="71" s="1"/>
  <c r="Y246" i="35"/>
  <c r="M226" i="71" s="1"/>
  <c r="Y247" i="35"/>
  <c r="M227" i="71" s="1"/>
  <c r="Y248" i="35"/>
  <c r="M228" i="71" s="1"/>
  <c r="Y249" i="35"/>
  <c r="M229" i="71" s="1"/>
  <c r="Y250" i="35"/>
  <c r="M230" i="71" s="1"/>
  <c r="Y251" i="35"/>
  <c r="M231" i="71" s="1"/>
  <c r="Y252" i="35"/>
  <c r="M232" i="71" s="1"/>
  <c r="Y253" i="35"/>
  <c r="M233" i="71" s="1"/>
  <c r="Y254" i="35"/>
  <c r="M234" i="71" s="1"/>
  <c r="Y255" i="35"/>
  <c r="M235" i="71" s="1"/>
  <c r="Y256" i="35"/>
  <c r="M236" i="71" s="1"/>
  <c r="Y257" i="35"/>
  <c r="M237" i="71" s="1"/>
  <c r="Y258" i="35"/>
  <c r="M238" i="71" s="1"/>
  <c r="Y259" i="35"/>
  <c r="M239" i="71" s="1"/>
  <c r="Y260" i="35"/>
  <c r="M240" i="71" s="1"/>
  <c r="Y261" i="35"/>
  <c r="M241" i="71" s="1"/>
  <c r="Y262" i="35"/>
  <c r="M242" i="71" s="1"/>
  <c r="Y263" i="35"/>
  <c r="M243" i="71" s="1"/>
  <c r="Y264" i="35"/>
  <c r="M244" i="71" s="1"/>
  <c r="Y265" i="35"/>
  <c r="M245" i="71" s="1"/>
  <c r="Y266" i="35"/>
  <c r="M246" i="71" s="1"/>
  <c r="Y267" i="35"/>
  <c r="M247" i="71" s="1"/>
  <c r="Y268" i="35"/>
  <c r="M248" i="71" s="1"/>
  <c r="Y269" i="35"/>
  <c r="M249" i="71" s="1"/>
  <c r="Y270" i="35"/>
  <c r="M250" i="71" s="1"/>
  <c r="Y271" i="35"/>
  <c r="M251" i="71" s="1"/>
  <c r="Y272" i="35"/>
  <c r="M252" i="71" s="1"/>
  <c r="Y273" i="35"/>
  <c r="M253" i="71" s="1"/>
  <c r="Y274" i="35"/>
  <c r="M254" i="71" s="1"/>
  <c r="Y275" i="35"/>
  <c r="M255" i="71" s="1"/>
  <c r="Y276" i="35"/>
  <c r="M256" i="71" s="1"/>
  <c r="Y277" i="35"/>
  <c r="M257" i="71" s="1"/>
  <c r="E45" i="68" l="1"/>
  <c r="E53" i="68"/>
  <c r="G19" i="64"/>
  <c r="M36" i="68" s="1"/>
  <c r="J3" i="71" l="1"/>
  <c r="J4" i="71"/>
  <c r="J5" i="71"/>
  <c r="J6" i="71"/>
  <c r="J7" i="71"/>
  <c r="J8" i="71"/>
  <c r="J9" i="71"/>
  <c r="J10" i="71"/>
  <c r="J11" i="71"/>
  <c r="J12" i="71"/>
  <c r="J13" i="71"/>
  <c r="J14" i="71"/>
  <c r="J15" i="71"/>
  <c r="J16" i="71"/>
  <c r="J17" i="71"/>
  <c r="J18" i="71"/>
  <c r="J19" i="71"/>
  <c r="J20" i="71"/>
  <c r="J21" i="71"/>
  <c r="J22" i="71"/>
  <c r="J23" i="71"/>
  <c r="J24" i="71"/>
  <c r="J25" i="71"/>
  <c r="J26" i="71"/>
  <c r="J27" i="71"/>
  <c r="J28" i="71"/>
  <c r="J29" i="71"/>
  <c r="J30" i="71"/>
  <c r="J31" i="71"/>
  <c r="J32" i="71"/>
  <c r="J33" i="71"/>
  <c r="J34" i="71"/>
  <c r="J35" i="71"/>
  <c r="J36" i="71"/>
  <c r="J37" i="71"/>
  <c r="J38" i="71"/>
  <c r="J39" i="71"/>
  <c r="J40" i="71"/>
  <c r="J41" i="71"/>
  <c r="J42" i="71"/>
  <c r="J43" i="71"/>
  <c r="J44" i="71"/>
  <c r="J45" i="71"/>
  <c r="J46" i="71"/>
  <c r="J47" i="71"/>
  <c r="J48" i="71"/>
  <c r="J49" i="71"/>
  <c r="J50" i="71"/>
  <c r="J51" i="71"/>
  <c r="J52" i="71"/>
  <c r="J53" i="71"/>
  <c r="J54" i="71"/>
  <c r="J55" i="71"/>
  <c r="J56" i="71"/>
  <c r="J57" i="71"/>
  <c r="J58" i="71"/>
  <c r="J59" i="71"/>
  <c r="J60" i="71"/>
  <c r="J61" i="71"/>
  <c r="J62" i="71"/>
  <c r="J63" i="71"/>
  <c r="J64" i="71"/>
  <c r="J65" i="71"/>
  <c r="J66" i="71"/>
  <c r="J67" i="71"/>
  <c r="J68" i="71"/>
  <c r="J69" i="71"/>
  <c r="J70" i="71"/>
  <c r="J71" i="71"/>
  <c r="J72" i="71"/>
  <c r="J73" i="71"/>
  <c r="J74" i="71"/>
  <c r="J75" i="71"/>
  <c r="J76" i="71"/>
  <c r="J77" i="71"/>
  <c r="J78" i="71"/>
  <c r="J79" i="71"/>
  <c r="J80" i="71"/>
  <c r="J81" i="71"/>
  <c r="J82" i="71"/>
  <c r="J83" i="71"/>
  <c r="J84" i="71"/>
  <c r="J85" i="71"/>
  <c r="J86" i="71"/>
  <c r="J87" i="71"/>
  <c r="J88" i="71"/>
  <c r="J89" i="71"/>
  <c r="J90" i="71"/>
  <c r="J91" i="71"/>
  <c r="J92" i="71"/>
  <c r="J93" i="71"/>
  <c r="J94" i="71"/>
  <c r="J95" i="71"/>
  <c r="J96" i="71"/>
  <c r="J97" i="71"/>
  <c r="J98" i="71"/>
  <c r="J99" i="71"/>
  <c r="J100" i="71"/>
  <c r="J101" i="71"/>
  <c r="J102" i="71"/>
  <c r="J103" i="71"/>
  <c r="J104" i="71"/>
  <c r="J105" i="71"/>
  <c r="J106" i="71"/>
  <c r="J107" i="71"/>
  <c r="J108" i="71"/>
  <c r="J109" i="71"/>
  <c r="J110" i="71"/>
  <c r="J111" i="71"/>
  <c r="J112" i="71"/>
  <c r="J113" i="71"/>
  <c r="J114" i="71"/>
  <c r="J115" i="71"/>
  <c r="J116" i="71"/>
  <c r="J117" i="71"/>
  <c r="J118" i="71"/>
  <c r="J119" i="71"/>
  <c r="J120" i="71"/>
  <c r="J121" i="71"/>
  <c r="J122" i="71"/>
  <c r="J123" i="71"/>
  <c r="J124" i="71"/>
  <c r="J125" i="71"/>
  <c r="J126" i="71"/>
  <c r="J127" i="71"/>
  <c r="J128" i="71"/>
  <c r="J129" i="71"/>
  <c r="J130" i="71"/>
  <c r="J131" i="71"/>
  <c r="J132" i="71"/>
  <c r="J133" i="71"/>
  <c r="J134" i="71"/>
  <c r="J135" i="71"/>
  <c r="J136" i="71"/>
  <c r="J137" i="71"/>
  <c r="J138" i="71"/>
  <c r="J139" i="71"/>
  <c r="J140" i="71"/>
  <c r="J141" i="71"/>
  <c r="J142" i="71"/>
  <c r="J143" i="71"/>
  <c r="J144" i="71"/>
  <c r="J145" i="71"/>
  <c r="J146" i="71"/>
  <c r="J147" i="71"/>
  <c r="J148" i="71"/>
  <c r="J149" i="71"/>
  <c r="J150" i="71"/>
  <c r="J151" i="71"/>
  <c r="J152" i="71"/>
  <c r="J153" i="71"/>
  <c r="J154" i="71"/>
  <c r="J155" i="71"/>
  <c r="J156" i="71"/>
  <c r="J157" i="71"/>
  <c r="J158" i="71"/>
  <c r="J159" i="71"/>
  <c r="J160" i="71"/>
  <c r="J161" i="71"/>
  <c r="J162" i="71"/>
  <c r="J163" i="71"/>
  <c r="J164" i="71"/>
  <c r="J165" i="71"/>
  <c r="J166" i="71"/>
  <c r="J167" i="71"/>
  <c r="J168" i="71"/>
  <c r="J169" i="71"/>
  <c r="J170" i="71"/>
  <c r="J171" i="71"/>
  <c r="J172" i="71"/>
  <c r="J173" i="71"/>
  <c r="J174" i="71"/>
  <c r="J175" i="71"/>
  <c r="J176" i="71"/>
  <c r="J177" i="71"/>
  <c r="J178" i="71"/>
  <c r="J179" i="71"/>
  <c r="J180" i="71"/>
  <c r="J181" i="71"/>
  <c r="J182" i="71"/>
  <c r="J183" i="71"/>
  <c r="J184" i="71"/>
  <c r="J185" i="71"/>
  <c r="J186" i="71"/>
  <c r="J187" i="71"/>
  <c r="J188" i="71"/>
  <c r="J189" i="71"/>
  <c r="J190" i="71"/>
  <c r="J191" i="71"/>
  <c r="J192" i="71"/>
  <c r="J193" i="71"/>
  <c r="J194" i="71"/>
  <c r="J195" i="71"/>
  <c r="J196" i="71"/>
  <c r="J197" i="71"/>
  <c r="J198" i="71"/>
  <c r="J199" i="71"/>
  <c r="J200" i="71"/>
  <c r="J201" i="71"/>
  <c r="J202" i="71"/>
  <c r="J203" i="71"/>
  <c r="J204" i="71"/>
  <c r="J205" i="71"/>
  <c r="J206" i="71"/>
  <c r="J207" i="71"/>
  <c r="J208" i="71"/>
  <c r="J209" i="71"/>
  <c r="J210" i="71"/>
  <c r="J211" i="71"/>
  <c r="J212" i="71"/>
  <c r="J213" i="71"/>
  <c r="J214" i="71"/>
  <c r="J215" i="71"/>
  <c r="J216" i="71"/>
  <c r="J217" i="71"/>
  <c r="J218" i="71"/>
  <c r="J219" i="71"/>
  <c r="J220" i="71"/>
  <c r="J221" i="71"/>
  <c r="J222" i="71"/>
  <c r="J223" i="71"/>
  <c r="J224" i="71"/>
  <c r="J225" i="71"/>
  <c r="J226" i="71"/>
  <c r="J227" i="71"/>
  <c r="J228" i="71"/>
  <c r="J229" i="71"/>
  <c r="J230" i="71"/>
  <c r="J231" i="71"/>
  <c r="J232" i="71"/>
  <c r="J233" i="71"/>
  <c r="J234" i="71"/>
  <c r="J235" i="71"/>
  <c r="J236" i="71"/>
  <c r="J237" i="71"/>
  <c r="J238" i="71"/>
  <c r="J239" i="71"/>
  <c r="J240" i="71"/>
  <c r="J241" i="71"/>
  <c r="J242" i="71"/>
  <c r="J243" i="71"/>
  <c r="J244" i="71"/>
  <c r="J245" i="71"/>
  <c r="J246" i="71"/>
  <c r="J247" i="71"/>
  <c r="J248" i="71"/>
  <c r="J249" i="71"/>
  <c r="J250" i="71"/>
  <c r="J251" i="71"/>
  <c r="J252" i="71"/>
  <c r="J253" i="71"/>
  <c r="J254" i="71"/>
  <c r="J255" i="71"/>
  <c r="J256" i="71"/>
  <c r="J257" i="71"/>
  <c r="E255" i="71" l="1"/>
  <c r="E252" i="71"/>
  <c r="E249" i="71"/>
  <c r="E246" i="71"/>
  <c r="E243" i="71"/>
  <c r="E240" i="71"/>
  <c r="E237" i="71"/>
  <c r="E234" i="71"/>
  <c r="E231" i="71"/>
  <c r="E228" i="71"/>
  <c r="E225" i="71"/>
  <c r="E222" i="71"/>
  <c r="E219" i="71"/>
  <c r="E216" i="71"/>
  <c r="E213" i="71"/>
  <c r="E210" i="71"/>
  <c r="E207" i="71"/>
  <c r="E204" i="71"/>
  <c r="E201" i="71"/>
  <c r="E198" i="71"/>
  <c r="E195" i="71"/>
  <c r="E192" i="71"/>
  <c r="E189" i="71"/>
  <c r="E186" i="71"/>
  <c r="E183" i="71"/>
  <c r="E180" i="71"/>
  <c r="E177" i="71"/>
  <c r="E174" i="71"/>
  <c r="E171" i="71"/>
  <c r="E168" i="71"/>
  <c r="E165" i="71"/>
  <c r="E162" i="71"/>
  <c r="E159" i="71"/>
  <c r="E156" i="71"/>
  <c r="E153" i="71"/>
  <c r="E150" i="71"/>
  <c r="E147" i="71"/>
  <c r="E144" i="71"/>
  <c r="E141" i="71"/>
  <c r="E138" i="71"/>
  <c r="E135" i="71"/>
  <c r="E132" i="71"/>
  <c r="E129" i="71"/>
  <c r="E126" i="71"/>
  <c r="E123" i="71"/>
  <c r="E120" i="71"/>
  <c r="E117" i="71"/>
  <c r="E114" i="71"/>
  <c r="E111" i="71"/>
  <c r="E108" i="71"/>
  <c r="E105" i="71"/>
  <c r="E102" i="71"/>
  <c r="E99" i="71"/>
  <c r="E96" i="71"/>
  <c r="E93" i="71"/>
  <c r="E90" i="71"/>
  <c r="E87" i="71"/>
  <c r="E84" i="71"/>
  <c r="E81" i="71"/>
  <c r="E78" i="71"/>
  <c r="E75" i="71"/>
  <c r="E72" i="71"/>
  <c r="E69" i="71"/>
  <c r="E66" i="71"/>
  <c r="E63" i="71"/>
  <c r="E60" i="71"/>
  <c r="E57" i="71"/>
  <c r="E54" i="71"/>
  <c r="E51" i="71"/>
  <c r="E48" i="71"/>
  <c r="E45" i="71"/>
  <c r="E42" i="71"/>
  <c r="E39" i="71"/>
  <c r="E36" i="71"/>
  <c r="E33" i="71"/>
  <c r="E30" i="71"/>
  <c r="E27" i="71"/>
  <c r="E24" i="71"/>
  <c r="E21" i="71"/>
  <c r="E18" i="71"/>
  <c r="E15" i="71"/>
  <c r="E12" i="71"/>
  <c r="E9" i="71"/>
  <c r="E6" i="71"/>
  <c r="E3" i="71"/>
  <c r="E257" i="71"/>
  <c r="E254" i="71"/>
  <c r="E251" i="71"/>
  <c r="E248" i="71"/>
  <c r="E245" i="71"/>
  <c r="E242" i="71"/>
  <c r="E239" i="71"/>
  <c r="E236" i="71"/>
  <c r="E233" i="71"/>
  <c r="E230" i="71"/>
  <c r="E227" i="71"/>
  <c r="E224" i="71"/>
  <c r="E221" i="71"/>
  <c r="E218" i="71"/>
  <c r="E215" i="71"/>
  <c r="E212" i="71"/>
  <c r="E209" i="71"/>
  <c r="E206" i="71"/>
  <c r="E203" i="71"/>
  <c r="E200" i="71"/>
  <c r="E197" i="71"/>
  <c r="E194" i="71"/>
  <c r="E191" i="71"/>
  <c r="E188" i="71"/>
  <c r="E185" i="71"/>
  <c r="E182" i="71"/>
  <c r="E179" i="71"/>
  <c r="E176" i="71"/>
  <c r="E173" i="71"/>
  <c r="E170" i="71"/>
  <c r="E167" i="71"/>
  <c r="E164" i="71"/>
  <c r="E161" i="71"/>
  <c r="E158" i="71"/>
  <c r="E155" i="71"/>
  <c r="E152" i="71"/>
  <c r="E149" i="71"/>
  <c r="E146" i="71"/>
  <c r="E143" i="71"/>
  <c r="E140" i="71"/>
  <c r="E137" i="71"/>
  <c r="E134" i="71"/>
  <c r="E131" i="71"/>
  <c r="E128" i="71"/>
  <c r="E125" i="71"/>
  <c r="E122" i="71"/>
  <c r="E119" i="71"/>
  <c r="E116" i="71"/>
  <c r="E113" i="71"/>
  <c r="E110" i="71"/>
  <c r="E107" i="71"/>
  <c r="E104" i="71"/>
  <c r="E101" i="71"/>
  <c r="E98" i="71"/>
  <c r="E95" i="71"/>
  <c r="E92" i="71"/>
  <c r="E89" i="71"/>
  <c r="E86" i="71"/>
  <c r="E83" i="71"/>
  <c r="E80" i="71"/>
  <c r="E77" i="71"/>
  <c r="E74" i="71"/>
  <c r="E71" i="71"/>
  <c r="E68" i="71"/>
  <c r="E65" i="71"/>
  <c r="E62" i="71"/>
  <c r="E59" i="71"/>
  <c r="E56" i="71"/>
  <c r="E53" i="71"/>
  <c r="E50" i="71"/>
  <c r="E47" i="71"/>
  <c r="E44" i="71"/>
  <c r="E41" i="71"/>
  <c r="E38" i="71"/>
  <c r="E35" i="71"/>
  <c r="E32" i="71"/>
  <c r="E29" i="71"/>
  <c r="E26" i="71"/>
  <c r="E23" i="71"/>
  <c r="E20" i="71"/>
  <c r="E17" i="71"/>
  <c r="E14" i="71"/>
  <c r="E11" i="71"/>
  <c r="E8" i="71"/>
  <c r="E5" i="71"/>
  <c r="E256" i="71"/>
  <c r="E253" i="71"/>
  <c r="E250" i="71"/>
  <c r="E247" i="71"/>
  <c r="E244" i="71"/>
  <c r="E241" i="71"/>
  <c r="E238" i="71"/>
  <c r="E235" i="71"/>
  <c r="E232" i="71"/>
  <c r="E229" i="71"/>
  <c r="E226" i="71"/>
  <c r="E223" i="71"/>
  <c r="E220" i="71"/>
  <c r="E217" i="71"/>
  <c r="E214" i="71"/>
  <c r="E211" i="71"/>
  <c r="E208" i="71"/>
  <c r="E205" i="71"/>
  <c r="E202" i="71"/>
  <c r="E199" i="71"/>
  <c r="E196" i="71"/>
  <c r="E193" i="71"/>
  <c r="E190" i="71"/>
  <c r="E187" i="71"/>
  <c r="E184" i="71"/>
  <c r="E181" i="71"/>
  <c r="E178" i="71"/>
  <c r="E175" i="71"/>
  <c r="E172" i="71"/>
  <c r="E169" i="71"/>
  <c r="E166" i="71"/>
  <c r="E163" i="71"/>
  <c r="E160" i="71"/>
  <c r="E157" i="71"/>
  <c r="E154" i="71"/>
  <c r="E151" i="71"/>
  <c r="E148" i="71"/>
  <c r="E145" i="71"/>
  <c r="E142" i="71"/>
  <c r="E139" i="71"/>
  <c r="E136" i="71"/>
  <c r="E133" i="71"/>
  <c r="E130" i="71"/>
  <c r="E127" i="71"/>
  <c r="E124" i="71"/>
  <c r="E121" i="71"/>
  <c r="E118" i="71"/>
  <c r="E115" i="71"/>
  <c r="E112" i="71"/>
  <c r="E109" i="71"/>
  <c r="E106" i="71"/>
  <c r="E103" i="71"/>
  <c r="E100" i="71"/>
  <c r="E97" i="71"/>
  <c r="E94" i="71"/>
  <c r="E91" i="71"/>
  <c r="E88" i="71"/>
  <c r="E85" i="71"/>
  <c r="E82" i="71"/>
  <c r="E79" i="71"/>
  <c r="E76" i="71"/>
  <c r="E73" i="71"/>
  <c r="E70" i="71"/>
  <c r="E67" i="71"/>
  <c r="E64" i="71"/>
  <c r="E61" i="71"/>
  <c r="E58" i="71"/>
  <c r="E55" i="71"/>
  <c r="E52" i="71"/>
  <c r="E49" i="71"/>
  <c r="E46" i="71"/>
  <c r="E43" i="71"/>
  <c r="E40" i="71"/>
  <c r="E37" i="71"/>
  <c r="E34" i="71"/>
  <c r="E31" i="71"/>
  <c r="E28" i="71"/>
  <c r="E25" i="71"/>
  <c r="E22" i="71"/>
  <c r="E19" i="71"/>
  <c r="E16" i="71"/>
  <c r="E13" i="71"/>
  <c r="E10" i="71"/>
  <c r="E7" i="71"/>
  <c r="E4" i="71"/>
  <c r="E2" i="71"/>
  <c r="S28" i="71"/>
  <c r="Q28" i="71"/>
  <c r="J2" i="71"/>
  <c r="F254" i="71" l="1"/>
  <c r="F250" i="71"/>
  <c r="F246" i="71"/>
  <c r="F242" i="71"/>
  <c r="F238" i="71"/>
  <c r="F234" i="71"/>
  <c r="F230" i="71"/>
  <c r="F226" i="71"/>
  <c r="F222" i="71"/>
  <c r="F218" i="71"/>
  <c r="F214" i="71"/>
  <c r="F210" i="71"/>
  <c r="F206" i="71"/>
  <c r="F202" i="71"/>
  <c r="F198" i="71"/>
  <c r="F194" i="71"/>
  <c r="F190" i="71"/>
  <c r="F186" i="71"/>
  <c r="F182" i="71"/>
  <c r="F178" i="71"/>
  <c r="F174" i="71"/>
  <c r="F170" i="71"/>
  <c r="F166" i="71"/>
  <c r="F162" i="71"/>
  <c r="F158" i="71"/>
  <c r="F154" i="71"/>
  <c r="F150" i="71"/>
  <c r="F146" i="71"/>
  <c r="F142" i="71"/>
  <c r="F138" i="71"/>
  <c r="F134" i="71"/>
  <c r="F130" i="71"/>
  <c r="F126" i="71"/>
  <c r="F122" i="71"/>
  <c r="F118" i="71"/>
  <c r="F114" i="71"/>
  <c r="F110" i="71"/>
  <c r="F106" i="71"/>
  <c r="F102" i="71"/>
  <c r="F98" i="71"/>
  <c r="F94" i="71"/>
  <c r="F257" i="71"/>
  <c r="F253" i="71"/>
  <c r="F249" i="71"/>
  <c r="F245" i="71"/>
  <c r="F241" i="71"/>
  <c r="F237" i="71"/>
  <c r="F233" i="71"/>
  <c r="F229" i="71"/>
  <c r="F225" i="71"/>
  <c r="F221" i="71"/>
  <c r="F217" i="71"/>
  <c r="F213" i="71"/>
  <c r="F209" i="71"/>
  <c r="F205" i="71"/>
  <c r="F201" i="71"/>
  <c r="F197" i="71"/>
  <c r="F193" i="71"/>
  <c r="F189" i="71"/>
  <c r="F185" i="71"/>
  <c r="F181" i="71"/>
  <c r="F177" i="71"/>
  <c r="F173" i="71"/>
  <c r="F169" i="71"/>
  <c r="F165" i="71"/>
  <c r="F161" i="71"/>
  <c r="F157" i="71"/>
  <c r="F153" i="71"/>
  <c r="F149" i="71"/>
  <c r="F145" i="71"/>
  <c r="F141" i="71"/>
  <c r="F137" i="71"/>
  <c r="F133" i="71"/>
  <c r="F129" i="71"/>
  <c r="F125" i="71"/>
  <c r="F121" i="71"/>
  <c r="F117" i="71"/>
  <c r="F113" i="71"/>
  <c r="F109" i="71"/>
  <c r="F105" i="71"/>
  <c r="F101" i="71"/>
  <c r="F97" i="71"/>
  <c r="F256" i="71"/>
  <c r="F252" i="71"/>
  <c r="F248" i="71"/>
  <c r="F244" i="71"/>
  <c r="F240" i="71"/>
  <c r="F236" i="71"/>
  <c r="F232" i="71"/>
  <c r="F228" i="71"/>
  <c r="F224" i="71"/>
  <c r="F220" i="71"/>
  <c r="F216" i="71"/>
  <c r="F212" i="71"/>
  <c r="F208" i="71"/>
  <c r="F204" i="71"/>
  <c r="F200" i="71"/>
  <c r="F196" i="71"/>
  <c r="F192" i="71"/>
  <c r="F188" i="71"/>
  <c r="F184" i="71"/>
  <c r="F180" i="71"/>
  <c r="F176" i="71"/>
  <c r="F172" i="71"/>
  <c r="F168" i="71"/>
  <c r="F164" i="71"/>
  <c r="F160" i="71"/>
  <c r="F156" i="71"/>
  <c r="F152" i="71"/>
  <c r="F148" i="71"/>
  <c r="F144" i="71"/>
  <c r="F140" i="71"/>
  <c r="F136" i="71"/>
  <c r="F132" i="71"/>
  <c r="F128" i="71"/>
  <c r="F124" i="71"/>
  <c r="F120" i="71"/>
  <c r="F116" i="71"/>
  <c r="F112" i="71"/>
  <c r="F108" i="71"/>
  <c r="F104" i="71"/>
  <c r="F100" i="71"/>
  <c r="F96" i="71"/>
  <c r="F255" i="71"/>
  <c r="F251" i="71"/>
  <c r="F247" i="71"/>
  <c r="F243" i="71"/>
  <c r="F239" i="71"/>
  <c r="F235" i="71"/>
  <c r="F231" i="71"/>
  <c r="F227" i="71"/>
  <c r="F223" i="71"/>
  <c r="F219" i="71"/>
  <c r="F215" i="71"/>
  <c r="F211" i="71"/>
  <c r="F207" i="71"/>
  <c r="F203" i="71"/>
  <c r="F199" i="71"/>
  <c r="F195" i="71"/>
  <c r="F191" i="71"/>
  <c r="F187" i="71"/>
  <c r="F183" i="71"/>
  <c r="F179" i="71"/>
  <c r="F175" i="71"/>
  <c r="F171" i="71"/>
  <c r="F167" i="71"/>
  <c r="F163" i="71"/>
  <c r="F159" i="71"/>
  <c r="F155" i="71"/>
  <c r="F151" i="71"/>
  <c r="F147" i="71"/>
  <c r="F143" i="71"/>
  <c r="F139" i="71"/>
  <c r="F135" i="71"/>
  <c r="F131" i="71"/>
  <c r="F127" i="71"/>
  <c r="F123" i="71"/>
  <c r="F119" i="71"/>
  <c r="F115" i="71"/>
  <c r="F111" i="71"/>
  <c r="F107" i="71"/>
  <c r="F103" i="71"/>
  <c r="F99" i="71"/>
  <c r="F95" i="71"/>
  <c r="F93" i="71"/>
  <c r="F89" i="71"/>
  <c r="F85" i="71"/>
  <c r="F81" i="71"/>
  <c r="F77" i="71"/>
  <c r="F73" i="71"/>
  <c r="F69" i="71"/>
  <c r="F65" i="71"/>
  <c r="F61" i="71"/>
  <c r="F57" i="71"/>
  <c r="F53" i="71"/>
  <c r="F49" i="71"/>
  <c r="F45" i="71"/>
  <c r="F41" i="71"/>
  <c r="F37" i="71"/>
  <c r="F33" i="71"/>
  <c r="F29" i="71"/>
  <c r="F25" i="71"/>
  <c r="F21" i="71"/>
  <c r="F17" i="71"/>
  <c r="F13" i="71"/>
  <c r="F9" i="71"/>
  <c r="F5" i="71"/>
  <c r="F92" i="71"/>
  <c r="F88" i="71"/>
  <c r="F84" i="71"/>
  <c r="F80" i="71"/>
  <c r="F76" i="71"/>
  <c r="F72" i="71"/>
  <c r="F68" i="71"/>
  <c r="F64" i="71"/>
  <c r="F60" i="71"/>
  <c r="F56" i="71"/>
  <c r="F52" i="71"/>
  <c r="F48" i="71"/>
  <c r="F44" i="71"/>
  <c r="F40" i="71"/>
  <c r="F36" i="71"/>
  <c r="F32" i="71"/>
  <c r="F28" i="71"/>
  <c r="F24" i="71"/>
  <c r="F20" i="71"/>
  <c r="F16" i="71"/>
  <c r="F12" i="71"/>
  <c r="F8" i="71"/>
  <c r="F4" i="71"/>
  <c r="F91" i="71"/>
  <c r="F87" i="71"/>
  <c r="F83" i="71"/>
  <c r="F79" i="71"/>
  <c r="F75" i="71"/>
  <c r="F71" i="71"/>
  <c r="F67" i="71"/>
  <c r="F63" i="71"/>
  <c r="F59" i="71"/>
  <c r="F55" i="71"/>
  <c r="F51" i="71"/>
  <c r="F47" i="71"/>
  <c r="F43" i="71"/>
  <c r="F39" i="71"/>
  <c r="F35" i="71"/>
  <c r="F31" i="71"/>
  <c r="F27" i="71"/>
  <c r="F23" i="71"/>
  <c r="F19" i="71"/>
  <c r="F15" i="71"/>
  <c r="F11" i="71"/>
  <c r="F7" i="71"/>
  <c r="F3" i="71"/>
  <c r="F90" i="71"/>
  <c r="F86" i="71"/>
  <c r="F82" i="71"/>
  <c r="F78" i="71"/>
  <c r="F74" i="71"/>
  <c r="F70" i="71"/>
  <c r="F66" i="71"/>
  <c r="F62" i="71"/>
  <c r="F58" i="71"/>
  <c r="F54" i="71"/>
  <c r="F50" i="71"/>
  <c r="F46" i="71"/>
  <c r="F42" i="71"/>
  <c r="F38" i="71"/>
  <c r="F34" i="71"/>
  <c r="F30" i="71"/>
  <c r="F26" i="71"/>
  <c r="F22" i="71"/>
  <c r="F18" i="71"/>
  <c r="F14" i="71"/>
  <c r="F10" i="71"/>
  <c r="F6" i="71"/>
  <c r="F2" i="71"/>
  <c r="B63" i="68"/>
  <c r="A65" i="68"/>
  <c r="G56" i="68"/>
  <c r="E56" i="68"/>
  <c r="C54" i="68"/>
  <c r="C55" i="68"/>
  <c r="C56" i="68"/>
  <c r="C53" i="68"/>
  <c r="C58" i="68"/>
  <c r="Z10" i="35" l="1"/>
  <c r="A41" i="68"/>
  <c r="C74" i="68"/>
  <c r="H22" i="35" l="1"/>
  <c r="X22" i="35" s="1"/>
  <c r="Y22" i="35" s="1"/>
  <c r="E19" i="64"/>
  <c r="Z10" i="76" s="1"/>
  <c r="E18" i="64"/>
  <c r="Z9" i="76" s="1"/>
  <c r="C10" i="35"/>
  <c r="C15" i="64"/>
  <c r="C13" i="64"/>
  <c r="C9" i="64"/>
  <c r="C5" i="64"/>
  <c r="C3" i="64"/>
  <c r="J259" i="71" l="1"/>
  <c r="J265" i="71"/>
  <c r="J271" i="71"/>
  <c r="J277" i="71"/>
  <c r="J283" i="71"/>
  <c r="J289" i="71"/>
  <c r="J295" i="71"/>
  <c r="J301" i="71"/>
  <c r="J307" i="71"/>
  <c r="J313" i="71"/>
  <c r="J319" i="71"/>
  <c r="J325" i="71"/>
  <c r="J331" i="71"/>
  <c r="J337" i="71"/>
  <c r="J343" i="71"/>
  <c r="J349" i="71"/>
  <c r="J355" i="71"/>
  <c r="J361" i="71"/>
  <c r="J367" i="71"/>
  <c r="J373" i="71"/>
  <c r="J379" i="71"/>
  <c r="J385" i="71"/>
  <c r="J391" i="71"/>
  <c r="J397" i="71"/>
  <c r="J403" i="71"/>
  <c r="J409" i="71"/>
  <c r="J415" i="71"/>
  <c r="J421" i="71"/>
  <c r="J427" i="71"/>
  <c r="J433" i="71"/>
  <c r="J439" i="71"/>
  <c r="J445" i="71"/>
  <c r="J451" i="71"/>
  <c r="J457" i="71"/>
  <c r="J463" i="71"/>
  <c r="J469" i="71"/>
  <c r="J475" i="71"/>
  <c r="J481" i="71"/>
  <c r="J487" i="71"/>
  <c r="J493" i="71"/>
  <c r="J499" i="71"/>
  <c r="J505" i="71"/>
  <c r="J511" i="71"/>
  <c r="J260" i="71"/>
  <c r="J266" i="71"/>
  <c r="J272" i="71"/>
  <c r="J278" i="71"/>
  <c r="J284" i="71"/>
  <c r="J290" i="71"/>
  <c r="J296" i="71"/>
  <c r="J302" i="71"/>
  <c r="J308" i="71"/>
  <c r="J314" i="71"/>
  <c r="J320" i="71"/>
  <c r="J326" i="71"/>
  <c r="J332" i="71"/>
  <c r="J338" i="71"/>
  <c r="J344" i="71"/>
  <c r="J350" i="71"/>
  <c r="J356" i="71"/>
  <c r="J362" i="71"/>
  <c r="J368" i="71"/>
  <c r="J374" i="71"/>
  <c r="J380" i="71"/>
  <c r="J386" i="71"/>
  <c r="J392" i="71"/>
  <c r="J398" i="71"/>
  <c r="J404" i="71"/>
  <c r="J410" i="71"/>
  <c r="J416" i="71"/>
  <c r="J422" i="71"/>
  <c r="J428" i="71"/>
  <c r="J434" i="71"/>
  <c r="J440" i="71"/>
  <c r="J446" i="71"/>
  <c r="J452" i="71"/>
  <c r="J458" i="71"/>
  <c r="J464" i="71"/>
  <c r="J470" i="71"/>
  <c r="J476" i="71"/>
  <c r="J482" i="71"/>
  <c r="J488" i="71"/>
  <c r="J494" i="71"/>
  <c r="J500" i="71"/>
  <c r="J506" i="71"/>
  <c r="J512" i="71"/>
  <c r="J261" i="71"/>
  <c r="J267" i="71"/>
  <c r="J273" i="71"/>
  <c r="J279" i="71"/>
  <c r="J285" i="71"/>
  <c r="J291" i="71"/>
  <c r="J297" i="71"/>
  <c r="J303" i="71"/>
  <c r="J309" i="71"/>
  <c r="J315" i="71"/>
  <c r="J321" i="71"/>
  <c r="J327" i="71"/>
  <c r="J333" i="71"/>
  <c r="J339" i="71"/>
  <c r="J345" i="71"/>
  <c r="J351" i="71"/>
  <c r="J357" i="71"/>
  <c r="J363" i="71"/>
  <c r="J369" i="71"/>
  <c r="J375" i="71"/>
  <c r="J381" i="71"/>
  <c r="J387" i="71"/>
  <c r="J393" i="71"/>
  <c r="J399" i="71"/>
  <c r="J405" i="71"/>
  <c r="J411" i="71"/>
  <c r="J417" i="71"/>
  <c r="J423" i="71"/>
  <c r="J429" i="71"/>
  <c r="J435" i="71"/>
  <c r="J441" i="71"/>
  <c r="J447" i="71"/>
  <c r="J453" i="71"/>
  <c r="J459" i="71"/>
  <c r="J465" i="71"/>
  <c r="J471" i="71"/>
  <c r="J477" i="71"/>
  <c r="J483" i="71"/>
  <c r="J489" i="71"/>
  <c r="J495" i="71"/>
  <c r="J501" i="71"/>
  <c r="J507" i="71"/>
  <c r="J513" i="71"/>
  <c r="J262" i="71"/>
  <c r="J268" i="71"/>
  <c r="J274" i="71"/>
  <c r="J280" i="71"/>
  <c r="J286" i="71"/>
  <c r="J292" i="71"/>
  <c r="J298" i="71"/>
  <c r="J304" i="71"/>
  <c r="J310" i="71"/>
  <c r="J316" i="71"/>
  <c r="J322" i="71"/>
  <c r="J328" i="71"/>
  <c r="J334" i="71"/>
  <c r="J340" i="71"/>
  <c r="J346" i="71"/>
  <c r="J352" i="71"/>
  <c r="J358" i="71"/>
  <c r="J364" i="71"/>
  <c r="J370" i="71"/>
  <c r="J376" i="71"/>
  <c r="J382" i="71"/>
  <c r="J388" i="71"/>
  <c r="J394" i="71"/>
  <c r="J400" i="71"/>
  <c r="J406" i="71"/>
  <c r="J412" i="71"/>
  <c r="J418" i="71"/>
  <c r="J424" i="71"/>
  <c r="J430" i="71"/>
  <c r="J436" i="71"/>
  <c r="J442" i="71"/>
  <c r="J448" i="71"/>
  <c r="J454" i="71"/>
  <c r="J460" i="71"/>
  <c r="J466" i="71"/>
  <c r="J472" i="71"/>
  <c r="J478" i="71"/>
  <c r="J484" i="71"/>
  <c r="J490" i="71"/>
  <c r="J496" i="71"/>
  <c r="J502" i="71"/>
  <c r="J508" i="71"/>
  <c r="J258" i="71"/>
  <c r="J263" i="71"/>
  <c r="J269" i="71"/>
  <c r="J275" i="71"/>
  <c r="J281" i="71"/>
  <c r="J287" i="71"/>
  <c r="J293" i="71"/>
  <c r="J299" i="71"/>
  <c r="J305" i="71"/>
  <c r="J311" i="71"/>
  <c r="J317" i="71"/>
  <c r="J323" i="71"/>
  <c r="J329" i="71"/>
  <c r="J335" i="71"/>
  <c r="J341" i="71"/>
  <c r="J347" i="71"/>
  <c r="J353" i="71"/>
  <c r="J359" i="71"/>
  <c r="J365" i="71"/>
  <c r="J371" i="71"/>
  <c r="J377" i="71"/>
  <c r="J383" i="71"/>
  <c r="J389" i="71"/>
  <c r="J395" i="71"/>
  <c r="J401" i="71"/>
  <c r="J407" i="71"/>
  <c r="J413" i="71"/>
  <c r="J419" i="71"/>
  <c r="J425" i="71"/>
  <c r="J431" i="71"/>
  <c r="J437" i="71"/>
  <c r="J443" i="71"/>
  <c r="J449" i="71"/>
  <c r="J455" i="71"/>
  <c r="J461" i="71"/>
  <c r="J467" i="71"/>
  <c r="J473" i="71"/>
  <c r="J479" i="71"/>
  <c r="J485" i="71"/>
  <c r="J491" i="71"/>
  <c r="J497" i="71"/>
  <c r="J503" i="71"/>
  <c r="J509" i="71"/>
  <c r="J264" i="71"/>
  <c r="J270" i="71"/>
  <c r="J276" i="71"/>
  <c r="J282" i="71"/>
  <c r="J288" i="71"/>
  <c r="J294" i="71"/>
  <c r="J300" i="71"/>
  <c r="J306" i="71"/>
  <c r="J312" i="71"/>
  <c r="J318" i="71"/>
  <c r="J324" i="71"/>
  <c r="J330" i="71"/>
  <c r="J336" i="71"/>
  <c r="J342" i="71"/>
  <c r="J348" i="71"/>
  <c r="J354" i="71"/>
  <c r="J360" i="71"/>
  <c r="J366" i="71"/>
  <c r="J372" i="71"/>
  <c r="J378" i="71"/>
  <c r="J384" i="71"/>
  <c r="J390" i="71"/>
  <c r="J396" i="71"/>
  <c r="J402" i="71"/>
  <c r="J408" i="71"/>
  <c r="J414" i="71"/>
  <c r="J420" i="71"/>
  <c r="J426" i="71"/>
  <c r="J432" i="71"/>
  <c r="J438" i="71"/>
  <c r="J444" i="71"/>
  <c r="J450" i="71"/>
  <c r="J456" i="71"/>
  <c r="J462" i="71"/>
  <c r="J468" i="71"/>
  <c r="J474" i="71"/>
  <c r="J480" i="71"/>
  <c r="J486" i="71"/>
  <c r="J492" i="71"/>
  <c r="J498" i="71"/>
  <c r="J504" i="71"/>
  <c r="J510" i="71"/>
  <c r="I260" i="71"/>
  <c r="I264" i="71"/>
  <c r="I268" i="71"/>
  <c r="I272" i="71"/>
  <c r="I276" i="71"/>
  <c r="I280" i="71"/>
  <c r="I284" i="71"/>
  <c r="I288" i="71"/>
  <c r="I292" i="71"/>
  <c r="I296" i="71"/>
  <c r="I300" i="71"/>
  <c r="I304" i="71"/>
  <c r="I308" i="71"/>
  <c r="I312" i="71"/>
  <c r="I316" i="71"/>
  <c r="I320" i="71"/>
  <c r="I324" i="71"/>
  <c r="I328" i="71"/>
  <c r="I332" i="71"/>
  <c r="I336" i="71"/>
  <c r="I340" i="71"/>
  <c r="I344" i="71"/>
  <c r="I348" i="71"/>
  <c r="I352" i="71"/>
  <c r="I356" i="71"/>
  <c r="I360" i="71"/>
  <c r="I364" i="71"/>
  <c r="I368" i="71"/>
  <c r="I372" i="71"/>
  <c r="I376" i="71"/>
  <c r="I380" i="71"/>
  <c r="I384" i="71"/>
  <c r="I388" i="71"/>
  <c r="I392" i="71"/>
  <c r="I396" i="71"/>
  <c r="I400" i="71"/>
  <c r="I404" i="71"/>
  <c r="I408" i="71"/>
  <c r="I412" i="71"/>
  <c r="I416" i="71"/>
  <c r="I420" i="71"/>
  <c r="I424" i="71"/>
  <c r="I428" i="71"/>
  <c r="I432" i="71"/>
  <c r="I436" i="71"/>
  <c r="I440" i="71"/>
  <c r="I444" i="71"/>
  <c r="I448" i="71"/>
  <c r="I452" i="71"/>
  <c r="I456" i="71"/>
  <c r="I460" i="71"/>
  <c r="I464" i="71"/>
  <c r="I468" i="71"/>
  <c r="I472" i="71"/>
  <c r="I476" i="71"/>
  <c r="I480" i="71"/>
  <c r="I484" i="71"/>
  <c r="I488" i="71"/>
  <c r="I492" i="71"/>
  <c r="I496" i="71"/>
  <c r="I500" i="71"/>
  <c r="I504" i="71"/>
  <c r="I508" i="71"/>
  <c r="I512" i="71"/>
  <c r="I261" i="71"/>
  <c r="I265" i="71"/>
  <c r="I269" i="71"/>
  <c r="I273" i="71"/>
  <c r="I277" i="71"/>
  <c r="I281" i="71"/>
  <c r="I285" i="71"/>
  <c r="I289" i="71"/>
  <c r="I293" i="71"/>
  <c r="I297" i="71"/>
  <c r="I301" i="71"/>
  <c r="I305" i="71"/>
  <c r="I309" i="71"/>
  <c r="I313" i="71"/>
  <c r="I317" i="71"/>
  <c r="I321" i="71"/>
  <c r="I325" i="71"/>
  <c r="I329" i="71"/>
  <c r="I333" i="71"/>
  <c r="I337" i="71"/>
  <c r="I341" i="71"/>
  <c r="I345" i="71"/>
  <c r="I349" i="71"/>
  <c r="I353" i="71"/>
  <c r="I357" i="71"/>
  <c r="I361" i="71"/>
  <c r="I365" i="71"/>
  <c r="I369" i="71"/>
  <c r="I373" i="71"/>
  <c r="I377" i="71"/>
  <c r="I381" i="71"/>
  <c r="I385" i="71"/>
  <c r="I389" i="71"/>
  <c r="I393" i="71"/>
  <c r="I397" i="71"/>
  <c r="I401" i="71"/>
  <c r="I405" i="71"/>
  <c r="I409" i="71"/>
  <c r="I413" i="71"/>
  <c r="I417" i="71"/>
  <c r="I421" i="71"/>
  <c r="I425" i="71"/>
  <c r="I429" i="71"/>
  <c r="I433" i="71"/>
  <c r="I437" i="71"/>
  <c r="I441" i="71"/>
  <c r="I445" i="71"/>
  <c r="I449" i="71"/>
  <c r="I453" i="71"/>
  <c r="I457" i="71"/>
  <c r="I461" i="71"/>
  <c r="I465" i="71"/>
  <c r="I469" i="71"/>
  <c r="I473" i="71"/>
  <c r="I477" i="71"/>
  <c r="I481" i="71"/>
  <c r="I485" i="71"/>
  <c r="I489" i="71"/>
  <c r="I493" i="71"/>
  <c r="I497" i="71"/>
  <c r="I501" i="71"/>
  <c r="I505" i="71"/>
  <c r="I509" i="71"/>
  <c r="I513" i="71"/>
  <c r="I262" i="71"/>
  <c r="I266" i="71"/>
  <c r="I270" i="71"/>
  <c r="I274" i="71"/>
  <c r="I278" i="71"/>
  <c r="I282" i="71"/>
  <c r="I286" i="71"/>
  <c r="I290" i="71"/>
  <c r="I294" i="71"/>
  <c r="I298" i="71"/>
  <c r="I302" i="71"/>
  <c r="I306" i="71"/>
  <c r="I310" i="71"/>
  <c r="I314" i="71"/>
  <c r="I318" i="71"/>
  <c r="I322" i="71"/>
  <c r="I326" i="71"/>
  <c r="I330" i="71"/>
  <c r="I334" i="71"/>
  <c r="I338" i="71"/>
  <c r="I342" i="71"/>
  <c r="I346" i="71"/>
  <c r="I350" i="71"/>
  <c r="I354" i="71"/>
  <c r="I358" i="71"/>
  <c r="I362" i="71"/>
  <c r="I366" i="71"/>
  <c r="I370" i="71"/>
  <c r="I374" i="71"/>
  <c r="I378" i="71"/>
  <c r="I382" i="71"/>
  <c r="I386" i="71"/>
  <c r="I390" i="71"/>
  <c r="I394" i="71"/>
  <c r="I398" i="71"/>
  <c r="I402" i="71"/>
  <c r="I406" i="71"/>
  <c r="I410" i="71"/>
  <c r="I414" i="71"/>
  <c r="I418" i="71"/>
  <c r="I422" i="71"/>
  <c r="I426" i="71"/>
  <c r="I430" i="71"/>
  <c r="I434" i="71"/>
  <c r="I438" i="71"/>
  <c r="I442" i="71"/>
  <c r="I446" i="71"/>
  <c r="I450" i="71"/>
  <c r="I454" i="71"/>
  <c r="I458" i="71"/>
  <c r="I462" i="71"/>
  <c r="I466" i="71"/>
  <c r="I470" i="71"/>
  <c r="I474" i="71"/>
  <c r="I478" i="71"/>
  <c r="I482" i="71"/>
  <c r="I486" i="71"/>
  <c r="I490" i="71"/>
  <c r="I494" i="71"/>
  <c r="I498" i="71"/>
  <c r="I502" i="71"/>
  <c r="I506" i="71"/>
  <c r="I510" i="71"/>
  <c r="I258" i="71"/>
  <c r="I259" i="71"/>
  <c r="I263" i="71"/>
  <c r="I267" i="71"/>
  <c r="I271" i="71"/>
  <c r="I275" i="71"/>
  <c r="I279" i="71"/>
  <c r="I283" i="71"/>
  <c r="I287" i="71"/>
  <c r="I291" i="71"/>
  <c r="I295" i="71"/>
  <c r="I299" i="71"/>
  <c r="I303" i="71"/>
  <c r="I307" i="71"/>
  <c r="I311" i="71"/>
  <c r="I315" i="71"/>
  <c r="I319" i="71"/>
  <c r="I323" i="71"/>
  <c r="I327" i="71"/>
  <c r="I331" i="71"/>
  <c r="I335" i="71"/>
  <c r="I339" i="71"/>
  <c r="I343" i="71"/>
  <c r="I347" i="71"/>
  <c r="I351" i="71"/>
  <c r="I355" i="71"/>
  <c r="I359" i="71"/>
  <c r="I363" i="71"/>
  <c r="I367" i="71"/>
  <c r="I371" i="71"/>
  <c r="I375" i="71"/>
  <c r="I379" i="71"/>
  <c r="I383" i="71"/>
  <c r="I387" i="71"/>
  <c r="I391" i="71"/>
  <c r="I395" i="71"/>
  <c r="I399" i="71"/>
  <c r="I403" i="71"/>
  <c r="I407" i="71"/>
  <c r="I411" i="71"/>
  <c r="I415" i="71"/>
  <c r="I419" i="71"/>
  <c r="I423" i="71"/>
  <c r="I427" i="71"/>
  <c r="I431" i="71"/>
  <c r="I435" i="71"/>
  <c r="I439" i="71"/>
  <c r="I443" i="71"/>
  <c r="I447" i="71"/>
  <c r="I451" i="71"/>
  <c r="I455" i="71"/>
  <c r="I459" i="71"/>
  <c r="I463" i="71"/>
  <c r="I467" i="71"/>
  <c r="I471" i="71"/>
  <c r="I475" i="71"/>
  <c r="I479" i="71"/>
  <c r="I483" i="71"/>
  <c r="I487" i="71"/>
  <c r="I491" i="71"/>
  <c r="I495" i="71"/>
  <c r="I499" i="71"/>
  <c r="I503" i="71"/>
  <c r="I507" i="71"/>
  <c r="I511" i="71"/>
  <c r="G253" i="71"/>
  <c r="H253" i="71" s="1"/>
  <c r="G247" i="71"/>
  <c r="H247" i="71" s="1"/>
  <c r="G241" i="71"/>
  <c r="H241" i="71" s="1"/>
  <c r="G235" i="71"/>
  <c r="H235" i="71" s="1"/>
  <c r="G229" i="71"/>
  <c r="H229" i="71" s="1"/>
  <c r="G223" i="71"/>
  <c r="H223" i="71" s="1"/>
  <c r="G217" i="71"/>
  <c r="H217" i="71" s="1"/>
  <c r="G211" i="71"/>
  <c r="H211" i="71" s="1"/>
  <c r="G205" i="71"/>
  <c r="H205" i="71" s="1"/>
  <c r="G199" i="71"/>
  <c r="H199" i="71" s="1"/>
  <c r="G193" i="71"/>
  <c r="H193" i="71" s="1"/>
  <c r="G187" i="71"/>
  <c r="H187" i="71" s="1"/>
  <c r="G181" i="71"/>
  <c r="H181" i="71" s="1"/>
  <c r="G175" i="71"/>
  <c r="H175" i="71" s="1"/>
  <c r="G169" i="71"/>
  <c r="H169" i="71" s="1"/>
  <c r="G163" i="71"/>
  <c r="H163" i="71" s="1"/>
  <c r="G157" i="71"/>
  <c r="H157" i="71" s="1"/>
  <c r="G151" i="71"/>
  <c r="H151" i="71" s="1"/>
  <c r="G145" i="71"/>
  <c r="H145" i="71" s="1"/>
  <c r="G139" i="71"/>
  <c r="H139" i="71" s="1"/>
  <c r="G133" i="71"/>
  <c r="H133" i="71" s="1"/>
  <c r="G127" i="71"/>
  <c r="H127" i="71" s="1"/>
  <c r="G121" i="71"/>
  <c r="H121" i="71" s="1"/>
  <c r="G115" i="71"/>
  <c r="H115" i="71" s="1"/>
  <c r="G109" i="71"/>
  <c r="H109" i="71" s="1"/>
  <c r="G103" i="71"/>
  <c r="H103" i="71" s="1"/>
  <c r="G97" i="71"/>
  <c r="H97" i="71" s="1"/>
  <c r="G91" i="71"/>
  <c r="H91" i="71" s="1"/>
  <c r="G85" i="71"/>
  <c r="H85" i="71" s="1"/>
  <c r="G79" i="71"/>
  <c r="H79" i="71" s="1"/>
  <c r="G73" i="71"/>
  <c r="H73" i="71" s="1"/>
  <c r="G67" i="71"/>
  <c r="H67" i="71" s="1"/>
  <c r="G61" i="71"/>
  <c r="H61" i="71" s="1"/>
  <c r="G55" i="71"/>
  <c r="H55" i="71" s="1"/>
  <c r="G49" i="71"/>
  <c r="H49" i="71" s="1"/>
  <c r="G43" i="71"/>
  <c r="H43" i="71" s="1"/>
  <c r="G37" i="71"/>
  <c r="H37" i="71" s="1"/>
  <c r="G31" i="71"/>
  <c r="H31" i="71" s="1"/>
  <c r="G25" i="71"/>
  <c r="H25" i="71" s="1"/>
  <c r="G19" i="71"/>
  <c r="H19" i="71" s="1"/>
  <c r="G13" i="71"/>
  <c r="H13" i="71" s="1"/>
  <c r="G7" i="71"/>
  <c r="H7" i="71" s="1"/>
  <c r="G252" i="71"/>
  <c r="H252" i="71" s="1"/>
  <c r="G246" i="71"/>
  <c r="H246" i="71" s="1"/>
  <c r="G240" i="71"/>
  <c r="H240" i="71" s="1"/>
  <c r="G234" i="71"/>
  <c r="H234" i="71" s="1"/>
  <c r="G228" i="71"/>
  <c r="H228" i="71" s="1"/>
  <c r="G222" i="71"/>
  <c r="H222" i="71" s="1"/>
  <c r="G216" i="71"/>
  <c r="H216" i="71" s="1"/>
  <c r="G210" i="71"/>
  <c r="H210" i="71" s="1"/>
  <c r="G204" i="71"/>
  <c r="H204" i="71" s="1"/>
  <c r="G198" i="71"/>
  <c r="H198" i="71" s="1"/>
  <c r="G192" i="71"/>
  <c r="H192" i="71" s="1"/>
  <c r="G186" i="71"/>
  <c r="H186" i="71" s="1"/>
  <c r="G180" i="71"/>
  <c r="H180" i="71" s="1"/>
  <c r="G174" i="71"/>
  <c r="H174" i="71" s="1"/>
  <c r="G168" i="71"/>
  <c r="H168" i="71" s="1"/>
  <c r="G162" i="71"/>
  <c r="H162" i="71" s="1"/>
  <c r="G156" i="71"/>
  <c r="H156" i="71" s="1"/>
  <c r="G150" i="71"/>
  <c r="H150" i="71" s="1"/>
  <c r="G144" i="71"/>
  <c r="H144" i="71" s="1"/>
  <c r="G138" i="71"/>
  <c r="H138" i="71" s="1"/>
  <c r="G132" i="71"/>
  <c r="H132" i="71" s="1"/>
  <c r="G126" i="71"/>
  <c r="H126" i="71" s="1"/>
  <c r="G120" i="71"/>
  <c r="H120" i="71" s="1"/>
  <c r="G114" i="71"/>
  <c r="H114" i="71" s="1"/>
  <c r="G108" i="71"/>
  <c r="H108" i="71" s="1"/>
  <c r="G102" i="71"/>
  <c r="H102" i="71" s="1"/>
  <c r="G96" i="71"/>
  <c r="H96" i="71" s="1"/>
  <c r="G90" i="71"/>
  <c r="H90" i="71" s="1"/>
  <c r="G84" i="71"/>
  <c r="H84" i="71" s="1"/>
  <c r="G78" i="71"/>
  <c r="H78" i="71" s="1"/>
  <c r="G72" i="71"/>
  <c r="H72" i="71" s="1"/>
  <c r="G66" i="71"/>
  <c r="H66" i="71" s="1"/>
  <c r="G60" i="71"/>
  <c r="H60" i="71" s="1"/>
  <c r="G54" i="71"/>
  <c r="H54" i="71" s="1"/>
  <c r="G48" i="71"/>
  <c r="H48" i="71" s="1"/>
  <c r="G42" i="71"/>
  <c r="H42" i="71" s="1"/>
  <c r="G36" i="71"/>
  <c r="H36" i="71" s="1"/>
  <c r="G30" i="71"/>
  <c r="H30" i="71" s="1"/>
  <c r="G24" i="71"/>
  <c r="H24" i="71" s="1"/>
  <c r="G18" i="71"/>
  <c r="H18" i="71" s="1"/>
  <c r="G12" i="71"/>
  <c r="H12" i="71" s="1"/>
  <c r="G6" i="71"/>
  <c r="H6" i="71" s="1"/>
  <c r="G257" i="71"/>
  <c r="H257" i="71" s="1"/>
  <c r="G251" i="71"/>
  <c r="H251" i="71" s="1"/>
  <c r="G245" i="71"/>
  <c r="H245" i="71" s="1"/>
  <c r="G239" i="71"/>
  <c r="H239" i="71" s="1"/>
  <c r="G233" i="71"/>
  <c r="H233" i="71" s="1"/>
  <c r="G227" i="71"/>
  <c r="H227" i="71" s="1"/>
  <c r="G221" i="71"/>
  <c r="H221" i="71" s="1"/>
  <c r="G215" i="71"/>
  <c r="H215" i="71" s="1"/>
  <c r="G209" i="71"/>
  <c r="H209" i="71" s="1"/>
  <c r="G203" i="71"/>
  <c r="H203" i="71" s="1"/>
  <c r="G197" i="71"/>
  <c r="H197" i="71" s="1"/>
  <c r="G191" i="71"/>
  <c r="H191" i="71" s="1"/>
  <c r="G185" i="71"/>
  <c r="H185" i="71" s="1"/>
  <c r="G179" i="71"/>
  <c r="H179" i="71" s="1"/>
  <c r="G173" i="71"/>
  <c r="H173" i="71" s="1"/>
  <c r="G167" i="71"/>
  <c r="H167" i="71" s="1"/>
  <c r="G161" i="71"/>
  <c r="H161" i="71" s="1"/>
  <c r="G155" i="71"/>
  <c r="H155" i="71" s="1"/>
  <c r="G149" i="71"/>
  <c r="H149" i="71" s="1"/>
  <c r="G143" i="71"/>
  <c r="H143" i="71" s="1"/>
  <c r="G137" i="71"/>
  <c r="H137" i="71" s="1"/>
  <c r="G131" i="71"/>
  <c r="H131" i="71" s="1"/>
  <c r="G125" i="71"/>
  <c r="H125" i="71" s="1"/>
  <c r="G119" i="71"/>
  <c r="H119" i="71" s="1"/>
  <c r="G113" i="71"/>
  <c r="H113" i="71" s="1"/>
  <c r="G107" i="71"/>
  <c r="H107" i="71" s="1"/>
  <c r="G101" i="71"/>
  <c r="H101" i="71" s="1"/>
  <c r="G95" i="71"/>
  <c r="H95" i="71" s="1"/>
  <c r="G89" i="71"/>
  <c r="H89" i="71" s="1"/>
  <c r="G83" i="71"/>
  <c r="H83" i="71" s="1"/>
  <c r="G77" i="71"/>
  <c r="H77" i="71" s="1"/>
  <c r="G71" i="71"/>
  <c r="H71" i="71" s="1"/>
  <c r="G65" i="71"/>
  <c r="H65" i="71" s="1"/>
  <c r="G59" i="71"/>
  <c r="H59" i="71" s="1"/>
  <c r="G53" i="71"/>
  <c r="H53" i="71" s="1"/>
  <c r="G47" i="71"/>
  <c r="H47" i="71" s="1"/>
  <c r="G41" i="71"/>
  <c r="H41" i="71" s="1"/>
  <c r="G35" i="71"/>
  <c r="H35" i="71" s="1"/>
  <c r="G29" i="71"/>
  <c r="H29" i="71" s="1"/>
  <c r="G23" i="71"/>
  <c r="H23" i="71" s="1"/>
  <c r="G17" i="71"/>
  <c r="H17" i="71" s="1"/>
  <c r="G11" i="71"/>
  <c r="H11" i="71" s="1"/>
  <c r="G5" i="71"/>
  <c r="H5" i="71" s="1"/>
  <c r="G256" i="71"/>
  <c r="H256" i="71" s="1"/>
  <c r="G250" i="71"/>
  <c r="H250" i="71" s="1"/>
  <c r="G244" i="71"/>
  <c r="H244" i="71" s="1"/>
  <c r="G238" i="71"/>
  <c r="H238" i="71" s="1"/>
  <c r="G232" i="71"/>
  <c r="H232" i="71" s="1"/>
  <c r="G226" i="71"/>
  <c r="H226" i="71" s="1"/>
  <c r="G220" i="71"/>
  <c r="H220" i="71" s="1"/>
  <c r="G214" i="71"/>
  <c r="H214" i="71" s="1"/>
  <c r="G208" i="71"/>
  <c r="H208" i="71" s="1"/>
  <c r="G202" i="71"/>
  <c r="H202" i="71" s="1"/>
  <c r="G196" i="71"/>
  <c r="H196" i="71" s="1"/>
  <c r="G190" i="71"/>
  <c r="H190" i="71" s="1"/>
  <c r="G184" i="71"/>
  <c r="H184" i="71" s="1"/>
  <c r="G178" i="71"/>
  <c r="H178" i="71" s="1"/>
  <c r="G172" i="71"/>
  <c r="H172" i="71" s="1"/>
  <c r="G166" i="71"/>
  <c r="H166" i="71" s="1"/>
  <c r="G160" i="71"/>
  <c r="H160" i="71" s="1"/>
  <c r="G154" i="71"/>
  <c r="H154" i="71" s="1"/>
  <c r="G148" i="71"/>
  <c r="H148" i="71" s="1"/>
  <c r="G142" i="71"/>
  <c r="H142" i="71" s="1"/>
  <c r="G136" i="71"/>
  <c r="H136" i="71" s="1"/>
  <c r="G130" i="71"/>
  <c r="H130" i="71" s="1"/>
  <c r="G124" i="71"/>
  <c r="H124" i="71" s="1"/>
  <c r="G118" i="71"/>
  <c r="H118" i="71" s="1"/>
  <c r="G112" i="71"/>
  <c r="H112" i="71" s="1"/>
  <c r="G106" i="71"/>
  <c r="H106" i="71" s="1"/>
  <c r="G100" i="71"/>
  <c r="H100" i="71" s="1"/>
  <c r="G94" i="71"/>
  <c r="H94" i="71" s="1"/>
  <c r="G88" i="71"/>
  <c r="H88" i="71" s="1"/>
  <c r="G82" i="71"/>
  <c r="H82" i="71" s="1"/>
  <c r="G76" i="71"/>
  <c r="H76" i="71" s="1"/>
  <c r="G70" i="71"/>
  <c r="H70" i="71" s="1"/>
  <c r="G64" i="71"/>
  <c r="H64" i="71" s="1"/>
  <c r="G58" i="71"/>
  <c r="H58" i="71" s="1"/>
  <c r="G52" i="71"/>
  <c r="H52" i="71" s="1"/>
  <c r="G46" i="71"/>
  <c r="H46" i="71" s="1"/>
  <c r="G40" i="71"/>
  <c r="H40" i="71" s="1"/>
  <c r="G34" i="71"/>
  <c r="H34" i="71" s="1"/>
  <c r="G28" i="71"/>
  <c r="H28" i="71" s="1"/>
  <c r="G22" i="71"/>
  <c r="H22" i="71" s="1"/>
  <c r="G16" i="71"/>
  <c r="H16" i="71" s="1"/>
  <c r="G10" i="71"/>
  <c r="H10" i="71" s="1"/>
  <c r="G4" i="71"/>
  <c r="H4" i="71" s="1"/>
  <c r="G255" i="71"/>
  <c r="H255" i="71" s="1"/>
  <c r="G249" i="71"/>
  <c r="H249" i="71" s="1"/>
  <c r="G243" i="71"/>
  <c r="H243" i="71" s="1"/>
  <c r="G237" i="71"/>
  <c r="H237" i="71" s="1"/>
  <c r="G231" i="71"/>
  <c r="H231" i="71" s="1"/>
  <c r="G225" i="71"/>
  <c r="H225" i="71" s="1"/>
  <c r="G219" i="71"/>
  <c r="H219" i="71" s="1"/>
  <c r="G213" i="71"/>
  <c r="H213" i="71" s="1"/>
  <c r="G207" i="71"/>
  <c r="H207" i="71" s="1"/>
  <c r="G201" i="71"/>
  <c r="H201" i="71" s="1"/>
  <c r="G195" i="71"/>
  <c r="H195" i="71" s="1"/>
  <c r="G189" i="71"/>
  <c r="H189" i="71" s="1"/>
  <c r="G183" i="71"/>
  <c r="H183" i="71" s="1"/>
  <c r="G177" i="71"/>
  <c r="H177" i="71" s="1"/>
  <c r="G171" i="71"/>
  <c r="H171" i="71" s="1"/>
  <c r="G165" i="71"/>
  <c r="H165" i="71" s="1"/>
  <c r="G159" i="71"/>
  <c r="H159" i="71" s="1"/>
  <c r="G153" i="71"/>
  <c r="H153" i="71" s="1"/>
  <c r="G147" i="71"/>
  <c r="H147" i="71" s="1"/>
  <c r="G141" i="71"/>
  <c r="H141" i="71" s="1"/>
  <c r="G135" i="71"/>
  <c r="H135" i="71" s="1"/>
  <c r="G129" i="71"/>
  <c r="H129" i="71" s="1"/>
  <c r="G123" i="71"/>
  <c r="H123" i="71" s="1"/>
  <c r="G117" i="71"/>
  <c r="H117" i="71" s="1"/>
  <c r="G111" i="71"/>
  <c r="H111" i="71" s="1"/>
  <c r="G105" i="71"/>
  <c r="H105" i="71" s="1"/>
  <c r="G99" i="71"/>
  <c r="H99" i="71" s="1"/>
  <c r="G93" i="71"/>
  <c r="H93" i="71" s="1"/>
  <c r="G87" i="71"/>
  <c r="H87" i="71" s="1"/>
  <c r="G81" i="71"/>
  <c r="H81" i="71" s="1"/>
  <c r="G75" i="71"/>
  <c r="H75" i="71" s="1"/>
  <c r="G69" i="71"/>
  <c r="H69" i="71" s="1"/>
  <c r="G63" i="71"/>
  <c r="H63" i="71" s="1"/>
  <c r="G57" i="71"/>
  <c r="H57" i="71" s="1"/>
  <c r="G51" i="71"/>
  <c r="H51" i="71" s="1"/>
  <c r="G45" i="71"/>
  <c r="H45" i="71" s="1"/>
  <c r="G39" i="71"/>
  <c r="H39" i="71" s="1"/>
  <c r="G33" i="71"/>
  <c r="H33" i="71" s="1"/>
  <c r="G27" i="71"/>
  <c r="H27" i="71" s="1"/>
  <c r="G21" i="71"/>
  <c r="H21" i="71" s="1"/>
  <c r="G15" i="71"/>
  <c r="H15" i="71" s="1"/>
  <c r="G9" i="71"/>
  <c r="H9" i="71" s="1"/>
  <c r="G3" i="71"/>
  <c r="H3" i="71" s="1"/>
  <c r="G254" i="71"/>
  <c r="H254" i="71" s="1"/>
  <c r="G248" i="71"/>
  <c r="H248" i="71" s="1"/>
  <c r="G242" i="71"/>
  <c r="H242" i="71" s="1"/>
  <c r="G236" i="71"/>
  <c r="H236" i="71" s="1"/>
  <c r="G230" i="71"/>
  <c r="H230" i="71" s="1"/>
  <c r="G224" i="71"/>
  <c r="H224" i="71" s="1"/>
  <c r="G218" i="71"/>
  <c r="H218" i="71" s="1"/>
  <c r="G212" i="71"/>
  <c r="H212" i="71" s="1"/>
  <c r="G206" i="71"/>
  <c r="H206" i="71" s="1"/>
  <c r="G200" i="71"/>
  <c r="H200" i="71" s="1"/>
  <c r="G194" i="71"/>
  <c r="H194" i="71" s="1"/>
  <c r="G188" i="71"/>
  <c r="H188" i="71" s="1"/>
  <c r="G182" i="71"/>
  <c r="H182" i="71" s="1"/>
  <c r="G176" i="71"/>
  <c r="H176" i="71" s="1"/>
  <c r="G170" i="71"/>
  <c r="H170" i="71" s="1"/>
  <c r="G164" i="71"/>
  <c r="H164" i="71" s="1"/>
  <c r="G158" i="71"/>
  <c r="H158" i="71" s="1"/>
  <c r="G152" i="71"/>
  <c r="H152" i="71" s="1"/>
  <c r="G146" i="71"/>
  <c r="H146" i="71" s="1"/>
  <c r="G140" i="71"/>
  <c r="H140" i="71" s="1"/>
  <c r="G134" i="71"/>
  <c r="H134" i="71" s="1"/>
  <c r="G128" i="71"/>
  <c r="H128" i="71" s="1"/>
  <c r="G122" i="71"/>
  <c r="H122" i="71" s="1"/>
  <c r="G116" i="71"/>
  <c r="H116" i="71" s="1"/>
  <c r="G110" i="71"/>
  <c r="H110" i="71" s="1"/>
  <c r="G104" i="71"/>
  <c r="H104" i="71" s="1"/>
  <c r="G98" i="71"/>
  <c r="H98" i="71" s="1"/>
  <c r="G92" i="71"/>
  <c r="H92" i="71" s="1"/>
  <c r="G86" i="71"/>
  <c r="H86" i="71" s="1"/>
  <c r="G80" i="71"/>
  <c r="H80" i="71" s="1"/>
  <c r="G74" i="71"/>
  <c r="H74" i="71" s="1"/>
  <c r="G68" i="71"/>
  <c r="H68" i="71" s="1"/>
  <c r="G62" i="71"/>
  <c r="H62" i="71" s="1"/>
  <c r="G56" i="71"/>
  <c r="H56" i="71" s="1"/>
  <c r="G50" i="71"/>
  <c r="H50" i="71" s="1"/>
  <c r="G44" i="71"/>
  <c r="H44" i="71" s="1"/>
  <c r="G38" i="71"/>
  <c r="H38" i="71" s="1"/>
  <c r="G32" i="71"/>
  <c r="H32" i="71" s="1"/>
  <c r="G26" i="71"/>
  <c r="H26" i="71" s="1"/>
  <c r="G20" i="71"/>
  <c r="H20" i="71" s="1"/>
  <c r="G14" i="71"/>
  <c r="H14" i="71" s="1"/>
  <c r="G8" i="71"/>
  <c r="H8" i="71" s="1"/>
  <c r="G2" i="71"/>
  <c r="H2" i="71" s="1"/>
  <c r="D249" i="71"/>
  <c r="D237" i="71"/>
  <c r="D225" i="71"/>
  <c r="D213" i="71"/>
  <c r="D201" i="71"/>
  <c r="D189" i="71"/>
  <c r="D177" i="71"/>
  <c r="D165" i="71"/>
  <c r="D153" i="71"/>
  <c r="D141" i="71"/>
  <c r="D129" i="71"/>
  <c r="D117" i="71"/>
  <c r="D105" i="71"/>
  <c r="D93" i="71"/>
  <c r="D81" i="71"/>
  <c r="D69" i="71"/>
  <c r="D57" i="71"/>
  <c r="D45" i="71"/>
  <c r="D33" i="71"/>
  <c r="D21" i="71"/>
  <c r="D9" i="71"/>
  <c r="D256" i="71"/>
  <c r="D244" i="71"/>
  <c r="D232" i="71"/>
  <c r="D220" i="71"/>
  <c r="D208" i="71"/>
  <c r="D196" i="71"/>
  <c r="D184" i="71"/>
  <c r="D172" i="71"/>
  <c r="D160" i="71"/>
  <c r="D148" i="71"/>
  <c r="D136" i="71"/>
  <c r="D124" i="71"/>
  <c r="D112" i="71"/>
  <c r="D100" i="71"/>
  <c r="D88" i="71"/>
  <c r="D76" i="71"/>
  <c r="D64" i="71"/>
  <c r="D52" i="71"/>
  <c r="D40" i="71"/>
  <c r="D28" i="71"/>
  <c r="D16" i="71"/>
  <c r="D4" i="71"/>
  <c r="D251" i="71"/>
  <c r="D239" i="71"/>
  <c r="D227" i="71"/>
  <c r="D215" i="71"/>
  <c r="D203" i="71"/>
  <c r="D191" i="71"/>
  <c r="D179" i="71"/>
  <c r="D167" i="71"/>
  <c r="D155" i="71"/>
  <c r="D143" i="71"/>
  <c r="D131" i="71"/>
  <c r="D119" i="71"/>
  <c r="D107" i="71"/>
  <c r="D95" i="71"/>
  <c r="D83" i="71"/>
  <c r="D71" i="71"/>
  <c r="D59" i="71"/>
  <c r="D47" i="71"/>
  <c r="D35" i="71"/>
  <c r="D23" i="71"/>
  <c r="D11" i="71"/>
  <c r="D246" i="71"/>
  <c r="D234" i="71"/>
  <c r="D222" i="71"/>
  <c r="D210" i="71"/>
  <c r="D198" i="71"/>
  <c r="D186" i="71"/>
  <c r="D174" i="71"/>
  <c r="D162" i="71"/>
  <c r="D150" i="71"/>
  <c r="D138" i="71"/>
  <c r="D126" i="71"/>
  <c r="D114" i="71"/>
  <c r="D102" i="71"/>
  <c r="D90" i="71"/>
  <c r="D78" i="71"/>
  <c r="D66" i="71"/>
  <c r="D54" i="71"/>
  <c r="D42" i="71"/>
  <c r="D30" i="71"/>
  <c r="D18" i="71"/>
  <c r="D6" i="71"/>
  <c r="D253" i="71"/>
  <c r="D241" i="71"/>
  <c r="D229" i="71"/>
  <c r="D217" i="71"/>
  <c r="D205" i="71"/>
  <c r="D193" i="71"/>
  <c r="D181" i="71"/>
  <c r="D169" i="71"/>
  <c r="D157" i="71"/>
  <c r="D145" i="71"/>
  <c r="D133" i="71"/>
  <c r="D121" i="71"/>
  <c r="D109" i="71"/>
  <c r="D97" i="71"/>
  <c r="D85" i="71"/>
  <c r="D73" i="71"/>
  <c r="D61" i="71"/>
  <c r="D49" i="71"/>
  <c r="D37" i="71"/>
  <c r="D25" i="71"/>
  <c r="D13" i="71"/>
  <c r="D248" i="71"/>
  <c r="D236" i="71"/>
  <c r="D224" i="71"/>
  <c r="D212" i="71"/>
  <c r="D200" i="71"/>
  <c r="D188" i="71"/>
  <c r="D176" i="71"/>
  <c r="D164" i="71"/>
  <c r="D152" i="71"/>
  <c r="D140" i="71"/>
  <c r="D128" i="71"/>
  <c r="D116" i="71"/>
  <c r="D104" i="71"/>
  <c r="D92" i="71"/>
  <c r="D80" i="71"/>
  <c r="D68" i="71"/>
  <c r="D56" i="71"/>
  <c r="D44" i="71"/>
  <c r="D32" i="71"/>
  <c r="D20" i="71"/>
  <c r="D8" i="71"/>
  <c r="D255" i="71"/>
  <c r="D243" i="71"/>
  <c r="D231" i="71"/>
  <c r="D219" i="71"/>
  <c r="D207" i="71"/>
  <c r="D195" i="71"/>
  <c r="D183" i="71"/>
  <c r="D171" i="71"/>
  <c r="D159" i="71"/>
  <c r="D147" i="71"/>
  <c r="D135" i="71"/>
  <c r="D123" i="71"/>
  <c r="D111" i="71"/>
  <c r="D99" i="71"/>
  <c r="D87" i="71"/>
  <c r="D75" i="71"/>
  <c r="D63" i="71"/>
  <c r="D51" i="71"/>
  <c r="D39" i="71"/>
  <c r="D27" i="71"/>
  <c r="D15" i="71"/>
  <c r="D3" i="71"/>
  <c r="D250" i="71"/>
  <c r="D238" i="71"/>
  <c r="D226" i="71"/>
  <c r="D214" i="71"/>
  <c r="D202" i="71"/>
  <c r="D190" i="71"/>
  <c r="D178" i="71"/>
  <c r="D166" i="71"/>
  <c r="D154" i="71"/>
  <c r="D142" i="71"/>
  <c r="D130" i="71"/>
  <c r="D118" i="71"/>
  <c r="D106" i="71"/>
  <c r="D94" i="71"/>
  <c r="D82" i="71"/>
  <c r="D70" i="71"/>
  <c r="D58" i="71"/>
  <c r="D46" i="71"/>
  <c r="D34" i="71"/>
  <c r="D22" i="71"/>
  <c r="D10" i="71"/>
  <c r="D257" i="71"/>
  <c r="D245" i="71"/>
  <c r="D233" i="71"/>
  <c r="D221" i="71"/>
  <c r="D209" i="71"/>
  <c r="D197" i="71"/>
  <c r="D185" i="71"/>
  <c r="D173" i="71"/>
  <c r="D161" i="71"/>
  <c r="D149" i="71"/>
  <c r="D137" i="71"/>
  <c r="D125" i="71"/>
  <c r="D113" i="71"/>
  <c r="D101" i="71"/>
  <c r="D89" i="71"/>
  <c r="D77" i="71"/>
  <c r="D65" i="71"/>
  <c r="D53" i="71"/>
  <c r="D41" i="71"/>
  <c r="D29" i="71"/>
  <c r="D17" i="71"/>
  <c r="D5" i="71"/>
  <c r="D252" i="71"/>
  <c r="D240" i="71"/>
  <c r="D228" i="71"/>
  <c r="D216" i="71"/>
  <c r="D204" i="71"/>
  <c r="D192" i="71"/>
  <c r="D180" i="71"/>
  <c r="D168" i="71"/>
  <c r="D156" i="71"/>
  <c r="D144" i="71"/>
  <c r="D132" i="71"/>
  <c r="D120" i="71"/>
  <c r="D108" i="71"/>
  <c r="D96" i="71"/>
  <c r="D84" i="71"/>
  <c r="D72" i="71"/>
  <c r="D60" i="71"/>
  <c r="D48" i="71"/>
  <c r="D36" i="71"/>
  <c r="D24" i="71"/>
  <c r="D12" i="71"/>
  <c r="D247" i="71"/>
  <c r="D235" i="71"/>
  <c r="D223" i="71"/>
  <c r="D211" i="71"/>
  <c r="D199" i="71"/>
  <c r="D187" i="71"/>
  <c r="D175" i="71"/>
  <c r="D163" i="71"/>
  <c r="D151" i="71"/>
  <c r="D139" i="71"/>
  <c r="D127" i="71"/>
  <c r="D115" i="71"/>
  <c r="D103" i="71"/>
  <c r="D91" i="71"/>
  <c r="D79" i="71"/>
  <c r="D67" i="71"/>
  <c r="D55" i="71"/>
  <c r="D43" i="71"/>
  <c r="D31" i="71"/>
  <c r="D19" i="71"/>
  <c r="D7" i="71"/>
  <c r="D254" i="71"/>
  <c r="D242" i="71"/>
  <c r="D230" i="71"/>
  <c r="D218" i="71"/>
  <c r="D206" i="71"/>
  <c r="D194" i="71"/>
  <c r="D182" i="71"/>
  <c r="D170" i="71"/>
  <c r="D158" i="71"/>
  <c r="D146" i="71"/>
  <c r="D134" i="71"/>
  <c r="D122" i="71"/>
  <c r="D110" i="71"/>
  <c r="D98" i="71"/>
  <c r="D86" i="71"/>
  <c r="D74" i="71"/>
  <c r="D62" i="71"/>
  <c r="D50" i="71"/>
  <c r="D38" i="71"/>
  <c r="D26" i="71"/>
  <c r="D14" i="71"/>
  <c r="D2" i="71"/>
  <c r="H31" i="35"/>
  <c r="H43" i="35"/>
  <c r="H67" i="35"/>
  <c r="H91" i="35"/>
  <c r="H115" i="35"/>
  <c r="H139" i="35"/>
  <c r="H175" i="35"/>
  <c r="H199" i="35"/>
  <c r="H223" i="35"/>
  <c r="H247" i="35"/>
  <c r="H271" i="35"/>
  <c r="H249" i="35"/>
  <c r="H29" i="35"/>
  <c r="H137" i="35"/>
  <c r="H245" i="35"/>
  <c r="H32" i="35"/>
  <c r="H44" i="35"/>
  <c r="H56" i="35"/>
  <c r="H68" i="35"/>
  <c r="H80" i="35"/>
  <c r="H92" i="35"/>
  <c r="H104" i="35"/>
  <c r="H116" i="35"/>
  <c r="H128" i="35"/>
  <c r="H140" i="35"/>
  <c r="H152" i="35"/>
  <c r="H164" i="35"/>
  <c r="H176" i="35"/>
  <c r="H188" i="35"/>
  <c r="H200" i="35"/>
  <c r="H212" i="35"/>
  <c r="H224" i="35"/>
  <c r="H236" i="35"/>
  <c r="H248" i="35"/>
  <c r="H260" i="35"/>
  <c r="H272" i="35"/>
  <c r="H177" i="35"/>
  <c r="H261" i="35"/>
  <c r="H101" i="35"/>
  <c r="H257" i="35"/>
  <c r="H33" i="35"/>
  <c r="H45" i="35"/>
  <c r="H57" i="35"/>
  <c r="H69" i="35"/>
  <c r="H81" i="35"/>
  <c r="H93" i="35"/>
  <c r="H105" i="35"/>
  <c r="H117" i="35"/>
  <c r="H129" i="35"/>
  <c r="H141" i="35"/>
  <c r="H153" i="35"/>
  <c r="H165" i="35"/>
  <c r="H189" i="35"/>
  <c r="H201" i="35"/>
  <c r="H213" i="35"/>
  <c r="H225" i="35"/>
  <c r="H273" i="35"/>
  <c r="H185" i="35"/>
  <c r="H34" i="35"/>
  <c r="H46" i="35"/>
  <c r="H58" i="35"/>
  <c r="H70" i="35"/>
  <c r="H82" i="35"/>
  <c r="H94" i="35"/>
  <c r="H106" i="35"/>
  <c r="H118" i="35"/>
  <c r="H130" i="35"/>
  <c r="H142" i="35"/>
  <c r="H154" i="35"/>
  <c r="H166" i="35"/>
  <c r="H178" i="35"/>
  <c r="H190" i="35"/>
  <c r="H202" i="35"/>
  <c r="H214" i="35"/>
  <c r="H226" i="35"/>
  <c r="H238" i="35"/>
  <c r="H250" i="35"/>
  <c r="H262" i="35"/>
  <c r="H274" i="35"/>
  <c r="H64" i="35"/>
  <c r="H76" i="35"/>
  <c r="H148" i="35"/>
  <c r="H184" i="35"/>
  <c r="H232" i="35"/>
  <c r="H113" i="35"/>
  <c r="H23" i="35"/>
  <c r="X23" i="35" s="1"/>
  <c r="H35" i="35"/>
  <c r="H47" i="35"/>
  <c r="H59" i="35"/>
  <c r="H71" i="35"/>
  <c r="H83" i="35"/>
  <c r="H95" i="35"/>
  <c r="H107" i="35"/>
  <c r="H119" i="35"/>
  <c r="H131" i="35"/>
  <c r="H143" i="35"/>
  <c r="H155" i="35"/>
  <c r="H167" i="35"/>
  <c r="H179" i="35"/>
  <c r="H191" i="35"/>
  <c r="H203" i="35"/>
  <c r="H215" i="35"/>
  <c r="H227" i="35"/>
  <c r="H239" i="35"/>
  <c r="H251" i="35"/>
  <c r="H263" i="35"/>
  <c r="H275" i="35"/>
  <c r="H88" i="35"/>
  <c r="H208" i="35"/>
  <c r="H173" i="35"/>
  <c r="H24" i="35"/>
  <c r="X24" i="35" s="1"/>
  <c r="L4" i="71" s="1"/>
  <c r="H36" i="35"/>
  <c r="H48" i="35"/>
  <c r="H60" i="35"/>
  <c r="H72" i="35"/>
  <c r="H84" i="35"/>
  <c r="H96" i="35"/>
  <c r="H108" i="35"/>
  <c r="H120" i="35"/>
  <c r="H132" i="35"/>
  <c r="H144" i="35"/>
  <c r="H156" i="35"/>
  <c r="H168" i="35"/>
  <c r="H180" i="35"/>
  <c r="H192" i="35"/>
  <c r="H204" i="35"/>
  <c r="H216" i="35"/>
  <c r="H228" i="35"/>
  <c r="H240" i="35"/>
  <c r="H252" i="35"/>
  <c r="H264" i="35"/>
  <c r="H276" i="35"/>
  <c r="H40" i="35"/>
  <c r="H136" i="35"/>
  <c r="H160" i="35"/>
  <c r="H220" i="35"/>
  <c r="H268" i="35"/>
  <c r="H41" i="35"/>
  <c r="H209" i="35"/>
  <c r="H25" i="35"/>
  <c r="X25" i="35" s="1"/>
  <c r="L5" i="71" s="1"/>
  <c r="H37" i="35"/>
  <c r="H49" i="35"/>
  <c r="H61" i="35"/>
  <c r="H73" i="35"/>
  <c r="H85" i="35"/>
  <c r="H97" i="35"/>
  <c r="H109" i="35"/>
  <c r="H121" i="35"/>
  <c r="H133" i="35"/>
  <c r="H145" i="35"/>
  <c r="H157" i="35"/>
  <c r="H169" i="35"/>
  <c r="H181" i="35"/>
  <c r="H193" i="35"/>
  <c r="H205" i="35"/>
  <c r="H217" i="35"/>
  <c r="H229" i="35"/>
  <c r="H241" i="35"/>
  <c r="H253" i="35"/>
  <c r="H265" i="35"/>
  <c r="H277" i="35"/>
  <c r="H26" i="35"/>
  <c r="X26" i="35" s="1"/>
  <c r="L6" i="71" s="1"/>
  <c r="H50" i="35"/>
  <c r="H62" i="35"/>
  <c r="H86" i="35"/>
  <c r="H98" i="35"/>
  <c r="H110" i="35"/>
  <c r="H134" i="35"/>
  <c r="H158" i="35"/>
  <c r="H170" i="35"/>
  <c r="H194" i="35"/>
  <c r="H218" i="35"/>
  <c r="H242" i="35"/>
  <c r="H254" i="35"/>
  <c r="H100" i="35"/>
  <c r="H77" i="35"/>
  <c r="H161" i="35"/>
  <c r="H233" i="35"/>
  <c r="H38" i="35"/>
  <c r="H74" i="35"/>
  <c r="H122" i="35"/>
  <c r="H146" i="35"/>
  <c r="H182" i="35"/>
  <c r="H206" i="35"/>
  <c r="H230" i="35"/>
  <c r="H266" i="35"/>
  <c r="H256" i="35"/>
  <c r="H89" i="35"/>
  <c r="H197" i="35"/>
  <c r="H27" i="35"/>
  <c r="H39" i="35"/>
  <c r="H51" i="35"/>
  <c r="H63" i="35"/>
  <c r="H75" i="35"/>
  <c r="H87" i="35"/>
  <c r="H99" i="35"/>
  <c r="H111" i="35"/>
  <c r="H123" i="35"/>
  <c r="H135" i="35"/>
  <c r="H147" i="35"/>
  <c r="H159" i="35"/>
  <c r="H171" i="35"/>
  <c r="H183" i="35"/>
  <c r="H195" i="35"/>
  <c r="H207" i="35"/>
  <c r="H219" i="35"/>
  <c r="H231" i="35"/>
  <c r="H243" i="35"/>
  <c r="H255" i="35"/>
  <c r="H267" i="35"/>
  <c r="H52" i="35"/>
  <c r="H124" i="35"/>
  <c r="H172" i="35"/>
  <c r="H244" i="35"/>
  <c r="H125" i="35"/>
  <c r="H269" i="35"/>
  <c r="H28" i="35"/>
  <c r="X28" i="35" s="1"/>
  <c r="L8" i="71" s="1"/>
  <c r="H112" i="35"/>
  <c r="H196" i="35"/>
  <c r="H65" i="35"/>
  <c r="H30" i="35"/>
  <c r="H42" i="35"/>
  <c r="H54" i="35"/>
  <c r="H66" i="35"/>
  <c r="H78" i="35"/>
  <c r="H90" i="35"/>
  <c r="H102" i="35"/>
  <c r="H114" i="35"/>
  <c r="H126" i="35"/>
  <c r="H138" i="35"/>
  <c r="H150" i="35"/>
  <c r="H162" i="35"/>
  <c r="H174" i="35"/>
  <c r="H186" i="35"/>
  <c r="H198" i="35"/>
  <c r="H210" i="35"/>
  <c r="H222" i="35"/>
  <c r="H234" i="35"/>
  <c r="H246" i="35"/>
  <c r="H258" i="35"/>
  <c r="H270" i="35"/>
  <c r="H55" i="35"/>
  <c r="H79" i="35"/>
  <c r="H103" i="35"/>
  <c r="H127" i="35"/>
  <c r="H151" i="35"/>
  <c r="H163" i="35"/>
  <c r="H187" i="35"/>
  <c r="H211" i="35"/>
  <c r="H235" i="35"/>
  <c r="H259" i="35"/>
  <c r="H237" i="35"/>
  <c r="H53" i="35"/>
  <c r="H149" i="35"/>
  <c r="H221" i="35"/>
  <c r="B257" i="71"/>
  <c r="B255" i="71"/>
  <c r="B253" i="71"/>
  <c r="B251" i="71"/>
  <c r="B249" i="71"/>
  <c r="B247" i="71"/>
  <c r="B245" i="71"/>
  <c r="B243" i="71"/>
  <c r="B241" i="71"/>
  <c r="B239" i="71"/>
  <c r="B237" i="71"/>
  <c r="B235" i="71"/>
  <c r="B233" i="71"/>
  <c r="B231" i="71"/>
  <c r="B229" i="71"/>
  <c r="B227" i="71"/>
  <c r="B225" i="71"/>
  <c r="B223" i="71"/>
  <c r="B221" i="71"/>
  <c r="B219" i="71"/>
  <c r="B217" i="71"/>
  <c r="B215" i="71"/>
  <c r="B213" i="71"/>
  <c r="B211" i="71"/>
  <c r="B209" i="71"/>
  <c r="B207" i="71"/>
  <c r="B205" i="71"/>
  <c r="B203" i="71"/>
  <c r="B201" i="71"/>
  <c r="B199" i="71"/>
  <c r="B197" i="71"/>
  <c r="B195" i="71"/>
  <c r="B193" i="71"/>
  <c r="B191" i="71"/>
  <c r="B189" i="71"/>
  <c r="B187" i="71"/>
  <c r="B185" i="71"/>
  <c r="B183" i="71"/>
  <c r="B181" i="71"/>
  <c r="B179" i="71"/>
  <c r="B177" i="71"/>
  <c r="B175" i="71"/>
  <c r="B173" i="71"/>
  <c r="B171" i="71"/>
  <c r="B169" i="71"/>
  <c r="B167" i="71"/>
  <c r="B165" i="71"/>
  <c r="B163" i="71"/>
  <c r="B161" i="71"/>
  <c r="B159" i="71"/>
  <c r="B157" i="71"/>
  <c r="B155" i="71"/>
  <c r="B153" i="71"/>
  <c r="B151" i="71"/>
  <c r="B149" i="71"/>
  <c r="B147" i="71"/>
  <c r="B145" i="71"/>
  <c r="B143" i="71"/>
  <c r="B141" i="71"/>
  <c r="B139" i="71"/>
  <c r="B137" i="71"/>
  <c r="B135" i="71"/>
  <c r="B133" i="71"/>
  <c r="B131" i="71"/>
  <c r="B129" i="71"/>
  <c r="B127" i="71"/>
  <c r="B125" i="71"/>
  <c r="B123" i="71"/>
  <c r="B121" i="71"/>
  <c r="B119" i="71"/>
  <c r="B117" i="71"/>
  <c r="B115" i="71"/>
  <c r="B113" i="71"/>
  <c r="B111" i="71"/>
  <c r="B109" i="71"/>
  <c r="B107" i="71"/>
  <c r="B105" i="71"/>
  <c r="B103" i="71"/>
  <c r="B101" i="71"/>
  <c r="B99" i="71"/>
  <c r="B97" i="71"/>
  <c r="B95" i="71"/>
  <c r="B256" i="71"/>
  <c r="B254" i="71"/>
  <c r="B252" i="71"/>
  <c r="B250" i="71"/>
  <c r="B248" i="71"/>
  <c r="B246" i="71"/>
  <c r="B244" i="71"/>
  <c r="B242" i="71"/>
  <c r="B240" i="71"/>
  <c r="B238" i="71"/>
  <c r="B236" i="71"/>
  <c r="B234" i="71"/>
  <c r="B232" i="71"/>
  <c r="B230" i="71"/>
  <c r="B228" i="71"/>
  <c r="B226" i="71"/>
  <c r="B224" i="71"/>
  <c r="B222" i="71"/>
  <c r="B220" i="71"/>
  <c r="B218" i="71"/>
  <c r="B216" i="71"/>
  <c r="B214" i="71"/>
  <c r="B212" i="71"/>
  <c r="B210" i="71"/>
  <c r="B208" i="71"/>
  <c r="B206" i="71"/>
  <c r="B204" i="71"/>
  <c r="B202" i="71"/>
  <c r="B200" i="71"/>
  <c r="B198" i="71"/>
  <c r="B196" i="71"/>
  <c r="B194" i="71"/>
  <c r="B192" i="71"/>
  <c r="B190" i="71"/>
  <c r="B188" i="71"/>
  <c r="B186" i="71"/>
  <c r="B184" i="71"/>
  <c r="B182" i="71"/>
  <c r="B180" i="71"/>
  <c r="B178" i="71"/>
  <c r="B176" i="71"/>
  <c r="B174" i="71"/>
  <c r="B172" i="71"/>
  <c r="B170" i="71"/>
  <c r="B168" i="71"/>
  <c r="B166" i="71"/>
  <c r="B164" i="71"/>
  <c r="B162" i="71"/>
  <c r="B160" i="71"/>
  <c r="B158" i="71"/>
  <c r="B156" i="71"/>
  <c r="B154" i="71"/>
  <c r="B152" i="71"/>
  <c r="B150" i="71"/>
  <c r="B148" i="71"/>
  <c r="B146" i="71"/>
  <c r="B144" i="71"/>
  <c r="B142" i="71"/>
  <c r="B140" i="71"/>
  <c r="B138" i="71"/>
  <c r="B136" i="71"/>
  <c r="B134" i="71"/>
  <c r="B132" i="71"/>
  <c r="B130" i="71"/>
  <c r="B128" i="71"/>
  <c r="B126" i="71"/>
  <c r="B124" i="71"/>
  <c r="B122" i="71"/>
  <c r="B120" i="71"/>
  <c r="B118" i="71"/>
  <c r="B116" i="71"/>
  <c r="B114" i="71"/>
  <c r="B112" i="71"/>
  <c r="B110" i="71"/>
  <c r="B108" i="71"/>
  <c r="B106" i="71"/>
  <c r="B104" i="71"/>
  <c r="B102" i="71"/>
  <c r="B100" i="71"/>
  <c r="B98" i="71"/>
  <c r="B96" i="71"/>
  <c r="B94" i="71"/>
  <c r="B92" i="71"/>
  <c r="B90" i="71"/>
  <c r="B88" i="71"/>
  <c r="B86" i="71"/>
  <c r="B84" i="71"/>
  <c r="B82" i="71"/>
  <c r="B80" i="71"/>
  <c r="B78" i="71"/>
  <c r="B76" i="71"/>
  <c r="B74" i="71"/>
  <c r="B72" i="71"/>
  <c r="B70" i="71"/>
  <c r="B68" i="71"/>
  <c r="B66" i="71"/>
  <c r="B64" i="71"/>
  <c r="B62" i="71"/>
  <c r="B60" i="71"/>
  <c r="B58" i="71"/>
  <c r="B56" i="71"/>
  <c r="B54" i="71"/>
  <c r="B52" i="71"/>
  <c r="B50" i="71"/>
  <c r="B48" i="71"/>
  <c r="B46" i="71"/>
  <c r="B44" i="71"/>
  <c r="B42" i="71"/>
  <c r="B40" i="71"/>
  <c r="B38" i="71"/>
  <c r="B36" i="71"/>
  <c r="B34" i="71"/>
  <c r="B32" i="71"/>
  <c r="B30" i="71"/>
  <c r="B28" i="71"/>
  <c r="B26" i="71"/>
  <c r="B24" i="71"/>
  <c r="B22" i="71"/>
  <c r="B20" i="71"/>
  <c r="B18" i="71"/>
  <c r="B16" i="71"/>
  <c r="B14" i="71"/>
  <c r="B12" i="71"/>
  <c r="B10" i="71"/>
  <c r="B8" i="71"/>
  <c r="B6" i="71"/>
  <c r="B4" i="71"/>
  <c r="B2" i="71"/>
  <c r="B93" i="71"/>
  <c r="B91" i="71"/>
  <c r="B89" i="71"/>
  <c r="B87" i="71"/>
  <c r="B85" i="71"/>
  <c r="B83" i="71"/>
  <c r="B81" i="71"/>
  <c r="B79" i="71"/>
  <c r="B77" i="71"/>
  <c r="B75" i="71"/>
  <c r="B73" i="71"/>
  <c r="B71" i="71"/>
  <c r="B69" i="71"/>
  <c r="B67" i="71"/>
  <c r="B65" i="71"/>
  <c r="B63" i="71"/>
  <c r="B61" i="71"/>
  <c r="B59" i="71"/>
  <c r="B57" i="71"/>
  <c r="B55" i="71"/>
  <c r="B53" i="71"/>
  <c r="B51" i="71"/>
  <c r="B49" i="71"/>
  <c r="B47" i="71"/>
  <c r="B45" i="71"/>
  <c r="B43" i="71"/>
  <c r="B41" i="71"/>
  <c r="B39" i="71"/>
  <c r="B37" i="71"/>
  <c r="B35" i="71"/>
  <c r="B33" i="71"/>
  <c r="B31" i="71"/>
  <c r="B29" i="71"/>
  <c r="B27" i="71"/>
  <c r="B25" i="71"/>
  <c r="B23" i="71"/>
  <c r="B21" i="71"/>
  <c r="B19" i="71"/>
  <c r="B17" i="71"/>
  <c r="B15" i="71"/>
  <c r="B13" i="71"/>
  <c r="B11" i="71"/>
  <c r="B9" i="71"/>
  <c r="B7" i="71"/>
  <c r="B5" i="71"/>
  <c r="B3" i="71"/>
  <c r="K36" i="68"/>
  <c r="K34" i="68"/>
  <c r="X30" i="35"/>
  <c r="L10" i="71" s="1"/>
  <c r="X31" i="35"/>
  <c r="L11" i="71" s="1"/>
  <c r="X32" i="35"/>
  <c r="L12" i="71" s="1"/>
  <c r="X33" i="35"/>
  <c r="L13" i="71" s="1"/>
  <c r="X45" i="35"/>
  <c r="L25" i="71" s="1"/>
  <c r="X34" i="35"/>
  <c r="L14" i="71" s="1"/>
  <c r="X35" i="35"/>
  <c r="L15" i="71" s="1"/>
  <c r="X36" i="35"/>
  <c r="L16" i="71" s="1"/>
  <c r="X37" i="35"/>
  <c r="L17" i="71" s="1"/>
  <c r="X38" i="35"/>
  <c r="L18" i="71" s="1"/>
  <c r="X39" i="35"/>
  <c r="L19" i="71" s="1"/>
  <c r="X29" i="35"/>
  <c r="L9" i="71" s="1"/>
  <c r="I8" i="71"/>
  <c r="I20" i="71"/>
  <c r="I32" i="71"/>
  <c r="I44" i="71"/>
  <c r="I56" i="71"/>
  <c r="I68" i="71"/>
  <c r="I80" i="71"/>
  <c r="I92" i="71"/>
  <c r="I104" i="71"/>
  <c r="I116" i="71"/>
  <c r="I128" i="71"/>
  <c r="I140" i="71"/>
  <c r="I152" i="71"/>
  <c r="I164" i="71"/>
  <c r="I176" i="71"/>
  <c r="I188" i="71"/>
  <c r="I200" i="71"/>
  <c r="I7" i="71"/>
  <c r="I19" i="71"/>
  <c r="I31" i="71"/>
  <c r="I43" i="71"/>
  <c r="I55" i="71"/>
  <c r="I67" i="71"/>
  <c r="I79" i="71"/>
  <c r="I91" i="71"/>
  <c r="I103" i="71"/>
  <c r="I115" i="71"/>
  <c r="I127" i="71"/>
  <c r="I139" i="71"/>
  <c r="I151" i="71"/>
  <c r="I163" i="71"/>
  <c r="I175" i="71"/>
  <c r="I187" i="71"/>
  <c r="I199" i="71"/>
  <c r="I6" i="71"/>
  <c r="I18" i="71"/>
  <c r="I30" i="71"/>
  <c r="I42" i="71"/>
  <c r="I54" i="71"/>
  <c r="I66" i="71"/>
  <c r="I78" i="71"/>
  <c r="I90" i="71"/>
  <c r="I102" i="71"/>
  <c r="I114" i="71"/>
  <c r="I126" i="71"/>
  <c r="I138" i="71"/>
  <c r="I150" i="71"/>
  <c r="I162" i="71"/>
  <c r="I174" i="71"/>
  <c r="I186" i="71"/>
  <c r="I198" i="71"/>
  <c r="I5" i="71"/>
  <c r="I17" i="71"/>
  <c r="I29" i="71"/>
  <c r="I41" i="71"/>
  <c r="I53" i="71"/>
  <c r="I65" i="71"/>
  <c r="I77" i="71"/>
  <c r="I89" i="71"/>
  <c r="I101" i="71"/>
  <c r="I113" i="71"/>
  <c r="I125" i="71"/>
  <c r="I137" i="71"/>
  <c r="I149" i="71"/>
  <c r="I161" i="71"/>
  <c r="I173" i="71"/>
  <c r="I185" i="71"/>
  <c r="I197" i="71"/>
  <c r="I4" i="71"/>
  <c r="I16" i="71"/>
  <c r="I28" i="71"/>
  <c r="I40" i="71"/>
  <c r="I52" i="71"/>
  <c r="I64" i="71"/>
  <c r="I76" i="71"/>
  <c r="I88" i="71"/>
  <c r="I100" i="71"/>
  <c r="I112" i="71"/>
  <c r="I124" i="71"/>
  <c r="I136" i="71"/>
  <c r="I148" i="71"/>
  <c r="I160" i="71"/>
  <c r="I172" i="71"/>
  <c r="I184" i="71"/>
  <c r="I196" i="71"/>
  <c r="I3" i="71"/>
  <c r="I15" i="71"/>
  <c r="I27" i="71"/>
  <c r="I39" i="71"/>
  <c r="I51" i="71"/>
  <c r="I63" i="71"/>
  <c r="I75" i="71"/>
  <c r="I87" i="71"/>
  <c r="I99" i="71"/>
  <c r="I111" i="71"/>
  <c r="I123" i="71"/>
  <c r="I135" i="71"/>
  <c r="I147" i="71"/>
  <c r="I159" i="71"/>
  <c r="I171" i="71"/>
  <c r="I183" i="71"/>
  <c r="I195" i="71"/>
  <c r="I14" i="71"/>
  <c r="I26" i="71"/>
  <c r="I38" i="71"/>
  <c r="I50" i="71"/>
  <c r="I62" i="71"/>
  <c r="I74" i="71"/>
  <c r="I86" i="71"/>
  <c r="I98" i="71"/>
  <c r="I110" i="71"/>
  <c r="I122" i="71"/>
  <c r="I134" i="71"/>
  <c r="I146" i="71"/>
  <c r="I158" i="71"/>
  <c r="I170" i="71"/>
  <c r="I182" i="71"/>
  <c r="I194" i="71"/>
  <c r="I13" i="71"/>
  <c r="I25" i="71"/>
  <c r="I37" i="71"/>
  <c r="I49" i="71"/>
  <c r="I61" i="71"/>
  <c r="I73" i="71"/>
  <c r="I85" i="71"/>
  <c r="I97" i="71"/>
  <c r="I109" i="71"/>
  <c r="I121" i="71"/>
  <c r="I133" i="71"/>
  <c r="I145" i="71"/>
  <c r="I157" i="71"/>
  <c r="I169" i="71"/>
  <c r="I181" i="71"/>
  <c r="I193" i="71"/>
  <c r="I11" i="71"/>
  <c r="I23" i="71"/>
  <c r="I35" i="71"/>
  <c r="I47" i="71"/>
  <c r="I59" i="71"/>
  <c r="I71" i="71"/>
  <c r="I83" i="71"/>
  <c r="I95" i="71"/>
  <c r="I107" i="71"/>
  <c r="I119" i="71"/>
  <c r="I131" i="71"/>
  <c r="I143" i="71"/>
  <c r="I155" i="71"/>
  <c r="I167" i="71"/>
  <c r="I179" i="71"/>
  <c r="I191" i="71"/>
  <c r="I9" i="71"/>
  <c r="I21" i="71"/>
  <c r="I33" i="71"/>
  <c r="I45" i="71"/>
  <c r="I57" i="71"/>
  <c r="I69" i="71"/>
  <c r="I81" i="71"/>
  <c r="I93" i="71"/>
  <c r="I105" i="71"/>
  <c r="I117" i="71"/>
  <c r="I129" i="71"/>
  <c r="I141" i="71"/>
  <c r="I153" i="71"/>
  <c r="I165" i="71"/>
  <c r="I177" i="71"/>
  <c r="I189" i="71"/>
  <c r="I22" i="71"/>
  <c r="I36" i="71"/>
  <c r="I94" i="71"/>
  <c r="I108" i="71"/>
  <c r="I166" i="71"/>
  <c r="I180" i="71"/>
  <c r="I201" i="71"/>
  <c r="I212" i="71"/>
  <c r="I224" i="71"/>
  <c r="I236" i="71"/>
  <c r="I248" i="71"/>
  <c r="I211" i="71"/>
  <c r="I223" i="71"/>
  <c r="I235" i="71"/>
  <c r="I247" i="71"/>
  <c r="I106" i="71"/>
  <c r="I226" i="71"/>
  <c r="I237" i="71"/>
  <c r="I10" i="71"/>
  <c r="I24" i="71"/>
  <c r="I82" i="71"/>
  <c r="I96" i="71"/>
  <c r="I154" i="71"/>
  <c r="I168" i="71"/>
  <c r="I210" i="71"/>
  <c r="I222" i="71"/>
  <c r="I234" i="71"/>
  <c r="I246" i="71"/>
  <c r="I213" i="71"/>
  <c r="I225" i="71"/>
  <c r="I209" i="71"/>
  <c r="I221" i="71"/>
  <c r="I233" i="71"/>
  <c r="I245" i="71"/>
  <c r="I257" i="71"/>
  <c r="I12" i="71"/>
  <c r="I70" i="71"/>
  <c r="I84" i="71"/>
  <c r="I142" i="71"/>
  <c r="I156" i="71"/>
  <c r="I208" i="71"/>
  <c r="I220" i="71"/>
  <c r="I232" i="71"/>
  <c r="I244" i="71"/>
  <c r="I256" i="71"/>
  <c r="I48" i="71"/>
  <c r="I120" i="71"/>
  <c r="I202" i="71"/>
  <c r="I214" i="71"/>
  <c r="I207" i="71"/>
  <c r="I219" i="71"/>
  <c r="I231" i="71"/>
  <c r="I243" i="71"/>
  <c r="I255" i="71"/>
  <c r="I58" i="71"/>
  <c r="I72" i="71"/>
  <c r="I130" i="71"/>
  <c r="I144" i="71"/>
  <c r="I206" i="71"/>
  <c r="I218" i="71"/>
  <c r="I230" i="71"/>
  <c r="I242" i="71"/>
  <c r="I254" i="71"/>
  <c r="I205" i="71"/>
  <c r="I217" i="71"/>
  <c r="I229" i="71"/>
  <c r="I241" i="71"/>
  <c r="I253" i="71"/>
  <c r="I34" i="71"/>
  <c r="I250" i="71"/>
  <c r="I249" i="71"/>
  <c r="I46" i="71"/>
  <c r="I60" i="71"/>
  <c r="I118" i="71"/>
  <c r="I132" i="71"/>
  <c r="I190" i="71"/>
  <c r="I204" i="71"/>
  <c r="I216" i="71"/>
  <c r="I228" i="71"/>
  <c r="I240" i="71"/>
  <c r="I252" i="71"/>
  <c r="I192" i="71"/>
  <c r="I238" i="71"/>
  <c r="I203" i="71"/>
  <c r="I215" i="71"/>
  <c r="I227" i="71"/>
  <c r="I239" i="71"/>
  <c r="I251" i="71"/>
  <c r="I178" i="71"/>
  <c r="I2" i="71"/>
  <c r="Z9" i="35"/>
  <c r="Z22" i="35" s="1"/>
  <c r="I56" i="68"/>
  <c r="L3" i="71" l="1"/>
  <c r="Y23" i="35"/>
  <c r="Z23" i="35"/>
  <c r="Z27" i="35"/>
  <c r="Z24" i="35"/>
  <c r="Z28" i="35"/>
  <c r="Z25" i="35"/>
  <c r="Z26" i="35"/>
  <c r="X27" i="35"/>
  <c r="L7" i="71" s="1"/>
  <c r="X40" i="35"/>
  <c r="L20" i="71" s="1"/>
  <c r="Z22" i="76"/>
  <c r="X43" i="35"/>
  <c r="L23" i="71" s="1"/>
  <c r="X41" i="35"/>
  <c r="L21" i="71" s="1"/>
  <c r="X44" i="35"/>
  <c r="L24" i="71" s="1"/>
  <c r="Y45" i="35"/>
  <c r="X42" i="35"/>
  <c r="L22" i="71" s="1"/>
  <c r="L2" i="71"/>
  <c r="Q20" i="71"/>
  <c r="R20" i="71"/>
  <c r="Y30" i="35"/>
  <c r="Y24" i="35"/>
  <c r="Y44" i="35"/>
  <c r="M24" i="71" s="1"/>
  <c r="Y41" i="35"/>
  <c r="M21" i="71" s="1"/>
  <c r="Y42" i="35"/>
  <c r="M22" i="71" s="1"/>
  <c r="Y29" i="35"/>
  <c r="Y43" i="35"/>
  <c r="M23" i="71" s="1"/>
  <c r="Y39" i="35"/>
  <c r="M19" i="71" s="1"/>
  <c r="S240" i="71" l="1"/>
  <c r="Q240" i="71"/>
  <c r="Q238" i="71"/>
  <c r="S238" i="71"/>
  <c r="Q226" i="71"/>
  <c r="S226" i="71"/>
  <c r="Q214" i="71"/>
  <c r="S214" i="71"/>
  <c r="S202" i="71"/>
  <c r="Q202" i="71"/>
  <c r="Q190" i="71"/>
  <c r="S190" i="71"/>
  <c r="Q178" i="71"/>
  <c r="S178" i="71"/>
  <c r="S166" i="71"/>
  <c r="Q166" i="71"/>
  <c r="S154" i="71"/>
  <c r="Q154" i="71"/>
  <c r="Q142" i="71"/>
  <c r="S142" i="71"/>
  <c r="Q130" i="71"/>
  <c r="S130" i="71"/>
  <c r="Q118" i="71"/>
  <c r="S118" i="71"/>
  <c r="S106" i="71"/>
  <c r="Q106" i="71"/>
  <c r="Q94" i="71"/>
  <c r="S94" i="71"/>
  <c r="Q82" i="71"/>
  <c r="S82" i="71"/>
  <c r="Q70" i="71"/>
  <c r="S70" i="71"/>
  <c r="S58" i="71"/>
  <c r="Q58" i="71"/>
  <c r="Q46" i="71"/>
  <c r="S46" i="71"/>
  <c r="Q34" i="71"/>
  <c r="S34" i="71"/>
  <c r="Q252" i="71"/>
  <c r="S252" i="71"/>
  <c r="Q213" i="71"/>
  <c r="S213" i="71"/>
  <c r="S201" i="71"/>
  <c r="Q201" i="71"/>
  <c r="S189" i="71"/>
  <c r="Q189" i="71"/>
  <c r="S177" i="71"/>
  <c r="Q177" i="71"/>
  <c r="S165" i="71"/>
  <c r="Q165" i="71"/>
  <c r="Q153" i="71"/>
  <c r="S153" i="71"/>
  <c r="S141" i="71"/>
  <c r="Q141" i="71"/>
  <c r="Q129" i="71"/>
  <c r="S129" i="71"/>
  <c r="Q117" i="71"/>
  <c r="S117" i="71"/>
  <c r="S105" i="71"/>
  <c r="Q105" i="71"/>
  <c r="Q93" i="71"/>
  <c r="S93" i="71"/>
  <c r="S81" i="71"/>
  <c r="Q81" i="71"/>
  <c r="Q69" i="71"/>
  <c r="S69" i="71"/>
  <c r="Q57" i="71"/>
  <c r="S57" i="71"/>
  <c r="Q45" i="71"/>
  <c r="S45" i="71"/>
  <c r="Q33" i="71"/>
  <c r="S33" i="71"/>
  <c r="Q236" i="71"/>
  <c r="S236" i="71"/>
  <c r="S200" i="71"/>
  <c r="Q200" i="71"/>
  <c r="Q188" i="71"/>
  <c r="S188" i="71"/>
  <c r="S176" i="71"/>
  <c r="Q176" i="71"/>
  <c r="S164" i="71"/>
  <c r="Q164" i="71"/>
  <c r="Q152" i="71"/>
  <c r="S152" i="71"/>
  <c r="Q140" i="71"/>
  <c r="S140" i="71"/>
  <c r="Q128" i="71"/>
  <c r="S128" i="71"/>
  <c r="Q116" i="71"/>
  <c r="S116" i="71"/>
  <c r="Q104" i="71"/>
  <c r="S104" i="71"/>
  <c r="Q92" i="71"/>
  <c r="S92" i="71"/>
  <c r="S80" i="71"/>
  <c r="Q80" i="71"/>
  <c r="S68" i="71"/>
  <c r="Q68" i="71"/>
  <c r="S56" i="71"/>
  <c r="Q56" i="71"/>
  <c r="Q44" i="71"/>
  <c r="S44" i="71"/>
  <c r="Q32" i="71"/>
  <c r="S32" i="71"/>
  <c r="S250" i="71"/>
  <c r="Q250" i="71"/>
  <c r="S224" i="71"/>
  <c r="Q224" i="71"/>
  <c r="S247" i="71"/>
  <c r="Q247" i="71"/>
  <c r="Q223" i="71"/>
  <c r="S223" i="71"/>
  <c r="S199" i="71"/>
  <c r="Q199" i="71"/>
  <c r="Q175" i="71"/>
  <c r="S175" i="71"/>
  <c r="Q163" i="71"/>
  <c r="S163" i="71"/>
  <c r="Q151" i="71"/>
  <c r="S151" i="71"/>
  <c r="Q139" i="71"/>
  <c r="S139" i="71"/>
  <c r="Q127" i="71"/>
  <c r="S127" i="71"/>
  <c r="Q115" i="71"/>
  <c r="S115" i="71"/>
  <c r="S103" i="71"/>
  <c r="Q103" i="71"/>
  <c r="Q91" i="71"/>
  <c r="S91" i="71"/>
  <c r="Q79" i="71"/>
  <c r="S79" i="71"/>
  <c r="Q67" i="71"/>
  <c r="S67" i="71"/>
  <c r="Q55" i="71"/>
  <c r="S55" i="71"/>
  <c r="Q43" i="71"/>
  <c r="S43" i="71"/>
  <c r="Q31" i="71"/>
  <c r="S31" i="71"/>
  <c r="M9" i="71"/>
  <c r="N9" i="71" s="1"/>
  <c r="N25" i="71"/>
  <c r="O25" i="71" s="1"/>
  <c r="M25" i="71"/>
  <c r="S253" i="71"/>
  <c r="Q253" i="71"/>
  <c r="Q248" i="71"/>
  <c r="S248" i="71"/>
  <c r="S212" i="71"/>
  <c r="Q212" i="71"/>
  <c r="Q235" i="71"/>
  <c r="S235" i="71"/>
  <c r="Q211" i="71"/>
  <c r="S211" i="71"/>
  <c r="Q187" i="71"/>
  <c r="S187" i="71"/>
  <c r="Q246" i="71"/>
  <c r="S246" i="71"/>
  <c r="S234" i="71"/>
  <c r="Q234" i="71"/>
  <c r="Q222" i="71"/>
  <c r="S222" i="71"/>
  <c r="Q210" i="71"/>
  <c r="S210" i="71"/>
  <c r="Q198" i="71"/>
  <c r="S198" i="71"/>
  <c r="Q186" i="71"/>
  <c r="S186" i="71"/>
  <c r="Q174" i="71"/>
  <c r="S174" i="71"/>
  <c r="Q162" i="71"/>
  <c r="S162" i="71"/>
  <c r="Q150" i="71"/>
  <c r="S150" i="71"/>
  <c r="S138" i="71"/>
  <c r="Q138" i="71"/>
  <c r="Q126" i="71"/>
  <c r="S126" i="71"/>
  <c r="Q114" i="71"/>
  <c r="S114" i="71"/>
  <c r="Q102" i="71"/>
  <c r="S102" i="71"/>
  <c r="Q90" i="71"/>
  <c r="S90" i="71"/>
  <c r="Q78" i="71"/>
  <c r="S78" i="71"/>
  <c r="Q66" i="71"/>
  <c r="S66" i="71"/>
  <c r="Q54" i="71"/>
  <c r="S54" i="71"/>
  <c r="Q42" i="71"/>
  <c r="S42" i="71"/>
  <c r="Q30" i="71"/>
  <c r="S30" i="71"/>
  <c r="S237" i="71"/>
  <c r="Q237" i="71"/>
  <c r="Q245" i="71"/>
  <c r="S245" i="71"/>
  <c r="Q221" i="71"/>
  <c r="S221" i="71"/>
  <c r="S209" i="71"/>
  <c r="Q209" i="71"/>
  <c r="Q197" i="71"/>
  <c r="S197" i="71"/>
  <c r="Q185" i="71"/>
  <c r="S185" i="71"/>
  <c r="S173" i="71"/>
  <c r="Q173" i="71"/>
  <c r="S161" i="71"/>
  <c r="Q161" i="71"/>
  <c r="Q149" i="71"/>
  <c r="S149" i="71"/>
  <c r="S137" i="71"/>
  <c r="Q137" i="71"/>
  <c r="S125" i="71"/>
  <c r="Q125" i="71"/>
  <c r="S113" i="71"/>
  <c r="Q113" i="71"/>
  <c r="S101" i="71"/>
  <c r="Q101" i="71"/>
  <c r="Q89" i="71"/>
  <c r="S89" i="71"/>
  <c r="Q77" i="71"/>
  <c r="S77" i="71"/>
  <c r="Q65" i="71"/>
  <c r="S65" i="71"/>
  <c r="Q53" i="71"/>
  <c r="S53" i="71"/>
  <c r="Q41" i="71"/>
  <c r="S41" i="71"/>
  <c r="Q29" i="71"/>
  <c r="S29" i="71"/>
  <c r="S230" i="71"/>
  <c r="Q230" i="71"/>
  <c r="S225" i="71"/>
  <c r="Q225" i="71"/>
  <c r="S233" i="71"/>
  <c r="Q233" i="71"/>
  <c r="Q256" i="71"/>
  <c r="S256" i="71"/>
  <c r="Q244" i="71"/>
  <c r="S244" i="71"/>
  <c r="Q232" i="71"/>
  <c r="S232" i="71"/>
  <c r="Q220" i="71"/>
  <c r="S220" i="71"/>
  <c r="S208" i="71"/>
  <c r="Q208" i="71"/>
  <c r="S196" i="71"/>
  <c r="Q196" i="71"/>
  <c r="Q184" i="71"/>
  <c r="S184" i="71"/>
  <c r="Q172" i="71"/>
  <c r="S172" i="71"/>
  <c r="S160" i="71"/>
  <c r="Q160" i="71"/>
  <c r="S148" i="71"/>
  <c r="Q148" i="71"/>
  <c r="S136" i="71"/>
  <c r="Q136" i="71"/>
  <c r="Q124" i="71"/>
  <c r="S124" i="71"/>
  <c r="S112" i="71"/>
  <c r="Q112" i="71"/>
  <c r="S100" i="71"/>
  <c r="Q100" i="71"/>
  <c r="Q88" i="71"/>
  <c r="S88" i="71"/>
  <c r="S76" i="71"/>
  <c r="Q76" i="71"/>
  <c r="S64" i="71"/>
  <c r="Q64" i="71"/>
  <c r="S52" i="71"/>
  <c r="Q52" i="71"/>
  <c r="S40" i="71"/>
  <c r="Q40" i="71"/>
  <c r="S27" i="71"/>
  <c r="Q27" i="71"/>
  <c r="Q249" i="71"/>
  <c r="S249" i="71"/>
  <c r="S257" i="71"/>
  <c r="Q257" i="71"/>
  <c r="Q255" i="71"/>
  <c r="S255" i="71"/>
  <c r="Q243" i="71"/>
  <c r="S243" i="71"/>
  <c r="Q231" i="71"/>
  <c r="S231" i="71"/>
  <c r="Q219" i="71"/>
  <c r="S219" i="71"/>
  <c r="Q207" i="71"/>
  <c r="S207" i="71"/>
  <c r="Q195" i="71"/>
  <c r="S195" i="71"/>
  <c r="S183" i="71"/>
  <c r="Q183" i="71"/>
  <c r="Q171" i="71"/>
  <c r="S171" i="71"/>
  <c r="Q159" i="71"/>
  <c r="S159" i="71"/>
  <c r="Q147" i="71"/>
  <c r="S147" i="71"/>
  <c r="S135" i="71"/>
  <c r="Q135" i="71"/>
  <c r="Q123" i="71"/>
  <c r="S123" i="71"/>
  <c r="Q111" i="71"/>
  <c r="S111" i="71"/>
  <c r="Q99" i="71"/>
  <c r="S99" i="71"/>
  <c r="Q87" i="71"/>
  <c r="S87" i="71"/>
  <c r="Q75" i="71"/>
  <c r="S75" i="71"/>
  <c r="Q63" i="71"/>
  <c r="S63" i="71"/>
  <c r="Q51" i="71"/>
  <c r="S51" i="71"/>
  <c r="Q39" i="71"/>
  <c r="S39" i="71"/>
  <c r="S26" i="71"/>
  <c r="Q26" i="71"/>
  <c r="M4" i="71"/>
  <c r="N4" i="71" s="1"/>
  <c r="Q242" i="71"/>
  <c r="S242" i="71"/>
  <c r="S218" i="71"/>
  <c r="Q218" i="71"/>
  <c r="Q206" i="71"/>
  <c r="S206" i="71"/>
  <c r="Q194" i="71"/>
  <c r="S194" i="71"/>
  <c r="Q182" i="71"/>
  <c r="S182" i="71"/>
  <c r="S170" i="71"/>
  <c r="Q170" i="71"/>
  <c r="Q158" i="71"/>
  <c r="S158" i="71"/>
  <c r="Q146" i="71"/>
  <c r="S146" i="71"/>
  <c r="S134" i="71"/>
  <c r="Q134" i="71"/>
  <c r="Q122" i="71"/>
  <c r="S122" i="71"/>
  <c r="Q110" i="71"/>
  <c r="S110" i="71"/>
  <c r="Q98" i="71"/>
  <c r="S98" i="71"/>
  <c r="Q86" i="71"/>
  <c r="S86" i="71"/>
  <c r="S74" i="71"/>
  <c r="Q74" i="71"/>
  <c r="Q62" i="71"/>
  <c r="S62" i="71"/>
  <c r="Q50" i="71"/>
  <c r="S50" i="71"/>
  <c r="Q38" i="71"/>
  <c r="S38" i="71"/>
  <c r="S25" i="71"/>
  <c r="Q25" i="71"/>
  <c r="M10" i="71"/>
  <c r="N10" i="71" s="1"/>
  <c r="Q254" i="71"/>
  <c r="S254" i="71"/>
  <c r="Q217" i="71"/>
  <c r="S217" i="71"/>
  <c r="S205" i="71"/>
  <c r="Q205" i="71"/>
  <c r="S193" i="71"/>
  <c r="Q193" i="71"/>
  <c r="Q181" i="71"/>
  <c r="S181" i="71"/>
  <c r="S169" i="71"/>
  <c r="Q169" i="71"/>
  <c r="Q157" i="71"/>
  <c r="S157" i="71"/>
  <c r="S145" i="71"/>
  <c r="Q145" i="71"/>
  <c r="Q133" i="71"/>
  <c r="S133" i="71"/>
  <c r="Q121" i="71"/>
  <c r="S121" i="71"/>
  <c r="S109" i="71"/>
  <c r="Q109" i="71"/>
  <c r="S97" i="71"/>
  <c r="Q97" i="71"/>
  <c r="Q85" i="71"/>
  <c r="S85" i="71"/>
  <c r="S73" i="71"/>
  <c r="Q73" i="71"/>
  <c r="Q61" i="71"/>
  <c r="S61" i="71"/>
  <c r="S49" i="71"/>
  <c r="Q49" i="71"/>
  <c r="S37" i="71"/>
  <c r="Q37" i="71"/>
  <c r="Y40" i="35"/>
  <c r="M20" i="71" s="1"/>
  <c r="N20" i="71" s="1"/>
  <c r="S241" i="71"/>
  <c r="Q241" i="71"/>
  <c r="S228" i="71"/>
  <c r="Q228" i="71"/>
  <c r="Q216" i="71"/>
  <c r="S216" i="71"/>
  <c r="Q204" i="71"/>
  <c r="S204" i="71"/>
  <c r="Q192" i="71"/>
  <c r="S192" i="71"/>
  <c r="Q180" i="71"/>
  <c r="S180" i="71"/>
  <c r="Q168" i="71"/>
  <c r="S168" i="71"/>
  <c r="Q156" i="71"/>
  <c r="S156" i="71"/>
  <c r="S144" i="71"/>
  <c r="Q144" i="71"/>
  <c r="S132" i="71"/>
  <c r="Q132" i="71"/>
  <c r="Q120" i="71"/>
  <c r="S120" i="71"/>
  <c r="Q108" i="71"/>
  <c r="S108" i="71"/>
  <c r="S96" i="71"/>
  <c r="Q96" i="71"/>
  <c r="Q84" i="71"/>
  <c r="S84" i="71"/>
  <c r="S72" i="71"/>
  <c r="Q72" i="71"/>
  <c r="S60" i="71"/>
  <c r="Q60" i="71"/>
  <c r="S48" i="71"/>
  <c r="Q48" i="71"/>
  <c r="S36" i="71"/>
  <c r="Q36" i="71"/>
  <c r="S229" i="71"/>
  <c r="Q229" i="71"/>
  <c r="Q251" i="71"/>
  <c r="S251" i="71"/>
  <c r="Q239" i="71"/>
  <c r="S239" i="71"/>
  <c r="Q227" i="71"/>
  <c r="S227" i="71"/>
  <c r="Q215" i="71"/>
  <c r="S215" i="71"/>
  <c r="Q203" i="71"/>
  <c r="S203" i="71"/>
  <c r="Q191" i="71"/>
  <c r="S191" i="71"/>
  <c r="Q179" i="71"/>
  <c r="S179" i="71"/>
  <c r="S167" i="71"/>
  <c r="Q167" i="71"/>
  <c r="Q155" i="71"/>
  <c r="S155" i="71"/>
  <c r="Q143" i="71"/>
  <c r="S143" i="71"/>
  <c r="Q131" i="71"/>
  <c r="S131" i="71"/>
  <c r="S119" i="71"/>
  <c r="Q119" i="71"/>
  <c r="Q107" i="71"/>
  <c r="S107" i="71"/>
  <c r="Q95" i="71"/>
  <c r="S95" i="71"/>
  <c r="Q83" i="71"/>
  <c r="S83" i="71"/>
  <c r="Q71" i="71"/>
  <c r="S71" i="71"/>
  <c r="Q59" i="71"/>
  <c r="S59" i="71"/>
  <c r="Q47" i="71"/>
  <c r="S47" i="71"/>
  <c r="Q35" i="71"/>
  <c r="S35" i="71"/>
  <c r="S259" i="71"/>
  <c r="Q259" i="71"/>
  <c r="M2" i="71"/>
  <c r="N2" i="71" s="1"/>
  <c r="O2" i="71" s="1"/>
  <c r="Q260" i="71"/>
  <c r="R260" i="71"/>
  <c r="Q262" i="71"/>
  <c r="R262" i="71"/>
  <c r="AD22" i="76"/>
  <c r="Q258" i="71" s="1"/>
  <c r="AE22" i="76"/>
  <c r="R258" i="71" s="1"/>
  <c r="Q261" i="71"/>
  <c r="R261" i="71"/>
  <c r="N21" i="71"/>
  <c r="R21" i="71"/>
  <c r="N19" i="71"/>
  <c r="R19" i="71"/>
  <c r="N23" i="71"/>
  <c r="R23" i="71"/>
  <c r="N24" i="71"/>
  <c r="R24" i="71"/>
  <c r="S20" i="71"/>
  <c r="N22" i="71"/>
  <c r="R22" i="71"/>
  <c r="Y28" i="35"/>
  <c r="Y38" i="35"/>
  <c r="M18" i="71" s="1"/>
  <c r="Y37" i="35"/>
  <c r="M17" i="71" s="1"/>
  <c r="Y36" i="35"/>
  <c r="M16" i="71" s="1"/>
  <c r="Y34" i="35"/>
  <c r="M14" i="71" s="1"/>
  <c r="Y35" i="35"/>
  <c r="M15" i="71" s="1"/>
  <c r="Y33" i="35"/>
  <c r="M13" i="71" s="1"/>
  <c r="Y32" i="35"/>
  <c r="M12" i="71" s="1"/>
  <c r="Y31" i="35"/>
  <c r="M11" i="71" s="1"/>
  <c r="Y26" i="35"/>
  <c r="Y27" i="35"/>
  <c r="Y25" i="35"/>
  <c r="M8" i="71" l="1"/>
  <c r="N8" i="71" s="1"/>
  <c r="P8" i="71" s="1"/>
  <c r="M5" i="71"/>
  <c r="N5" i="71" s="1"/>
  <c r="AE25" i="35"/>
  <c r="M7" i="71"/>
  <c r="P25" i="71"/>
  <c r="O9" i="71"/>
  <c r="P9" i="71"/>
  <c r="O20" i="71"/>
  <c r="P20" i="71"/>
  <c r="O10" i="71"/>
  <c r="P10" i="71"/>
  <c r="M3" i="71"/>
  <c r="N3" i="71" s="1"/>
  <c r="M6" i="71"/>
  <c r="N6" i="71" s="1"/>
  <c r="P24" i="71"/>
  <c r="O24" i="71"/>
  <c r="P19" i="71"/>
  <c r="O19" i="71"/>
  <c r="P23" i="71"/>
  <c r="O23" i="71"/>
  <c r="P21" i="71"/>
  <c r="O21" i="71"/>
  <c r="P4" i="71"/>
  <c r="O4" i="71"/>
  <c r="O22" i="71"/>
  <c r="P22" i="71"/>
  <c r="P2" i="71"/>
  <c r="S261" i="71"/>
  <c r="AE15" i="76"/>
  <c r="AD15" i="76"/>
  <c r="AF22" i="76"/>
  <c r="S262" i="71"/>
  <c r="S260" i="71"/>
  <c r="R15" i="71"/>
  <c r="R16" i="71"/>
  <c r="R17" i="71"/>
  <c r="R18" i="71"/>
  <c r="R14" i="71"/>
  <c r="R12" i="71"/>
  <c r="R13" i="71"/>
  <c r="R11" i="71"/>
  <c r="N13" i="71"/>
  <c r="N15" i="71"/>
  <c r="N14" i="71"/>
  <c r="N16" i="71"/>
  <c r="N17" i="71"/>
  <c r="N18" i="71"/>
  <c r="N7" i="71"/>
  <c r="N12" i="71"/>
  <c r="N11" i="71"/>
  <c r="B46" i="64"/>
  <c r="B39" i="64"/>
  <c r="AE24" i="35" l="1"/>
  <c r="R4" i="71" s="1"/>
  <c r="AE28" i="35"/>
  <c r="R8" i="71" s="1"/>
  <c r="AE22" i="35"/>
  <c r="AE27" i="35"/>
  <c r="R7" i="71" s="1"/>
  <c r="AA23" i="35"/>
  <c r="AA24" i="35"/>
  <c r="AA25" i="35"/>
  <c r="AA26" i="35"/>
  <c r="AA27" i="35"/>
  <c r="AA28" i="35"/>
  <c r="AB23" i="35"/>
  <c r="AC23" i="35" s="1"/>
  <c r="AB24" i="35"/>
  <c r="AC24" i="35" s="1"/>
  <c r="AB25" i="35"/>
  <c r="AC25" i="35" s="1"/>
  <c r="AB26" i="35"/>
  <c r="AC26" i="35" s="1"/>
  <c r="AB27" i="35"/>
  <c r="AC27" i="35" s="1"/>
  <c r="AB28" i="35"/>
  <c r="AC28" i="35" s="1"/>
  <c r="AE26" i="35"/>
  <c r="R6" i="71" s="1"/>
  <c r="AE23" i="35"/>
  <c r="R3" i="71" s="1"/>
  <c r="O8" i="71"/>
  <c r="R5" i="71"/>
  <c r="S258" i="71"/>
  <c r="E57" i="64"/>
  <c r="P12" i="71"/>
  <c r="O12" i="71"/>
  <c r="P7" i="71"/>
  <c r="O7" i="71"/>
  <c r="P13" i="71"/>
  <c r="O13" i="71"/>
  <c r="P3" i="71"/>
  <c r="O3" i="71"/>
  <c r="P18" i="71"/>
  <c r="O18" i="71"/>
  <c r="P17" i="71"/>
  <c r="O17" i="71"/>
  <c r="P5" i="71"/>
  <c r="O5" i="71"/>
  <c r="P16" i="71"/>
  <c r="O16" i="71"/>
  <c r="P14" i="71"/>
  <c r="O14" i="71"/>
  <c r="O11" i="71"/>
  <c r="P11" i="71"/>
  <c r="P6" i="71"/>
  <c r="O6" i="71"/>
  <c r="P15" i="71"/>
  <c r="O15" i="71"/>
  <c r="AF15" i="76"/>
  <c r="E58" i="64" s="1"/>
  <c r="AA22" i="35"/>
  <c r="AB22" i="35"/>
  <c r="AC22" i="35" s="1"/>
  <c r="A51" i="64"/>
  <c r="A23" i="64"/>
  <c r="AD22" i="35" l="1"/>
  <c r="AF22" i="35" s="1"/>
  <c r="R2" i="71"/>
  <c r="AD24" i="35"/>
  <c r="AF24" i="35" s="1"/>
  <c r="AD23" i="35"/>
  <c r="AF23" i="35" s="1"/>
  <c r="S3" i="71" s="1"/>
  <c r="AD26" i="35"/>
  <c r="AF26" i="35" s="1"/>
  <c r="S6" i="71" s="1"/>
  <c r="AD25" i="35"/>
  <c r="AF25" i="35" s="1"/>
  <c r="S5" i="71" s="1"/>
  <c r="AD27" i="35"/>
  <c r="AF27" i="35" s="1"/>
  <c r="S7" i="71" s="1"/>
  <c r="AE15" i="35"/>
  <c r="AD28" i="35"/>
  <c r="AF28" i="35" s="1"/>
  <c r="S8" i="71" s="1"/>
  <c r="E54" i="68"/>
  <c r="Q17" i="71"/>
  <c r="S23" i="71"/>
  <c r="Q23" i="71"/>
  <c r="S22" i="71"/>
  <c r="Q22" i="71"/>
  <c r="S10" i="71"/>
  <c r="Q10" i="71"/>
  <c r="S21" i="71"/>
  <c r="Q21" i="71"/>
  <c r="S24" i="71"/>
  <c r="Q24" i="71"/>
  <c r="E61" i="64"/>
  <c r="E55" i="68"/>
  <c r="Q2" i="71" l="1"/>
  <c r="Q3" i="71"/>
  <c r="Q6" i="71"/>
  <c r="Q5" i="71"/>
  <c r="Q7" i="71"/>
  <c r="Q8" i="71"/>
  <c r="S17" i="71"/>
  <c r="S4" i="71"/>
  <c r="Q4" i="71"/>
  <c r="Q15" i="71"/>
  <c r="S15" i="71"/>
  <c r="Q19" i="71"/>
  <c r="S19" i="71"/>
  <c r="S11" i="71"/>
  <c r="Q11" i="71"/>
  <c r="Q16" i="71"/>
  <c r="S16" i="71"/>
  <c r="Q18" i="71"/>
  <c r="S18" i="71"/>
  <c r="Q12" i="71"/>
  <c r="S12" i="71"/>
  <c r="Q13" i="71"/>
  <c r="S13" i="71"/>
  <c r="Q14" i="71"/>
  <c r="S14" i="71"/>
  <c r="E47" i="68"/>
  <c r="E58" i="68"/>
  <c r="AD15" i="35"/>
  <c r="X15" i="35"/>
  <c r="P15" i="35" l="1"/>
  <c r="AF15" i="35" l="1"/>
  <c r="G58" i="64" s="1"/>
  <c r="I58" i="64" s="1"/>
  <c r="I61" i="64" s="1"/>
  <c r="S2" i="71"/>
  <c r="S15" i="35"/>
  <c r="G57" i="64" l="1"/>
  <c r="G55" i="68"/>
  <c r="G54" i="68" l="1"/>
  <c r="I57" i="64"/>
  <c r="B69" i="64" s="1"/>
  <c r="G61" i="64"/>
  <c r="G47" i="68" l="1"/>
  <c r="G58" i="68"/>
  <c r="I55" i="68"/>
  <c r="I54" i="68"/>
  <c r="I47" i="68" l="1"/>
  <c r="C8" i="68" s="1"/>
  <c r="I58" i="68"/>
  <c r="M68" i="68" s="1"/>
  <c r="M71" i="64"/>
  <c r="B66" i="68"/>
  <c r="AG15" i="35" l="1"/>
  <c r="W15" i="35"/>
  <c r="V15" i="35"/>
  <c r="U15" i="35"/>
  <c r="T15" i="35"/>
  <c r="Q15" i="35"/>
  <c r="J15" i="35"/>
  <c r="I15" i="35"/>
  <c r="G56" i="64" s="1"/>
  <c r="I56" i="64" s="1"/>
  <c r="G53" i="68" l="1"/>
  <c r="G45" i="68"/>
  <c r="O15" i="35"/>
  <c r="I53" i="68" l="1"/>
  <c r="I45" i="68"/>
  <c r="R15" i="35"/>
  <c r="Y15" i="35" l="1"/>
</calcChain>
</file>

<file path=xl/sharedStrings.xml><?xml version="1.0" encoding="utf-8"?>
<sst xmlns="http://schemas.openxmlformats.org/spreadsheetml/2006/main" count="1811" uniqueCount="1114">
  <si>
    <t xml:space="preserve">Nom de l'organisme : </t>
  </si>
  <si>
    <t>Titre de l'œuvre ou du spectacle</t>
  </si>
  <si>
    <t xml:space="preserve">Nom de la salle: </t>
  </si>
  <si>
    <t xml:space="preserve">Jauge de la salle: </t>
  </si>
  <si>
    <t>Description de la salle</t>
  </si>
  <si>
    <t>Remplir un formulaire pour chaque salle utilisée.</t>
  </si>
  <si>
    <t>Données historiques (année de référence)</t>
  </si>
  <si>
    <t>Réservé à l'administration du Conseil</t>
  </si>
  <si>
    <t>Identification de la salle</t>
  </si>
  <si>
    <t>Inadmissibilité</t>
  </si>
  <si>
    <t>Suivi des obligations et rapports</t>
  </si>
  <si>
    <t>Contrats</t>
  </si>
  <si>
    <t>Nombre total de représentations admissibles</t>
  </si>
  <si>
    <t>Nombre total de représentations admissibles annulées</t>
  </si>
  <si>
    <r>
      <t xml:space="preserve">
</t>
    </r>
    <r>
      <rPr>
        <sz val="8"/>
        <rFont val="Arial"/>
        <family val="2"/>
      </rPr>
      <t>(arts du cirque, arts multidisciplinaires, chanson, danse, littérature, conte, musique, théâtre, etc.)</t>
    </r>
  </si>
  <si>
    <t>Discipline</t>
  </si>
  <si>
    <t>REPRÉSENTATIONS</t>
  </si>
  <si>
    <t>SPECTACLES</t>
  </si>
  <si>
    <t>Région</t>
  </si>
  <si>
    <t>Nom de l'artiste ou de la compagnie invitée</t>
  </si>
  <si>
    <t>DOCUMENTS JOINTS</t>
  </si>
  <si>
    <t>Prix moyen du billet :</t>
  </si>
  <si>
    <t>Nombre moyen de billets vendus par représentation :</t>
  </si>
  <si>
    <r>
      <t xml:space="preserve">Contrats signés
</t>
    </r>
    <r>
      <rPr>
        <sz val="8"/>
        <rFont val="Arial"/>
        <family val="2"/>
      </rPr>
      <t>(indiquer par un X)</t>
    </r>
  </si>
  <si>
    <t>Calcul de la subvention à la Mesure</t>
  </si>
  <si>
    <t>CALCUL DE LA SUBVENTION</t>
  </si>
  <si>
    <t>Représen-tations annulées par le CALQ en raison de la situation sanitaire 
après le dépôt de la demande</t>
  </si>
  <si>
    <t>Commentaire  :</t>
  </si>
  <si>
    <t>Préparé/Validé par  :</t>
  </si>
  <si>
    <t>Approuvé par  :</t>
  </si>
  <si>
    <t>RÉSERVÉ À L'ADMINISTRATION DU CONSEIL</t>
  </si>
  <si>
    <t>À REMPLIR PAR LE DEMANDEUR</t>
  </si>
  <si>
    <t>Date des représentations</t>
  </si>
  <si>
    <t>Représentation excédentaire ou non admissible (raison autre)</t>
  </si>
  <si>
    <t>Ajustement manuel :</t>
  </si>
  <si>
    <t>Date de début</t>
  </si>
  <si>
    <t xml:space="preserve">Date de fin </t>
  </si>
  <si>
    <t>ATTENTION : Les dates de début et de fin ne peuvent se chevaucher</t>
  </si>
  <si>
    <r>
      <t xml:space="preserve">Nom de l'organisme
</t>
    </r>
    <r>
      <rPr>
        <sz val="9"/>
        <rFont val="Arial"/>
        <family val="2"/>
      </rPr>
      <t>(selon les lettres patentes)</t>
    </r>
  </si>
  <si>
    <r>
      <rPr>
        <b/>
        <sz val="8"/>
        <color indexed="18"/>
        <rFont val="Arial"/>
        <family val="2"/>
      </rPr>
      <t>RÉSERVÉ À L'ADMINIS-
TRATION DU CONSEIL
Inadmissible</t>
    </r>
    <r>
      <rPr>
        <sz val="8"/>
        <color indexed="18"/>
        <rFont val="Arial"/>
        <family val="2"/>
      </rPr>
      <t xml:space="preserve">
(ne répond pas à la définition d'une production québécoise)</t>
    </r>
  </si>
  <si>
    <r>
      <t xml:space="preserve">Nom de la salle
</t>
    </r>
    <r>
      <rPr>
        <sz val="9"/>
        <rFont val="Arial"/>
        <family val="2"/>
      </rPr>
      <t>(remplir un formulaire par salle)</t>
    </r>
  </si>
  <si>
    <t>Plan de diffusion pour les productions québécoises - Public adulte</t>
  </si>
  <si>
    <t>Annulation non admissible (raison refusée ou double compensation - mettre le nombre si refusé)</t>
  </si>
  <si>
    <t>% taux calcul subvention</t>
  </si>
  <si>
    <t>BARÊME CALCUL DE LA SUBVENTION</t>
  </si>
  <si>
    <t>Jauge - Nombre total de sièges dans la salle :</t>
  </si>
  <si>
    <t>* Donnée obligatoire</t>
  </si>
  <si>
    <t>POUR UNE SUBVENTION TOTALE DE :</t>
  </si>
  <si>
    <t>Montant final</t>
  </si>
  <si>
    <t>Plan de diffusion pour les productions québécoises - Public familial</t>
  </si>
  <si>
    <t>Public adulte</t>
  </si>
  <si>
    <t>Public familial</t>
  </si>
  <si>
    <t>Taux de la subvention</t>
  </si>
  <si>
    <t>Taux du plancher</t>
  </si>
  <si>
    <t>Taux des spectacles annulés</t>
  </si>
  <si>
    <t>Période du dépôt</t>
  </si>
  <si>
    <t>TABLEAU DE BORD</t>
  </si>
  <si>
    <t xml:space="preserve">Période de dépôt : </t>
  </si>
  <si>
    <t>% taux calcul plancher</t>
  </si>
  <si>
    <t>Validé</t>
  </si>
  <si>
    <t xml:space="preserve">% </t>
  </si>
  <si>
    <r>
      <t xml:space="preserve">Engagements des producteurs signés pour les représentations annulées
</t>
    </r>
    <r>
      <rPr>
        <sz val="8"/>
        <rFont val="Arial"/>
        <family val="2"/>
      </rPr>
      <t>(demandés aux diffuseurs)</t>
    </r>
    <r>
      <rPr>
        <b/>
        <sz val="8"/>
        <rFont val="Arial"/>
        <family val="2"/>
      </rPr>
      <t xml:space="preserve">
</t>
    </r>
    <r>
      <rPr>
        <sz val="8"/>
        <rFont val="Arial"/>
        <family val="2"/>
      </rPr>
      <t>(indiquer par un X)</t>
    </r>
  </si>
  <si>
    <r>
      <t xml:space="preserve">Total des redevances aux sociétés de gestion de droits
 </t>
    </r>
    <r>
      <rPr>
        <sz val="8"/>
        <rFont val="Arial"/>
        <family val="2"/>
      </rPr>
      <t>(droits d'auteur calculés sur billetterie
+
subvention)</t>
    </r>
  </si>
  <si>
    <t>RÉMUNÉRATION - PRODUCTEURS</t>
  </si>
  <si>
    <r>
      <t xml:space="preserve">Nombre d'artistes  impliqués directement  dans la production du spectacle
</t>
    </r>
    <r>
      <rPr>
        <sz val="8"/>
        <rFont val="Arial"/>
        <family val="2"/>
      </rPr>
      <t>( producteurs seulement)</t>
    </r>
  </si>
  <si>
    <r>
      <t xml:space="preserve">Total des cachets versés à ces artistes  
</t>
    </r>
    <r>
      <rPr>
        <sz val="8"/>
        <rFont val="Arial"/>
        <family val="2"/>
      </rPr>
      <t>(producteurs seulement)</t>
    </r>
  </si>
  <si>
    <r>
      <t xml:space="preserve">Nombre de travailleurs impliqués directement  dans la production du spectacle
</t>
    </r>
    <r>
      <rPr>
        <sz val="8"/>
        <rFont val="Arial"/>
        <family val="2"/>
      </rPr>
      <t>(producteurs seulement)</t>
    </r>
  </si>
  <si>
    <r>
      <t xml:space="preserve">Total des cachets versés à ces travailleurs 
</t>
    </r>
    <r>
      <rPr>
        <sz val="8"/>
        <rFont val="Arial"/>
        <family val="2"/>
      </rPr>
      <t>(producteurs seulement)</t>
    </r>
  </si>
  <si>
    <t>Total droits d’auteur sur les œuvres protégées</t>
  </si>
  <si>
    <r>
      <t xml:space="preserve">Spectacle présenté en webdiffusion
</t>
    </r>
    <r>
      <rPr>
        <sz val="8"/>
        <rFont val="Arial"/>
        <family val="2"/>
      </rPr>
      <t>(indiquer par un X)</t>
    </r>
  </si>
  <si>
    <r>
      <t xml:space="preserve">Nombre d'accès vendus
</t>
    </r>
    <r>
      <rPr>
        <sz val="8"/>
        <rFont val="Arial"/>
        <family val="2"/>
      </rPr>
      <t>(webdiffusion)</t>
    </r>
  </si>
  <si>
    <t>Revenus de la webdiffusion</t>
  </si>
  <si>
    <t>WEBDIFFUSION - si disponible au moment du dépôt</t>
  </si>
  <si>
    <t>RÉMUNÉRATION
 DIFFUSEURS</t>
  </si>
  <si>
    <t>Période</t>
  </si>
  <si>
    <t>Date limite de dépôt</t>
  </si>
  <si>
    <t>Date début</t>
  </si>
  <si>
    <t>Date fin</t>
  </si>
  <si>
    <t>Phase mesure</t>
  </si>
  <si>
    <t>Phase</t>
  </si>
  <si>
    <t>Date limite d'inscription</t>
  </si>
  <si>
    <r>
      <t xml:space="preserve">Date de fin
</t>
    </r>
    <r>
      <rPr>
        <sz val="8"/>
        <rFont val="Arial"/>
        <family val="2"/>
      </rPr>
      <t>(202X-mm-jj)</t>
    </r>
  </si>
  <si>
    <t>Public général</t>
  </si>
  <si>
    <t>Résultat</t>
  </si>
  <si>
    <r>
      <t xml:space="preserve">Recommandation </t>
    </r>
    <r>
      <rPr>
        <b/>
        <sz val="11"/>
        <color indexed="18"/>
        <rFont val="Arial"/>
        <family val="2"/>
      </rPr>
      <t>:</t>
    </r>
  </si>
  <si>
    <t>Chargé.e de programmes</t>
  </si>
  <si>
    <t>Montant final recommandé</t>
  </si>
  <si>
    <t>Résultat du calcul pour les représentations admissibles offertes</t>
  </si>
  <si>
    <t>Résultat du calcul pour les représentations admissibles annulées</t>
  </si>
  <si>
    <t>Données validées par le CALQ</t>
  </si>
  <si>
    <t>Conseil des arts et des lettres du Québec</t>
  </si>
  <si>
    <t>Subvention finale recommandée :</t>
  </si>
  <si>
    <t>Exclure les productions qui ne sont pas québécoises. Pour les diffuseurs, exclure aussi les productions et activités présentées uniquement en location.</t>
  </si>
  <si>
    <t xml:space="preserve">Région : </t>
  </si>
  <si>
    <t>Étiquettes de lignes</t>
  </si>
  <si>
    <t>Total général</t>
  </si>
  <si>
    <t>Période de dépôt</t>
  </si>
  <si>
    <t>Nom de l'organisme</t>
  </si>
  <si>
    <t>Nom de la salle</t>
  </si>
  <si>
    <t>Jauge</t>
  </si>
  <si>
    <t>Vente AnRef</t>
  </si>
  <si>
    <t>prix billet AnRef</t>
  </si>
  <si>
    <t>Nbr billet vendu</t>
  </si>
  <si>
    <t>$ billetterie</t>
  </si>
  <si>
    <t>Nbre billet vendu</t>
  </si>
  <si>
    <t>$-billetterie</t>
  </si>
  <si>
    <t>$ billet AnRef</t>
  </si>
  <si>
    <t>IMPORTANT  : En aucun cas, il ne faut modifier le formulaire. 
La suppression d’onglets ou de lignes risque d’altérer les formules et de compromettre les données.</t>
  </si>
  <si>
    <t>Montant demandé</t>
  </si>
  <si>
    <t>RÉSUMÉ DE LA DEMANDE</t>
  </si>
  <si>
    <t>Nombre de représentations :</t>
  </si>
  <si>
    <t>Montant maximal de la subvention :</t>
  </si>
  <si>
    <t>SYNTHÈSE DE LA RECOMMANDATION</t>
  </si>
  <si>
    <t>Nombre de représentations de la demande :</t>
  </si>
  <si>
    <t>Nombre de représentations admissibles :</t>
  </si>
  <si>
    <t>Subvention recommandée :</t>
  </si>
  <si>
    <t>$ annulé</t>
  </si>
  <si>
    <r>
      <t xml:space="preserve">Positionnez-vous dans le tableau croisé dynamique, bouton droit de la souris et </t>
    </r>
    <r>
      <rPr>
        <b/>
        <sz val="11"/>
        <rFont val="Arial"/>
        <family val="2"/>
      </rPr>
      <t>Actualiser</t>
    </r>
  </si>
  <si>
    <t>Message à l'intention du demandeur
Validation du prix moyen du billet</t>
  </si>
  <si>
    <t>TypePublic</t>
  </si>
  <si>
    <t>Adulte</t>
  </si>
  <si>
    <t>Prix du billet reconnu aux fins de la compensation</t>
  </si>
  <si>
    <t>RAPPORT D'UTILISATION</t>
  </si>
  <si>
    <t>Nbre représentions données</t>
  </si>
  <si>
    <t>Nbre rep. données</t>
  </si>
  <si>
    <t>$ donné</t>
  </si>
  <si>
    <t>$ final recommandé</t>
  </si>
  <si>
    <t xml:space="preserve">$ final recommandé </t>
  </si>
  <si>
    <t>Onglet: Identification de la salle</t>
  </si>
  <si>
    <r>
      <rPr>
        <b/>
        <u/>
        <sz val="11"/>
        <color theme="1"/>
        <rFont val="Calibri"/>
        <family val="2"/>
        <scheme val="minor"/>
      </rPr>
      <t>Période du dépôt</t>
    </r>
    <r>
      <rPr>
        <u/>
        <sz val="11"/>
        <color theme="1"/>
        <rFont val="Calibri"/>
        <family val="2"/>
        <scheme val="minor"/>
      </rPr>
      <t xml:space="preserve"> </t>
    </r>
    <r>
      <rPr>
        <sz val="11"/>
        <color theme="1"/>
        <rFont val="Calibri"/>
        <family val="2"/>
        <scheme val="minor"/>
      </rPr>
      <t>(ligne 11): Cette donnée est obligatoire. Utiliser le menu déroulant.</t>
    </r>
  </si>
  <si>
    <r>
      <t xml:space="preserve">Les dates doivent être présentées dans le format </t>
    </r>
    <r>
      <rPr>
        <b/>
        <i/>
        <sz val="11"/>
        <color rgb="FF000000"/>
        <rFont val="Calibri"/>
        <family val="2"/>
        <scheme val="minor"/>
      </rPr>
      <t>année-mois-jour</t>
    </r>
    <r>
      <rPr>
        <sz val="11"/>
        <color rgb="FF000000"/>
        <rFont val="Calibri"/>
        <family val="2"/>
        <scheme val="minor"/>
      </rPr>
      <t>.</t>
    </r>
  </si>
  <si>
    <t>Colonne N: Validation du prix moyen du billet</t>
  </si>
  <si>
    <t xml:space="preserve"> </t>
  </si>
  <si>
    <r>
      <t xml:space="preserve">IMPORTANT : La suppression d’onglets ou de lignes risque d’altérer les formules et de compromettre les données. 
</t>
    </r>
    <r>
      <rPr>
        <b/>
        <i/>
        <u/>
        <sz val="14"/>
        <color rgb="FFFF0000"/>
        <rFont val="Calibri"/>
        <family val="2"/>
        <scheme val="minor"/>
      </rPr>
      <t>Tous les formulaires doivent être transmis au Conseil en format Excel.</t>
    </r>
  </si>
  <si>
    <t xml:space="preserve">Exactitude des données
</t>
  </si>
  <si>
    <t xml:space="preserve">J'ai pris connaissance du guide présenté dans le précédent onglet et j'assume la responsabilité de l'exactitude des données inscrites au formulaire. </t>
  </si>
  <si>
    <r>
      <rPr>
        <b/>
        <u/>
        <sz val="11"/>
        <color theme="1"/>
        <rFont val="Calibri"/>
        <family val="2"/>
        <scheme val="minor"/>
      </rPr>
      <t xml:space="preserve">Colonne H : </t>
    </r>
    <r>
      <rPr>
        <b/>
        <i/>
        <u/>
        <sz val="11"/>
        <color theme="1"/>
        <rFont val="Calibri"/>
        <family val="2"/>
        <scheme val="minor"/>
      </rPr>
      <t>Validation des dates des représentations</t>
    </r>
  </si>
  <si>
    <t>Les dates ne correspondent pas à la période visée par le soutien</t>
  </si>
  <si>
    <t>Date de fin requise</t>
  </si>
  <si>
    <t>Date de début requise</t>
  </si>
  <si>
    <t>Message à l'intention du demandeur
Validation des dates des représentations</t>
  </si>
  <si>
    <t>Message à l'intention du demandeur
Validation des données
des colonnes I et J</t>
  </si>
  <si>
    <t>Prix moyen du billet
(confirmé par le rapport de vente)</t>
  </si>
  <si>
    <r>
      <t xml:space="preserve">Preuves de paiement liées aux représentations annulées
</t>
    </r>
    <r>
      <rPr>
        <sz val="8"/>
        <rFont val="Arial"/>
        <family val="2"/>
      </rPr>
      <t xml:space="preserve">
(Indiquer par un X)</t>
    </r>
  </si>
  <si>
    <t>Nombre de billets reconnu aux fins de la compensation</t>
  </si>
  <si>
    <t>Choisir la période de dépôt</t>
  </si>
  <si>
    <r>
      <t xml:space="preserve">Retourner à l'onglet identification de la salle </t>
    </r>
    <r>
      <rPr>
        <b/>
        <sz val="11"/>
        <color theme="1"/>
        <rFont val="Calibri"/>
        <family val="2"/>
        <scheme val="minor"/>
      </rPr>
      <t>Période du dépôt</t>
    </r>
    <r>
      <rPr>
        <sz val="11"/>
        <color theme="1"/>
        <rFont val="Calibri"/>
        <family val="2"/>
        <scheme val="minor"/>
      </rPr>
      <t xml:space="preserve"> (ligne 11). Utiliser le menu déroulant.</t>
    </r>
  </si>
  <si>
    <t>GUIDE À L'INTENTION DU DEMANDEUR</t>
  </si>
  <si>
    <t xml:space="preserve"> - </t>
  </si>
  <si>
    <t>Indiquer le nombre de spectateurs payants et les revenus de billetterie</t>
  </si>
  <si>
    <t>Inscrire le prix moyen du billet dans la colonne M</t>
  </si>
  <si>
    <t>Le prix du billet est erroné (colonne M doit égaler colonne P/colonne O)</t>
  </si>
  <si>
    <t>OUI</t>
  </si>
  <si>
    <t>Familial</t>
  </si>
  <si>
    <t xml:space="preserve">Une fois votre analyse et votre recommandation finale faite : </t>
  </si>
  <si>
    <t>Actualiser le tableau croisé dynamique</t>
  </si>
  <si>
    <t xml:space="preserve">$ repré. annulée </t>
  </si>
  <si>
    <t>$ repré. donnée</t>
  </si>
  <si>
    <t>«Prénom et Nom du porteur»</t>
  </si>
  <si>
    <t>«Prénom et Nom du Directeur»</t>
  </si>
  <si>
    <t>Cachet garanti versé (information demandée aux diffuseurs)</t>
  </si>
  <si>
    <t>Remise de billetterie 
à la compagnie (information demandée aux diffuseurs)</t>
  </si>
  <si>
    <t>7 juin 2023, 17 h 00</t>
  </si>
  <si>
    <t>7 septembre 2023, 17 h 00</t>
  </si>
  <si>
    <t>22 novembre 2023, 17 h 00</t>
  </si>
  <si>
    <t>22 février 2024, 17 h 00</t>
  </si>
  <si>
    <t>1er avril au 31 mai 2023</t>
  </si>
  <si>
    <t>1er juin au 31 août 2023</t>
  </si>
  <si>
    <t>1er septembre au 15 novembre 2023</t>
  </si>
  <si>
    <t>16 novembre 2023 au 15 février 2024</t>
  </si>
  <si>
    <t>16 février au 31 mars 2024</t>
  </si>
  <si>
    <t>Maladie covid</t>
  </si>
  <si>
    <t>Numéro d'entreprise du Québec (NEQ)</t>
  </si>
  <si>
    <r>
      <t xml:space="preserve">Inscrire le nom légal de l'organisme 
</t>
    </r>
    <r>
      <rPr>
        <sz val="9"/>
        <rFont val="Arial"/>
        <family val="2"/>
      </rPr>
      <t>(s'il n'apparaît pas à la ligne 15)</t>
    </r>
  </si>
  <si>
    <r>
      <t xml:space="preserve">Aller </t>
    </r>
    <r>
      <rPr>
        <b/>
        <i/>
        <sz val="11"/>
        <rFont val="Arial"/>
        <family val="2"/>
      </rPr>
      <t>copier-coller</t>
    </r>
    <r>
      <rPr>
        <sz val="11"/>
        <rFont val="Arial"/>
        <family val="2"/>
      </rPr>
      <t xml:space="preserve"> les données dans : V:\P_Mesure_billetterie_Covid\</t>
    </r>
    <r>
      <rPr>
        <b/>
        <sz val="11"/>
        <rFont val="Arial"/>
        <family val="2"/>
      </rPr>
      <t>CUMUL-MesureBilletterie-2023-2024_phases_10-14</t>
    </r>
  </si>
  <si>
    <t>Alexandre Martin</t>
  </si>
  <si>
    <t>Benoit Cormier</t>
  </si>
  <si>
    <t>Caroline Simard</t>
  </si>
  <si>
    <t>Ève Préfontaine</t>
  </si>
  <si>
    <t>Geneviève Pelletier</t>
  </si>
  <si>
    <t>Jean Fortin</t>
  </si>
  <si>
    <t>Laurent Rozencwajg</t>
  </si>
  <si>
    <t>Marianne Thibeault</t>
  </si>
  <si>
    <t>Marie-Christine Parent</t>
  </si>
  <si>
    <t>Marie-Ève Vézina</t>
  </si>
  <si>
    <t>Philippe Doyle-Gosselin</t>
  </si>
  <si>
    <t>Sophie-Isabelle Lesage</t>
  </si>
  <si>
    <t>Sylvain Perron</t>
  </si>
  <si>
    <r>
      <t xml:space="preserve">Date de début
</t>
    </r>
    <r>
      <rPr>
        <sz val="8"/>
        <rFont val="Arial"/>
        <family val="2"/>
      </rPr>
      <t>(202X-mm-jj)</t>
    </r>
  </si>
  <si>
    <t>Autre (préciser)</t>
  </si>
  <si>
    <t>NEQ</t>
  </si>
  <si>
    <t>Nom_Légal_Dem</t>
  </si>
  <si>
    <t>"LE PETIT BONHEUR" DE ST-CAMILLE INC.</t>
  </si>
  <si>
    <t>(MAI) MONTREAL, ARTS INTERCULTURELS)</t>
  </si>
  <si>
    <t>//SAS// LABORATION DE CRÉATION</t>
  </si>
  <si>
    <t>100LUX</t>
  </si>
  <si>
    <t>14 LIEUX</t>
  </si>
  <si>
    <t>4D ART LEMIEUX/PILON INC.</t>
  </si>
  <si>
    <t>AGORA DES ARTS</t>
  </si>
  <si>
    <t>ALAN LAKE FABRIQUE</t>
  </si>
  <si>
    <t>ALCHIMIES, CRÉATIONS ET CULTURES</t>
  </si>
  <si>
    <t>ALLIANCE KRUMP MONTRÉAL</t>
  </si>
  <si>
    <t>AMPLE MAN DANSE</t>
  </si>
  <si>
    <t>ANIMALS OF DISTINCTION ARTS SOCIETY</t>
  </si>
  <si>
    <t>ANIMATION CENTRE-VILLE SHERBROOKE</t>
  </si>
  <si>
    <t>ANNE PLAMONDON PRODUCTIONS</t>
  </si>
  <si>
    <t>ARCHITEK PERCUSSION</t>
  </si>
  <si>
    <t>ARTS SUR GLACE</t>
  </si>
  <si>
    <t>ARTSPEC PORTNEUF INC.</t>
  </si>
  <si>
    <t>ASSOCIATION DES DIFFUSEURS SPÉCIALISÉS EN THÉÂTRE</t>
  </si>
  <si>
    <t>ASSOCIATION DES ÉCRIVAINES ET DES ÉCRIVAINS QUÉBÉCOIS POUR LA JEUNESSE (A. E. Q. J.)</t>
  </si>
  <si>
    <t>ASSOCIATION POUR LA DIFFUSION DE LA MUSIQUE D'AUGUSTE DESCARRIES</t>
  </si>
  <si>
    <t>ATELIER DU CONTE EN MUSIQUE ET EN IMAGES</t>
  </si>
  <si>
    <t>ATELIER LYRIQUE DE L'OPÉRA DE MONTRÉAL</t>
  </si>
  <si>
    <t>ATSA</t>
  </si>
  <si>
    <t>AU VIEUX TREUIL</t>
  </si>
  <si>
    <t>AZIMUT DIFFUSION INC.</t>
  </si>
  <si>
    <t>BACH - ACADÉMIE DE MONTRÉAL</t>
  </si>
  <si>
    <t>BALLET EDDY TOUSSAINT</t>
  </si>
  <si>
    <t>BALLET OUEST INC.</t>
  </si>
  <si>
    <t>BIGICO CONTEMPORAINE (BIGICO)</t>
  </si>
  <si>
    <t>BLUFF PRODUCTIONS</t>
  </si>
  <si>
    <t>BOUGE DE LÀ INC.</t>
  </si>
  <si>
    <t>BOULV'ART SAINT-CAMILLE</t>
  </si>
  <si>
    <t>BUZZ CUIVRES</t>
  </si>
  <si>
    <t>BW MUSIQUE</t>
  </si>
  <si>
    <t>C.D. SPECTACLES INC.</t>
  </si>
  <si>
    <t>C.R.A.P.O. DE LANAUDIÈRE (CENTRE RÉGIONAL D'ANIMATION DU PATRIMOINE ORAL)</t>
  </si>
  <si>
    <t>CAFE DE QUARTIER ASCOT</t>
  </si>
  <si>
    <t>CAFÉ-THÉÂTRE LE GRAFFITI</t>
  </si>
  <si>
    <t>CAMP MUSICAL DU SAGUENAY-LAC-ST-JEAN INC.</t>
  </si>
  <si>
    <t>CAPAS (COMMUNICATIONS, ADMINISTRATION ET PRODUCTION DES ARTS DE LA SCÈNE) INC.</t>
  </si>
  <si>
    <t>CARREFOUR BOIS-CHANTANTS</t>
  </si>
  <si>
    <t>CARREFOUR CULTUREL ESTACADE</t>
  </si>
  <si>
    <t>CARREFOUR DE LA LITTÉRATURE, DES ARTS ET DE LA CULTURE (CLAC)</t>
  </si>
  <si>
    <t>CARREFOUR INTERNATIONAL DE THÉÂTRE DE QUÉBEC INC.</t>
  </si>
  <si>
    <t>CARREFOUR SOCIOCULTUREL AU VIEUX THÉÂTRE</t>
  </si>
  <si>
    <t>CASTELIERS</t>
  </si>
  <si>
    <t>CENTRE CULTUREL DE JOLIETTE INC</t>
  </si>
  <si>
    <t>CENTRE CULTUREL KABIR</t>
  </si>
  <si>
    <t>CENTRE DE VALORISATION DU PATRIMOINE VIVANT</t>
  </si>
  <si>
    <t>CENTRE DES ARTS DE LA SCENE PAULINE JULIEN</t>
  </si>
  <si>
    <t>CENTRE DES ARTS DE STANSTEAD</t>
  </si>
  <si>
    <t>CENTRE DES MUSICIENS DU MONDE</t>
  </si>
  <si>
    <t>CENTRE DU THÉÂTRE D'AUJOURD'HUI</t>
  </si>
  <si>
    <t>CENTRE SEGAL DES ARTS DE LA SCÈNE</t>
  </si>
  <si>
    <t>CERCLE DES AMIS DE LA MAISON MUSICALE DE WARWICK</t>
  </si>
  <si>
    <t>CERCLE D'EXPRESSION ARTISTIQUE NYATA NYATA</t>
  </si>
  <si>
    <t>CHANTS DE VIELLES</t>
  </si>
  <si>
    <t>CHANTS LIBRES COMPAGNIE LYRIQUE DE CREATION</t>
  </si>
  <si>
    <t>CHOEUR DE LA PRAIRIE</t>
  </si>
  <si>
    <t>CHOEUR LES RHAPSODES INC.</t>
  </si>
  <si>
    <t>CIRQUE ÉLOIZE</t>
  </si>
  <si>
    <t>CITÉ DES ARTS DU CIRQUE</t>
  </si>
  <si>
    <t>CLAVECIN EN CONCERT</t>
  </si>
  <si>
    <t>CLUB MUSICAL DE QUEBEC</t>
  </si>
  <si>
    <t>CODES D'ACCES</t>
  </si>
  <si>
    <t>COEUR DU VILLAGE, PRODUCTIONS</t>
  </si>
  <si>
    <t>COLLECTIF NOUS SOMMES ICI</t>
  </si>
  <si>
    <t>COMITÉ CULTUREL "LES MOUSSAILLONS DE PASPÉBIAC" INC.</t>
  </si>
  <si>
    <t>COMITÉ CULTUREL DE DISRAËLI INC.</t>
  </si>
  <si>
    <t>COMITÉ CULTUREL DE LA SALLE AUGUSTIN-NORBERT-MORIN</t>
  </si>
  <si>
    <t>COMITÉ CULTUREL DE PIOPOLIS INC.</t>
  </si>
  <si>
    <t>COMITE CULTUREL DE WEEDON INC.</t>
  </si>
  <si>
    <t>COMITE CULTUREL MEGANTIC INC.</t>
  </si>
  <si>
    <t>COMITE DE LA CULTURE DE COWANSVILLE INC.</t>
  </si>
  <si>
    <t>COMITE DE SPECTACLE DE HAVRE ST-PIERRE</t>
  </si>
  <si>
    <t>COMITÉ DE SPECTACLES « PAR NATASHQUAN »</t>
  </si>
  <si>
    <t>COMITÉ DE SPECTACLES DE FERMONT INC.</t>
  </si>
  <si>
    <t>COMITE DE SPECTACLES DE THETFORD MINES INC</t>
  </si>
  <si>
    <t>COMITÉ DES SPECTACLES DE DOLBEAU-MISTASSINI (2013) INC.</t>
  </si>
  <si>
    <t>COMITE WATERLYS INC.</t>
  </si>
  <si>
    <t>COMMUNAUTÉ SÉPHARADE UNIFIÉE DU QUÉBEC (FESTIVAL SÉPHARADE DE MONTRÉAL)</t>
  </si>
  <si>
    <t>COMPAGNIE CATHERINE GAUDET</t>
  </si>
  <si>
    <t>COMPAGNIE DE DANSE EBNFLOH</t>
  </si>
  <si>
    <t>COMPAGNIE DE THÉÂTRE LE CARROUSEL</t>
  </si>
  <si>
    <t>COMPAGNIE FLAK</t>
  </si>
  <si>
    <t>COMPAGNIE LA OTRA ORILLA</t>
  </si>
  <si>
    <t>COMPAGNIE MUSICALE LA NEF</t>
  </si>
  <si>
    <t>COMPAGNIE THÉÂTRALE LA FABRIK</t>
  </si>
  <si>
    <t>COMPAGNIE TRANS-THEATRE</t>
  </si>
  <si>
    <t>CONCERTS AHUNTSIC EN FUGUE</t>
  </si>
  <si>
    <t>CONCOURS INTERNATIONAL D'ORGUE DU CANADA</t>
  </si>
  <si>
    <t>CONCOURS MUSICAL INTERNATIONAL DE MONTREAL</t>
  </si>
  <si>
    <t>CONFLUENCE - CRÉATEUR DE VOCATIONS</t>
  </si>
  <si>
    <t>CONSCIENCE URBAINE</t>
  </si>
  <si>
    <t>CONSTANTINOPLE</t>
  </si>
  <si>
    <t>CONTES EN ILES</t>
  </si>
  <si>
    <t>COOP DE SOLIDARITE DU CAFE    CULTUREL DE LA CHASSE-GALERIE</t>
  </si>
  <si>
    <t>CORPORATION AUGUSTIN-CHÉNIER INC.</t>
  </si>
  <si>
    <t>CORPORATION CULTURELLE DE SHAWINIGAN</t>
  </si>
  <si>
    <t>CORPORATION DE DEVELOPPEMENT CULTUREL DE TROIS-RIVIERES</t>
  </si>
  <si>
    <t>CORPORATION DE DÉVELOPPEMENT DES ARTS ET DE LA CULTURE DE VILLE DE LA TUQUE</t>
  </si>
  <si>
    <t>CORPORATION DE GESTION DE LA  SALLE DE SPECTACLE BAIE-COMEAU</t>
  </si>
  <si>
    <t>CORPORATION DE LA MAISON DES ARTS DESJARDINS-DRUMMONDVILLE INC.</t>
  </si>
  <si>
    <t>CORPORATION DE LA SALLE ANDRE-MATHIEU</t>
  </si>
  <si>
    <t>CORPORATION DE LA SALLE DE SPECTACLES DE SEPT-ILES INC</t>
  </si>
  <si>
    <t>CORPORATION DES EVENEMENTS DE TROIS-RIVIERES INC.</t>
  </si>
  <si>
    <t>CORPORATION DES LIEUX HISTORIQUES DE PONT-ROUGE</t>
  </si>
  <si>
    <t>CORPORATION DU CENTRE CULTUREL DE GATINEAU</t>
  </si>
  <si>
    <t>CORPORATION DU THÉÄTRE L'ÉTOILE</t>
  </si>
  <si>
    <t>CORPORATION DU THEATRE OUTREMONT</t>
  </si>
  <si>
    <t>CORPORATION DU THEATRE SAINT-EUSTACHE INC.</t>
  </si>
  <si>
    <t>CORPORATION HECTOR-CHARLAND</t>
  </si>
  <si>
    <t>CORPORATION ILE DU REPOS</t>
  </si>
  <si>
    <t>CORPORATION LUCIE GRÉGOIRE DANSE</t>
  </si>
  <si>
    <t>CORPORATION RÉGIONALE DE LA SALLE ANDRÉ-GAGNON INC.</t>
  </si>
  <si>
    <t>CORPUSCULE DANSE</t>
  </si>
  <si>
    <t>CÖTE SCÈNE</t>
  </si>
  <si>
    <t>CRÉATION DANS LA CHAMBRE</t>
  </si>
  <si>
    <t>CRÉATIONS ESTELLE CLARETON</t>
  </si>
  <si>
    <t>CREATIONS ETC</t>
  </si>
  <si>
    <t>CRÉATZIRQUE</t>
  </si>
  <si>
    <t>CULTURE SAINT-CASIMIR</t>
  </si>
  <si>
    <t>DANIEL LÉVEILLÉ NOUVELLE DANSE INC.</t>
  </si>
  <si>
    <t>DANSE CARPE DIEM</t>
  </si>
  <si>
    <t>DANSE DANSE INC.</t>
  </si>
  <si>
    <t>DANSE IMEDIA O.S.B.L.</t>
  </si>
  <si>
    <t>DANSE K PAR K</t>
  </si>
  <si>
    <t>DANSE TENTACLE TRIBE</t>
  </si>
  <si>
    <t>DANSE-CITE INC.</t>
  </si>
  <si>
    <t>DES MOTS D'LA DYNAMITE</t>
  </si>
  <si>
    <t>DESTINS CROISÉS</t>
  </si>
  <si>
    <t>DIFFUSEUR CULTUREL DES COLLINES</t>
  </si>
  <si>
    <t>DIFFUSION AVANT SCENE</t>
  </si>
  <si>
    <t>DIFFUSION COUNTRY</t>
  </si>
  <si>
    <t>DIFFUSION CULTURELLE DE LEVIS</t>
  </si>
  <si>
    <t>DIFFUSION EN SCENE RIVIERE-DU-NORD INC.</t>
  </si>
  <si>
    <t>DIFFUSION LE VRAI MONDE?</t>
  </si>
  <si>
    <t>DIFFUSION MOMENTUM</t>
  </si>
  <si>
    <t>DIFFUSION MORDICUS INC.</t>
  </si>
  <si>
    <t>DIFFUSION SAGUENAY INC.</t>
  </si>
  <si>
    <t>DIFFUSIONS AMAL'GAMME INC.</t>
  </si>
  <si>
    <t>DIFFUSIONS DE LA COULISSE INC.</t>
  </si>
  <si>
    <t>DIFFUSIONS PLEIN SUD</t>
  </si>
  <si>
    <t>DULCINEE LANGFELDER ET CIE</t>
  </si>
  <si>
    <t>DYNAMO THÉÂTRE INC.</t>
  </si>
  <si>
    <t>ECOSCENO</t>
  </si>
  <si>
    <t>ENSEMBLE A PERCUSSION SIXTRUM</t>
  </si>
  <si>
    <t>ENSEMBLE ARION</t>
  </si>
  <si>
    <t>ENSEMBLE CAPRICE</t>
  </si>
  <si>
    <t>ENSEMBLE COLLECTIF9</t>
  </si>
  <si>
    <t>ENSEMBLE INFUSION BAROQUE</t>
  </si>
  <si>
    <t>ENSEMBLE OBIORA</t>
  </si>
  <si>
    <t>ENSEMBLE PARAMIRABO</t>
  </si>
  <si>
    <t>ENSEMBLE SCHOLASTICA</t>
  </si>
  <si>
    <t>ENSEMBLE VENT ET PERCUSSION DE QUÉBEC</t>
  </si>
  <si>
    <t>ENTR'ACTES, PRODUCTIONS ARTISTIQUES</t>
  </si>
  <si>
    <t>ERREUR DE TYPE 27</t>
  </si>
  <si>
    <t>ESPACE COTE-COUR</t>
  </si>
  <si>
    <t>ESPACE GO INC.</t>
  </si>
  <si>
    <t>ESPACE LIBRE INC.</t>
  </si>
  <si>
    <t>ÉVÉNEMENTS JEUNESSE VENITE ADOREMUS</t>
  </si>
  <si>
    <t>ÉVÈNEMENTS SPÉCIAUX SAINT-MATHIEU</t>
  </si>
  <si>
    <t>FESTI JAZZ RIMOUSKI INC.</t>
  </si>
  <si>
    <t>FESTIVAL ACCÈS ASIE</t>
  </si>
  <si>
    <t>FESTIVAL CLASSICA</t>
  </si>
  <si>
    <t>FESTIVAL DE CIRQUE DES ILES</t>
  </si>
  <si>
    <t>FESTIVAL DE CONTES IL ETAIT UNE FOIS...</t>
  </si>
  <si>
    <t>FESTIVAL DE JAZZ ET BLUES HERITAGE</t>
  </si>
  <si>
    <t>FESTIVAL DE LA CHANSON DE TADOUSSAC</t>
  </si>
  <si>
    <t>FESTIVAL DE MUSIQUE DE CHAMBRE DE MONTREAL</t>
  </si>
  <si>
    <t>FESTIVAL DE MUSIQUE TRADITIONNELLE DE VAL-D'OR</t>
  </si>
  <si>
    <t>FESTIVAL DE THÉÂTRE DE RUE DE LACHINE</t>
  </si>
  <si>
    <t>FESTIVAL DES ARTS DE RUELLE</t>
  </si>
  <si>
    <t>FESTIVAL DES ARTS DE SAINT-SAUVEUR</t>
  </si>
  <si>
    <t>FESTIVAL DES MUSIQUES DE      CREATION SAGUENAY-LAC-ST-JEAN</t>
  </si>
  <si>
    <t>FESTIVAL D'OPÉRA DE QUÉBEC</t>
  </si>
  <si>
    <t>FESTIVAL INTERCULTUREL DU CONTE DE MONTREAL</t>
  </si>
  <si>
    <t>FESTIVAL INTERNATIONAL DE DANSE ENCORE</t>
  </si>
  <si>
    <t>FESTIVAL INTERNATIONAL DE LA LITTÉRATURE (FIL)</t>
  </si>
  <si>
    <t>FESTIVAL INTERNATIONAL DE LANAUDIERE INC.</t>
  </si>
  <si>
    <t>FESTIVAL INTERNATIONAL DE THÉÂTRE JEUNE PUBLIC DU QUÉBEC (1992) INC.</t>
  </si>
  <si>
    <t>FESTIVAL L'OUTAOUAIS EN FÊTE</t>
  </si>
  <si>
    <t>FESTIVAL STELLA MUSICA</t>
  </si>
  <si>
    <t>FESTIVAL SUPERFOLK DE MORIN-HEIGHTS</t>
  </si>
  <si>
    <t>FESTIVAL TRANSAMERIQUES</t>
  </si>
  <si>
    <t>FESTIVALS ILLIMITES</t>
  </si>
  <si>
    <t>FLEUVE ESPACE-DANSE</t>
  </si>
  <si>
    <t>FOLIE/CULTURE INC</t>
  </si>
  <si>
    <t>FONDATION ARTE MUSICA</t>
  </si>
  <si>
    <t>FONDATION DE DANSE MARGIE GILLIS</t>
  </si>
  <si>
    <t>FONDATION FELIX-LECLERC INC.</t>
  </si>
  <si>
    <t>FONDATION L'AVENIR EN HERITAGE</t>
  </si>
  <si>
    <t>FONDATION LES FORGES INC.</t>
  </si>
  <si>
    <t>FONDATION METROPOLIS BLEU</t>
  </si>
  <si>
    <t>FOU GLORIEUX</t>
  </si>
  <si>
    <t>GALILEO (ORCHESTRE SYMPHONIQUE DE LA VALLÉE-DU-HAUT-SAINT-LAURENT)</t>
  </si>
  <si>
    <t>GEORDIE PRODUCTIONS INC.</t>
  </si>
  <si>
    <t>GONG</t>
  </si>
  <si>
    <t>GRAND PONEY</t>
  </si>
  <si>
    <t>GROUPE LE VIVIER</t>
  </si>
  <si>
    <t>GROUPE RUBBERBANDANCE</t>
  </si>
  <si>
    <t>GROUPE VIVO BAROCCO</t>
  </si>
  <si>
    <t>IMAGO THÉÂTRE, INC.</t>
  </si>
  <si>
    <t>INFINITHEATRE</t>
  </si>
  <si>
    <t>INFRAROUGE THÉÂTRE</t>
  </si>
  <si>
    <t>INNOVATIONS EN CONCERT</t>
  </si>
  <si>
    <t>INSTITUT CANADIEN DE QUEBEC</t>
  </si>
  <si>
    <t>INSTITUT CHORAL DE MONTREAL</t>
  </si>
  <si>
    <t>JAMAIS LU</t>
  </si>
  <si>
    <t>JEUNESSES MUSICALES CANADA</t>
  </si>
  <si>
    <t>JOCELYNE MONTPETIT DANSE</t>
  </si>
  <si>
    <t>JOE JACK &amp; JOHN</t>
  </si>
  <si>
    <t>KAMELEART MATANE</t>
  </si>
  <si>
    <t>KONDITION PLURIEL</t>
  </si>
  <si>
    <t>LA COMPAGNIE JEAN DUCEPPE</t>
  </si>
  <si>
    <t>LA COMPAGNIE MARIE CHOUINARD</t>
  </si>
  <si>
    <t>LA COOPÉRATIVE DES TRAVAILLEUSES ET TRAVAILLEURS DE THÉÂTRE DES BOIS-FRANCS</t>
  </si>
  <si>
    <t>LA CORPORATION DU BEDEAU</t>
  </si>
  <si>
    <t>LA DIFFUSION SPOKENWORD QUEBEC</t>
  </si>
  <si>
    <t>LA FILLE DU LAITIER</t>
  </si>
  <si>
    <t>LA FONDATION BBCM</t>
  </si>
  <si>
    <t>LA FONDATION CENTAUR POUR LES ARTS D'INTERPRÉTATION</t>
  </si>
  <si>
    <t>LA FONDATION DE LA MAISON TRESTLER</t>
  </si>
  <si>
    <t>LA FONDATION DU THÉÂTRE DU NOUVEAU MONDE</t>
  </si>
  <si>
    <t>LA MACHINE A TRUC, COOPERATIVE CULTURELLE</t>
  </si>
  <si>
    <t>LA MAISON DES CULTURES NOMADES</t>
  </si>
  <si>
    <t>LA MESSE BASSE</t>
  </si>
  <si>
    <t>LA NOCE SAGUENAY</t>
  </si>
  <si>
    <t>LA PIETA AVEC ANGELE DUBEAU</t>
  </si>
  <si>
    <t>LA POESIE PARTOUT</t>
  </si>
  <si>
    <t>LA RENCONTRE THEATRE-ADOS</t>
  </si>
  <si>
    <t>LA RUBRIQUE INC.</t>
  </si>
  <si>
    <t>LA R'VOYURE PROJET TRADITIONNEL</t>
  </si>
  <si>
    <t>LA SERRE - ARTS VIVANTS</t>
  </si>
  <si>
    <t>LA SOCIETE CULTURELLE DE VANIER</t>
  </si>
  <si>
    <t>LA SOCIETE DE DIFFUSION DE SPECTACLES DE RIMOUSKI</t>
  </si>
  <si>
    <t>LA SOCIETE DE MUSIQUE CONTEMPORAINE DU QUEBEC</t>
  </si>
  <si>
    <t>LA SOCIETE DES AMIS DU MOULIN DU PORTAGE</t>
  </si>
  <si>
    <t>LA TORTUE NOIRE</t>
  </si>
  <si>
    <t>LA TROUPE DE THÉÂTRE "LES ZYBRIDES"</t>
  </si>
  <si>
    <t>LA TROUPE DU THÉÂTRE DE QUARTIER</t>
  </si>
  <si>
    <t>LA VIERGE FOLLE</t>
  </si>
  <si>
    <t>L'ACTIVITE</t>
  </si>
  <si>
    <t>L'AGORA DE LA DANSE</t>
  </si>
  <si>
    <t>LANAUDIÈRE : MÉMOIRE ET RACINES</t>
  </si>
  <si>
    <t>L'ARRIÈRE SCÈNE, CENTRE DRAMATIQUE POUR L'ENFANCE ET LA JEUNESSE</t>
  </si>
  <si>
    <t>L'ARSENAL À MUSIQUE INC.</t>
  </si>
  <si>
    <t>L'ASSOCIATION DE REPENTIGNY POUR L'AVANCEMENT DE LA MUSIQUE L'ARAM</t>
  </si>
  <si>
    <t>L'ASSOCIATION DES AUTEURS ET AUTEURES DE L'OUTAOUAIS</t>
  </si>
  <si>
    <t>L'AUBERGINE DE LA MACÉDOINE DU QUÉBEC INC.</t>
  </si>
  <si>
    <t>L'AUTRE THEATRE</t>
  </si>
  <si>
    <t>LE CARRÉ DES LOMBES</t>
  </si>
  <si>
    <t>LE CENTRE CULTUREL ESPACE 7000 INC / LA SALLE DÉSILETS</t>
  </si>
  <si>
    <t>LE COMITÉ DE SPECTACLES DE FORESTVILLE INC.</t>
  </si>
  <si>
    <t>LE DÉLÜGE</t>
  </si>
  <si>
    <t>LE DOMAINE FORGET DE CHARLEVOIX INC</t>
  </si>
  <si>
    <t>LE FESTIVAL DU CONTE ET DE LA LEGENDE DE L'INNUCADIE</t>
  </si>
  <si>
    <t>LE FESTIVAL MONTRÉAL EN LUMIÈRE INC.</t>
  </si>
  <si>
    <t>LE FILS D'ADRIEN DANSE</t>
  </si>
  <si>
    <t>LE GROUPE DANSE PARTOUT INC.</t>
  </si>
  <si>
    <t>LE GROUPE DE LA VEILLEE</t>
  </si>
  <si>
    <t>LE MONASTÈRE</t>
  </si>
  <si>
    <t>LE MOULIN À MUSIQUE INC.</t>
  </si>
  <si>
    <t>LE NOUVEAU THÉÂTRE EXPERIMENTAL</t>
  </si>
  <si>
    <t>LE NOUVEL ENSEMBLE MODERNE (NEM)</t>
  </si>
  <si>
    <t>LE PETIT THEATRE DE SHERBROOKE INC</t>
  </si>
  <si>
    <t>LE PETIT THEATRE DU NORD</t>
  </si>
  <si>
    <t>LE PROJET EX MACHINA</t>
  </si>
  <si>
    <t>LE RENDEZ-VOUS MUSICAL DE LATERRIÈRE</t>
  </si>
  <si>
    <t>LE THEATRE DE LA BORDEE</t>
  </si>
  <si>
    <t>LE THÉÂTRE DE LA MANUFACTURE INC.</t>
  </si>
  <si>
    <t>LE THEATRE DE L'ILE D'ORLEANS</t>
  </si>
  <si>
    <t>LE THEATRE DE L'OPSIS INC.</t>
  </si>
  <si>
    <t>LE THÉÂTRE DENISE-PELLETIER INC.</t>
  </si>
  <si>
    <t>LE THÉÂTRE DES CONFETTIS INC</t>
  </si>
  <si>
    <t>LE THÉÂTRE DES PETITES LANTERNES</t>
  </si>
  <si>
    <t>LE THÉÂTRE DU DOUBLE SIGNE</t>
  </si>
  <si>
    <t>LE THEATRE DU TRIDENT INC</t>
  </si>
  <si>
    <t>LE THÉÂTRE FÊLÉ</t>
  </si>
  <si>
    <t>LE THEATRE LES GENS D'EN BAS INC.</t>
  </si>
  <si>
    <t>LE THÉÂTRE PETIT À PETIT</t>
  </si>
  <si>
    <t>LE THEATRE SORTIE DE SECOURS</t>
  </si>
  <si>
    <t>LE VIEUX CLOCHER DE MAGOG (1982) INC.</t>
  </si>
  <si>
    <t>LE VIEUX THEATRE DE ST-FABIEN</t>
  </si>
  <si>
    <t>L'EAU DU BAIN</t>
  </si>
  <si>
    <t>L'ÉCOLE ET LES ARTS</t>
  </si>
  <si>
    <t>L'ÉCOLE SUPÉRIEURE DES ARTS JUDAIQUES DE LA SCÈNE (KLEZKANADA)</t>
  </si>
  <si>
    <t>L'ENSEMBLE LES BORÉADES DE MONTRÉAL</t>
  </si>
  <si>
    <t>LES 4 SCENES</t>
  </si>
  <si>
    <t>LES 7 DOIGTS DE LA MAIN</t>
  </si>
  <si>
    <t>LES AMANTS DE LA SCENE</t>
  </si>
  <si>
    <t>LES AMIES IMAGINAIRES</t>
  </si>
  <si>
    <t>LES AMIS DE LA MUSIQUE DE RICHMOND INC.</t>
  </si>
  <si>
    <t>LES AMIS DE L'ORGUE DE QUEBEC INC.</t>
  </si>
  <si>
    <t>LES AMIS DE L'ORGUE DE RIMOUSKI</t>
  </si>
  <si>
    <t>LES AMIS DU THÉÂTRE BELCOURT</t>
  </si>
  <si>
    <t>LES ARTS DE LA SCÈNE DE MONTMAGNY</t>
  </si>
  <si>
    <t>LES BALLETS JAZZ DE MONTREAL</t>
  </si>
  <si>
    <t>LES CHANTIERS / CONSTRUCTIONS ARTISTIQUES</t>
  </si>
  <si>
    <t>LES CHEMINS ERRANTS</t>
  </si>
  <si>
    <t>LES COMPAGNONS DE LA MISE EN VALEUR DU PATRIMOINE VIVANT DE TROIS-PISTOLES INC.</t>
  </si>
  <si>
    <t>LES CONCERTS COUPERIN</t>
  </si>
  <si>
    <t>LES CONCERTS PONTICELLO</t>
  </si>
  <si>
    <t>LES CORRESPONDANCES D'EASTMAN</t>
  </si>
  <si>
    <t>LES DEUX COLONS D'AMERIQUE</t>
  </si>
  <si>
    <t>LES DEUX MONDES, COMPAGNIE DE THEATRE</t>
  </si>
  <si>
    <t>LES ESCALES IMPROBABLES DE MONTRÉAL</t>
  </si>
  <si>
    <t>LES ESCAPADES MUSICALES DE LA CITÉ</t>
  </si>
  <si>
    <t>LES FILLES ÉLECTRIQUES</t>
  </si>
  <si>
    <t>LES GRANDS BALLETS CANADIENS</t>
  </si>
  <si>
    <t>LES HÉBERTISTES</t>
  </si>
  <si>
    <t>LES IDÉES HEUREUSES</t>
  </si>
  <si>
    <t>LES INCOMPLÈTES</t>
  </si>
  <si>
    <t>LES NUAGES EN PANTALON</t>
  </si>
  <si>
    <t>LES POÈTES DE L'AMÉRIQUE FRANÇAISE</t>
  </si>
  <si>
    <t>LES PRODUCTIONS A TOUR DE ROLE INC.</t>
  </si>
  <si>
    <t>LES PRODUCTIONS D'ALBERT INC.</t>
  </si>
  <si>
    <t>LES PRODUCTIONS DES PIEDS DES MAINS</t>
  </si>
  <si>
    <t>LES PRODUCTIONS DU C.E.M. INC.</t>
  </si>
  <si>
    <t>LES PRODUCTIONS DU DIABLE VERT</t>
  </si>
  <si>
    <t>LES PRODUCTIONS KIZOMBA SANS LIMITE</t>
  </si>
  <si>
    <t>LES PRODUCTIONS MUSES ET CHIMÈRES</t>
  </si>
  <si>
    <t>LES PRODUCTIONS NUITS D'AFRIQUE INC.</t>
  </si>
  <si>
    <t>LES PRODUCTIONS ONDINNOK INC.</t>
  </si>
  <si>
    <t>LES PRODUCTIONS PORTE PAROLE</t>
  </si>
  <si>
    <t>LES PRODUCTIONS POUR ENFANTS DE QUÉBEC</t>
  </si>
  <si>
    <t>LES PRODUCTIONS RECTO-VERSO   QUEBEC INC.</t>
  </si>
  <si>
    <t>LES PRODUCTIONS SUPER-MEME INC</t>
  </si>
  <si>
    <t>LES PRODUCTIONS YVES LEVEILLE</t>
  </si>
  <si>
    <t>LES REVERDIES DE MONTRÉAL</t>
  </si>
  <si>
    <t>LES RUGISSANTS</t>
  </si>
  <si>
    <t>LES SAGES FOUS</t>
  </si>
  <si>
    <t>LES SONGES TURBULENTS - CANADA</t>
  </si>
  <si>
    <t>LES VIOLONS DU ROY</t>
  </si>
  <si>
    <t>L'HARMONIE DES SAISONS</t>
  </si>
  <si>
    <t>LIGUE D'IMPROVISATION MUSICALE DE QUEBEC</t>
  </si>
  <si>
    <t>LILITH &amp; CIE</t>
  </si>
  <si>
    <t>L'ILLUSION, THÉÂTRE DE MARIONNETTES</t>
  </si>
  <si>
    <t>L'ODYSSEE ARTISTIQUE</t>
  </si>
  <si>
    <t>L'OFF FESTIVAL DE JAZZ</t>
  </si>
  <si>
    <t>L'ORCHESTRE DE CHAMBRE I MUSICI DE MONTREAL</t>
  </si>
  <si>
    <t>L'ORCHESTRE D'HOMMES-ORCHESTRES</t>
  </si>
  <si>
    <t>L'ORCHESTRE LA SINFONIA DE LANAUDIERE</t>
  </si>
  <si>
    <t>L'ORCHESTRE SYMPHONIQUE DE    LAVAL 1984 INC.</t>
  </si>
  <si>
    <t>L'ORCHESTRE SYMPHONIQUE DE GATINEAU</t>
  </si>
  <si>
    <t>L'ORCHESTRE SYMPHONIQUE DE QUÉBEC</t>
  </si>
  <si>
    <t>L'ORCHESTRE SYMPHONIQUE DE TROIS-RIVIÈRES INC.</t>
  </si>
  <si>
    <t>MAGNÉTO</t>
  </si>
  <si>
    <t>MAI(G)WENN ET LES ORTEILS</t>
  </si>
  <si>
    <t>MAISON DE LA CULTURE DE BELLECHASSE</t>
  </si>
  <si>
    <t>MAISON DE LA MUSIQUE DE SOREL-TRACY</t>
  </si>
  <si>
    <t>MAISON DES ARTS DE LA PAROLE</t>
  </si>
  <si>
    <t>MAISON NATALE DE LOUIS FRECHETTE</t>
  </si>
  <si>
    <t>MAISON QUÉBÉCOISE DU THÉATRE POUR L'ENFANCE ET LA JEUNESSE</t>
  </si>
  <si>
    <t>MALASARTES PRODUCTIONS</t>
  </si>
  <si>
    <t>MAMMIFERES</t>
  </si>
  <si>
    <t>MANDOLINE HYBRIDE</t>
  </si>
  <si>
    <t>MARIBÉ - SORS DE CE CORPS</t>
  </si>
  <si>
    <t>MAXIMUM 90</t>
  </si>
  <si>
    <t>MAYDAY DANSE</t>
  </si>
  <si>
    <t>MONTRÉAL BAROQUE INC.</t>
  </si>
  <si>
    <t>MONTREAL DANSE</t>
  </si>
  <si>
    <t>MTL CLOWNS</t>
  </si>
  <si>
    <t>MUNI-SPEC MONT-LAURIER</t>
  </si>
  <si>
    <t>MUSIQUE DE CHAMBRE DE STE-PETRONILLE INC</t>
  </si>
  <si>
    <t>MUSIQUE DU BOUT DU MONDE</t>
  </si>
  <si>
    <t>MUSIQUE ET TRADITIONS ILLIMITEES</t>
  </si>
  <si>
    <t>MUSIQUE RAYONNANTE</t>
  </si>
  <si>
    <t>NADÈRE ARTS VIVANTS</t>
  </si>
  <si>
    <t>NORD SUD ARTS ET CULTURES</t>
  </si>
  <si>
    <t>O VERTIGO DANSE INC.</t>
  </si>
  <si>
    <t>ODYSCENE INC.</t>
  </si>
  <si>
    <t>OKTOÉCHO</t>
  </si>
  <si>
    <t>OMBRES FOLLES</t>
  </si>
  <si>
    <t>OPCM (ORCHESTRE PHILHARMONIQUE ET CHOEUR DES MELOMANES)</t>
  </si>
  <si>
    <t>OPERA DE MONTREAL</t>
  </si>
  <si>
    <t>OPERA DE QUEBEC INC.</t>
  </si>
  <si>
    <t>OPÉRA DU ROYAUME</t>
  </si>
  <si>
    <t>OPÉRA/THÉÂTRE VOXPOPULI</t>
  </si>
  <si>
    <t>ORANGE NOYEE</t>
  </si>
  <si>
    <t>ORCHESTRE 21</t>
  </si>
  <si>
    <t>ORCHESTRE CLASSIQUE DE MONTRÉAL</t>
  </si>
  <si>
    <t>ORCHESTRE DE CHAMBRE NOUVELLE GENERATION</t>
  </si>
  <si>
    <t>ORCHESTRE MÉTROPOLITAIN</t>
  </si>
  <si>
    <t>ORCHESTRE NATIONAL DE JAZZ</t>
  </si>
  <si>
    <t>ORCHESTRE PHILHARMONIQUE DE LA RELÈVE DU QUÉBEC</t>
  </si>
  <si>
    <t>ORCHESTRE SYMPHONIQUE DE DRUMMONDVILLE</t>
  </si>
  <si>
    <t>ORCHESTRE SYMPHONIQUE DE LA CÔTE-NORD</t>
  </si>
  <si>
    <t>ORCHESTRE SYMPHONIQUE DE L'ESTUAIRE DU ST-LAURENT</t>
  </si>
  <si>
    <t>ORCHESTRE SYMPHONIQUE DE LONGUEUIL</t>
  </si>
  <si>
    <t>ORCHESTRE SYMPHONIQUE DE MONTREAL</t>
  </si>
  <si>
    <t>ORCHESTRE SYMPHONIQUE DE SHERBROOKE</t>
  </si>
  <si>
    <t>ORCHESTRE SYMPHONIQUE DU SAGUENAY-LAC ST-JEAN INC</t>
  </si>
  <si>
    <t>ORFORD MUSIQUE</t>
  </si>
  <si>
    <t>OVASCENE</t>
  </si>
  <si>
    <t>PALACE DE GRANBY</t>
  </si>
  <si>
    <t>PALAIS MONTCALM - MAISON DE LA MUSIQUE</t>
  </si>
  <si>
    <t>PALLADE MUSICA ENSEMBLE BAROQUE</t>
  </si>
  <si>
    <t>PAVILLON DES ARTS ET DE LA CULTURE DE COATICOOK</t>
  </si>
  <si>
    <t>PENTAÈDRE, QUINTETTE À VENT INC.</t>
  </si>
  <si>
    <t>PETITS BONHEURS DIFFUSION CULTURELLE</t>
  </si>
  <si>
    <t>PÉTRUS</t>
  </si>
  <si>
    <t>PHOS EVENEMENT</t>
  </si>
  <si>
    <t>PME-ART</t>
  </si>
  <si>
    <t>POURPOUR INC.</t>
  </si>
  <si>
    <t>PPS DANSE INC.</t>
  </si>
  <si>
    <t>PREMIER ACTE</t>
  </si>
  <si>
    <t>PRODUCTIONS ARTISTIQUES DE LA REGION D'ACTON</t>
  </si>
  <si>
    <t>PRODUCTIONS ARTISTIQUES RÉGIONALES DES LAURENTIDES</t>
  </si>
  <si>
    <t>PRODUCTIONS BALLET OPÉRA PANTOMIME</t>
  </si>
  <si>
    <t>PRODUCTIONS CAS PUBLIC</t>
  </si>
  <si>
    <t>PRODUCTIONS DE LA SALLE COMBLE</t>
  </si>
  <si>
    <t>PRODUCTIONS DUA</t>
  </si>
  <si>
    <t>PRODUCTIONS FÉLIX STÜSSI</t>
  </si>
  <si>
    <t>PRODUCTIONS FILA 13</t>
  </si>
  <si>
    <t>PRODUCTIONS HOTEL-MOTEL</t>
  </si>
  <si>
    <t>PRODUCTIONS LANGUES PENDUES</t>
  </si>
  <si>
    <t>PRODUCTIONS LES GROS BECS</t>
  </si>
  <si>
    <t>PRODUCTIONS MENUENTAKUAN</t>
  </si>
  <si>
    <t>PRODUCTIONS NO HAY BANDA</t>
  </si>
  <si>
    <t>PRODUCTIONS PERSEPHONE INC.</t>
  </si>
  <si>
    <t>PRODUCTIONS PLATEFORME INC</t>
  </si>
  <si>
    <t>PRODUCTIONS RÊVES INTENTIONNELS</t>
  </si>
  <si>
    <t>PRODUCTIONS RHIZOME</t>
  </si>
  <si>
    <t>PRODUCTIONS STRADA</t>
  </si>
  <si>
    <t>PRODUCTIONS TOTEM CONTEMPORAIN</t>
  </si>
  <si>
    <t>PRODUCTIONS TRAQUEN'ART INC</t>
  </si>
  <si>
    <t>PRODUCTIONS YARI</t>
  </si>
  <si>
    <t>PROJECTIONS LIBÉRANTES</t>
  </si>
  <si>
    <t>PROJET MR-63</t>
  </si>
  <si>
    <t>PROJET MU</t>
  </si>
  <si>
    <t>QUADRATURE</t>
  </si>
  <si>
    <t>QUASAR QUATUOR DE SAXOPHONES</t>
  </si>
  <si>
    <t>QUATUOR BOZZINI</t>
  </si>
  <si>
    <t>QUATUOR MOLINARI</t>
  </si>
  <si>
    <t>RANG 1 - DIRECTION CULTURE</t>
  </si>
  <si>
    <t>RENDEZ-VOUS M.O.S. MONTREAL</t>
  </si>
  <si>
    <t>REPERCUSSION THEATRE</t>
  </si>
  <si>
    <t>RESEAUX DES ARTS MEDIATIQUES</t>
  </si>
  <si>
    <t>RHODNIE DESIR CREATIONS</t>
  </si>
  <si>
    <t>RIVIERE-DU-LOUP EN SPECTACLES</t>
  </si>
  <si>
    <t>SACRÉ TYMPAN</t>
  </si>
  <si>
    <t>SAINTE-AGATHE-DES-ARTS</t>
  </si>
  <si>
    <t>SALON DU LIVRE DE BONAVENTURE</t>
  </si>
  <si>
    <t>SALON DU LIVRE DE L'OUTAOUAIS INC</t>
  </si>
  <si>
    <t>SAMSARA THÉÂTRE</t>
  </si>
  <si>
    <t>SAPINART INC.</t>
  </si>
  <si>
    <t>SCENE OUVERTE</t>
  </si>
  <si>
    <t>SCORP CORPS</t>
  </si>
  <si>
    <t>SERIE CULTURELLE DE WARWICK</t>
  </si>
  <si>
    <t>SIBYLLINES</t>
  </si>
  <si>
    <t>SINGULIER PLURIEL</t>
  </si>
  <si>
    <t>SINHA DANSE</t>
  </si>
  <si>
    <t>SLAMONTRÉAL</t>
  </si>
  <si>
    <t>SOCIÉTÉ ARTS ET CULTURE DE SAINT-PLACIDE (SAC)</t>
  </si>
  <si>
    <t>SOCIÉTÉ CULTURELLE DU LYS INC.</t>
  </si>
  <si>
    <t>SOCIETE D'ART VOCAL DE MONTREAL</t>
  </si>
  <si>
    <t>SOCIETE DE DEVELOPPEMENT CULTUREL DE TERREBONNE</t>
  </si>
  <si>
    <t>SOCIETE DE DIFFUSION DE SPECTACLES DE SAINT-HYACINTHE</t>
  </si>
  <si>
    <t>SOCIÉTÉ DE LA SALLE JEAN-GRIMALDI</t>
  </si>
  <si>
    <t>SOCIÉTÉ DE MUSIQUE DE CHAMBRE DE GATINEAU</t>
  </si>
  <si>
    <t>SOCIÉTÉ DES ARTS LIBRES ET ACTUELS</t>
  </si>
  <si>
    <t>SOCIÉTÉ DES CONCERTS BIC ST-FABIEN</t>
  </si>
  <si>
    <t>SOCIÉTÉ DES MÉLOMANES D'ABITIBI-TÉMISCAMINGUE ET/OU ORCHESTRE SYMPHONIQUE RÉGIONAL D'ABITIBI-TÉMISCAMINGUE</t>
  </si>
  <si>
    <t>SOCIÉTÉ MUSICALE FERNAND-LINDSAY OPUS 130</t>
  </si>
  <si>
    <t>SOCIÉTÉ POUR LA PROMOTION DE LA DANSE TRADITIONNELLE QUÉBÉCOISE</t>
  </si>
  <si>
    <t>SOCIÉTÉ POUR LA PROMOTION D'ÉVÉNEMENTS CULTURELS DU HAUT-RICHELIEU</t>
  </si>
  <si>
    <t>SOCIETE POUR LES ARTS EN MILIEUX DE SANTE</t>
  </si>
  <si>
    <t>SOCIETE PRO MUSICA INC</t>
  </si>
  <si>
    <t>SOCIETE QUEBECOISE D'ENSEMBLE-CLAVIERS</t>
  </si>
  <si>
    <t>STUDIO DE MUSIQUE ANCIENNE DE MONTREAL</t>
  </si>
  <si>
    <t>SURSAUT COMPAGNIE DE DANSE</t>
  </si>
  <si>
    <t>SYLVAIN ÉMARD DANSE</t>
  </si>
  <si>
    <t>SYSTÈME KANGOUROU</t>
  </si>
  <si>
    <t>TABLEAU D'HOTE THEATRE</t>
  </si>
  <si>
    <t>TANGENTE INC.</t>
  </si>
  <si>
    <t>TEMPETES ET PASSIONS</t>
  </si>
  <si>
    <t>TENON MORTAISE, COMPAGNIE DE THÉÂTRE-DANSE</t>
  </si>
  <si>
    <t>TERRES EN VUES, SOCIETE POUR  DIFFUSION CULTURE AUTOCHTONE</t>
  </si>
  <si>
    <t>THEATRE A BOUT PORTANT</t>
  </si>
  <si>
    <t>THEATRE A L'EAU FROIDE</t>
  </si>
  <si>
    <t>THÉÂTRE ADVIENNE QUE POURRA</t>
  </si>
  <si>
    <t>THEATRE AUX ECURIES</t>
  </si>
  <si>
    <t>THEATRE B.T.W. INC.</t>
  </si>
  <si>
    <t>THEATRE BIENVENUE AUX DAMES !</t>
  </si>
  <si>
    <t>THÉÂTRE BISTOURI</t>
  </si>
  <si>
    <t>THEATRE BLANC</t>
  </si>
  <si>
    <t>THÉÂTRE BOUCHES DÉCOUSUES</t>
  </si>
  <si>
    <t>THÉÂTRE DE LA BOTTE TROUÉE</t>
  </si>
  <si>
    <t>THÉÂTRE DE LA LIGUE NATIONALE D'IMPROVISATION INC.</t>
  </si>
  <si>
    <t>THÉÂTRE DE LA PETITE MARÉE</t>
  </si>
  <si>
    <t>THEATRE DE LA PIRE ESPECE</t>
  </si>
  <si>
    <t>THEATRE DE LA VILLE</t>
  </si>
  <si>
    <t>THÉÂTRE DE L'OEIL INC.</t>
  </si>
  <si>
    <t>THEATRE DE L'OEIL OUVERT</t>
  </si>
  <si>
    <t>THEATRE DE QUAT'SOUS INC.</t>
  </si>
  <si>
    <t>THÉÂTRE DES FONDS DE TIROIRS</t>
  </si>
  <si>
    <t>THÉÂTRE DES PETITES ÂMES</t>
  </si>
  <si>
    <t>THEATRE DU DREAM TEAM</t>
  </si>
  <si>
    <t>THÉÂTRE DU LAC BROME</t>
  </si>
  <si>
    <t>THEATRE DU MARAIS DE VAL-MORIN</t>
  </si>
  <si>
    <t>THÉÂTRE DU RIDEAU VERT</t>
  </si>
  <si>
    <t>THEATRE DU TANDEM INC.</t>
  </si>
  <si>
    <t>THEATRE HUMAIN</t>
  </si>
  <si>
    <t>THÉÂTRE I.N.K.</t>
  </si>
  <si>
    <t>THEATRE INCLINE INC.</t>
  </si>
  <si>
    <t>THEATRE LA CHAPELLE INC.</t>
  </si>
  <si>
    <t>THÉÂTRE LE CLOU</t>
  </si>
  <si>
    <t>THEATRE LE DIAMANT</t>
  </si>
  <si>
    <t>THÉÂTRE LES AMIS DE CHIFFON INC.</t>
  </si>
  <si>
    <t>THÉÂTRE LYRICHORÉGRA 20</t>
  </si>
  <si>
    <t>THÉÂTRE MAGASIN</t>
  </si>
  <si>
    <t>THEATRE MAINLINE</t>
  </si>
  <si>
    <t>THÉÂTRE MOTUS</t>
  </si>
  <si>
    <t>THÉÂTRE NIVEAU PARKING</t>
  </si>
  <si>
    <t>THEATRE OMNIVORE</t>
  </si>
  <si>
    <t>THÉÄTRE PÉRISCOPE</t>
  </si>
  <si>
    <t>THEATRE PUPULUS MORDICUS</t>
  </si>
  <si>
    <t>THÉÂTRE RUDE INGÉNIERIE</t>
  </si>
  <si>
    <t>THEATRE TALISMAN</t>
  </si>
  <si>
    <t>THEATRE TEESRI DUNIYA</t>
  </si>
  <si>
    <t>THEATRE TORTUE BERLUE</t>
  </si>
  <si>
    <t>THEATRE TOUT A TRAC</t>
  </si>
  <si>
    <t>THEATRE UBU INC.</t>
  </si>
  <si>
    <t>THEATRE URBI &amp; ORBI INC.</t>
  </si>
  <si>
    <t>THEATRE YOUTHEATRE INC.</t>
  </si>
  <si>
    <t>TOUR DE BRAS</t>
  </si>
  <si>
    <t>TOURISME ANSE-A-BEAUFILS</t>
  </si>
  <si>
    <t>TOXIQUE TROTTOIR</t>
  </si>
  <si>
    <t>TREMPLIN D'ACTUALISATION DE POÉSIE (TAP)</t>
  </si>
  <si>
    <t>TRIO FIBONACCI</t>
  </si>
  <si>
    <t>TRIO HOCHELAGA INC.</t>
  </si>
  <si>
    <t>TROIS TRISTES TIGRES</t>
  </si>
  <si>
    <t>UBUS THÉÂTRE</t>
  </si>
  <si>
    <t>UNIVERSITÉ DE SHERBROOKE</t>
  </si>
  <si>
    <t>USINE C</t>
  </si>
  <si>
    <t>VA ARTS VIVANTS</t>
  </si>
  <si>
    <t>VALSPEC INC.</t>
  </si>
  <si>
    <t>VAN GRIMDE CORPS SECRETS</t>
  </si>
  <si>
    <t>VILLAGE EN CHANSON DE PETITE-VALLEE</t>
  </si>
  <si>
    <t>VILLE D'ALMA</t>
  </si>
  <si>
    <t>VILLE D'AMOS</t>
  </si>
  <si>
    <t>VILLE DE CHÂTEAUGUAY</t>
  </si>
  <si>
    <t>VILLE DE CHIBOUGAMAU</t>
  </si>
  <si>
    <t>VILLE DE EAST ANGUS</t>
  </si>
  <si>
    <t>VILLE DE GATINEAU</t>
  </si>
  <si>
    <t>VILLE DE LA SARRE</t>
  </si>
  <si>
    <t>VILLE DE LAVAL</t>
  </si>
  <si>
    <t>VILLE DE LEBEL-SUR-QUEVILLON</t>
  </si>
  <si>
    <t>VILLE DE MATAGAMI</t>
  </si>
  <si>
    <t>VILLE DE NEW RICHMOND</t>
  </si>
  <si>
    <t>VILLE DE ROBERVAL</t>
  </si>
  <si>
    <t>VILLE DE ROUYN-NORANDA</t>
  </si>
  <si>
    <t>VILLE DE SAINT-EUSTACHE</t>
  </si>
  <si>
    <t>VILLE DE SAINT-RAYMOND</t>
  </si>
  <si>
    <t>VILLE DE TEMISCAMING (LA SALLE DOTTORI)</t>
  </si>
  <si>
    <t>VILLE DE VAL-D'OR</t>
  </si>
  <si>
    <t>VIRGINIE BRUNELLE INC.</t>
  </si>
  <si>
    <t>VOIX ÉTERNELLES / VOX AETERNA</t>
  </si>
  <si>
    <t>VOYAGEURS IMMOBILES, COMPAGNIE DE THÉÂTRE</t>
  </si>
  <si>
    <t>ZEMMOURBALLET</t>
  </si>
  <si>
    <t>ZEUGMA, COLLECTIF DE FOLKLORE URBAIN</t>
  </si>
  <si>
    <t>REGROUPEMENT QUEBECOIS DE LA DANSE</t>
  </si>
  <si>
    <t>UNION DES ECRIVAINES ET DES ECRIVAINS QUEBECOIS</t>
  </si>
  <si>
    <t>LES EDITIONS CAP-AUX-DIAMANTS INC</t>
  </si>
  <si>
    <t>FORTIER DANSE-CRÉATION</t>
  </si>
  <si>
    <t>CENTRE DE DIFFUSION 3D</t>
  </si>
  <si>
    <t>CENTRE DES AUTEURS DRAMATIQUES (MONTREAL) (CEAD) INC.</t>
  </si>
  <si>
    <t>CAHIERS DE THÉÂTRE JEU INC.</t>
  </si>
  <si>
    <t>DIFFUSION INTER-CENTRES INC.</t>
  </si>
  <si>
    <t>DIAGRAMME GESTION CULTURELLE INC.</t>
  </si>
  <si>
    <t>LOUISE BÉDARD DANSE INC.</t>
  </si>
  <si>
    <t>QUATUOR CLAUDEL INC.</t>
  </si>
  <si>
    <t>LES TOURNÉES JEAN DUCEPPE</t>
  </si>
  <si>
    <t>THÉÂTRE DE L'AVANT-PAYS INC.</t>
  </si>
  <si>
    <t>PUBLICATIONS GAËTAN LÉVESQUE</t>
  </si>
  <si>
    <t>CONSEIL QUÉBÉCOIS DU THÉÂTRE</t>
  </si>
  <si>
    <t>STUDIO 303</t>
  </si>
  <si>
    <t>ASSOCIATION LURELU</t>
  </si>
  <si>
    <t>RÉSEAU DES ORGANISATEURS DE SPECTACLES DE L'EST DU QUÉBEC (R.O.S.E.Q.)</t>
  </si>
  <si>
    <t>COLLECTIF LIBERTÉ INC.</t>
  </si>
  <si>
    <t>CIRCUIT-EST</t>
  </si>
  <si>
    <t>MONTRÉAL DANSE</t>
  </si>
  <si>
    <t>ÉCOLE DE DANSE CONTEMPORAINE DE MONTRÉAL</t>
  </si>
  <si>
    <t>RÉSEAU INDÉPENDANT DES DIFFUSEURS D'ÉVÉNEMENTS ARTISTIQUES UNIS (RIDEAU) INC.</t>
  </si>
  <si>
    <t>SOCIÉTÉ DE DÉVELOPPEMENT DES PÉRIODIQUES CULTURELS QUÉBÉCOIS (SODEP)</t>
  </si>
  <si>
    <t>EDITIONS GAZ MOUTARDE</t>
  </si>
  <si>
    <t>LE GROUPE DE CRÉATION ESTUAIRE</t>
  </si>
  <si>
    <t>ACADÉMIE DES LETTRES DU QUÉBEC</t>
  </si>
  <si>
    <t>SOCIÉTÉ PROFESSIONNELLE DES AUTEURS ET DES COMPOSITEURS DU QUÉBEC (SPACQ)</t>
  </si>
  <si>
    <t>CAMP MUSICAL ST ALEXANDRE INC</t>
  </si>
  <si>
    <t>OMNIBUS, LE CORPS DU THÉÂTRE</t>
  </si>
  <si>
    <t>SOCIÉTÉ QUÉBÉCOISE DE RECHERCHE EN MUSIQUE</t>
  </si>
  <si>
    <t>RÉSEAU SCÈNES</t>
  </si>
  <si>
    <t>NUIT BLANCHE, MAGAZINE LITTÉRAIRE</t>
  </si>
  <si>
    <t>CONFÉRENCE INTERNATIONALE DES ARTS DE LA SCÈNE DE MONTRÉAL</t>
  </si>
  <si>
    <t>CHOEUR ST-LAURENT</t>
  </si>
  <si>
    <t>SPECTOUR ABITIBI-TÉMISCAMINGUE INC.</t>
  </si>
  <si>
    <t>TROUPE LA CHANT'AMUSE INC</t>
  </si>
  <si>
    <t>ATELIER DE DRAMATURGIE DE MONTRÉAL INC.</t>
  </si>
  <si>
    <t>FÉDÉRATION D'ART DRAMATIQUE DU QUÉBEC, THE QUEBEC DRAMA FEDERATION</t>
  </si>
  <si>
    <t>FONDATION JEAN-PIERRE PERREAULT</t>
  </si>
  <si>
    <t>LES PRODUCTIONS "PARALLELE 48"</t>
  </si>
  <si>
    <t>LA SOCIÉTÉ CHORALE DE ST-LAMBERT INC.</t>
  </si>
  <si>
    <t>CORPORATION VILLE-JOIE STE-THÉRÈSE</t>
  </si>
  <si>
    <t>ASSOCIATION QUÉBÉCOISE DES AUTEURS DRAMATIQUES</t>
  </si>
  <si>
    <t>L'ASSOCIATION QUÉBÉCOISE DES MARIONNETTISTES A.Q.M.</t>
  </si>
  <si>
    <t>LA REVUE MOEBIUS</t>
  </si>
  <si>
    <t>LES ÉCRITS DE L'ACADÉMIE DES LETTRES DU QUÉBEC</t>
  </si>
  <si>
    <t>UNIVERSITÉ BISHOP'S (GALERIE D'ART FOREMAN)</t>
  </si>
  <si>
    <t>ENSEMBLE CONTEMPORAIN DE MONTRÉAL</t>
  </si>
  <si>
    <t>THÉÂTRES UNIS ENFANCE JEUNESSE</t>
  </si>
  <si>
    <t>LE SABORD, REVUE CULTURELLE INC.</t>
  </si>
  <si>
    <t>CONSEIL QUÉBÉCOIS DE LA MUSIQUE</t>
  </si>
  <si>
    <t>PAR B.L. EUX</t>
  </si>
  <si>
    <t>TANGOVATION INC.</t>
  </si>
  <si>
    <t>VIA MUSIQUE</t>
  </si>
  <si>
    <t>L'ASSOCIATION DES PROFESSIONNELS DES ARTS DE LA SCÈNE DU QUÉBEC</t>
  </si>
  <si>
    <t>ASSOCIATION INTERNATIONALE DES ÉTUDES QUÉBÉCOISES</t>
  </si>
  <si>
    <t>EN PISTE INC.</t>
  </si>
  <si>
    <t>QWF FÉDÉRATION DES ÉCRIVAINES ET ÉCRIVAINS DU QUÉBEC (QUEBEC WRITERS' FEDERATION)</t>
  </si>
  <si>
    <t>SPIRALE MAGAZINE CULTUREL INC.</t>
  </si>
  <si>
    <t>QUINTETTE À VENT ESTRIA</t>
  </si>
  <si>
    <t>TRIO DE GUITARES DE MONTRÉAL</t>
  </si>
  <si>
    <t>THÉÂTRE CRI</t>
  </si>
  <si>
    <t>FÊTE DU LIVRE ET DE LA LECTURE DE LONGUEUIL</t>
  </si>
  <si>
    <t>LA TROUPE LUNA CABALLERA</t>
  </si>
  <si>
    <t>RÉSEAU CENTRE</t>
  </si>
  <si>
    <t>LA COMPAGNIE MOBILE HOME</t>
  </si>
  <si>
    <t>FESTIVAL DE LA BANDE DESSINÉE FRANCOPHONE DE QUÉBEC</t>
  </si>
  <si>
    <t>SYSTEME D/DOMINIQUE PORTE</t>
  </si>
  <si>
    <t>L'INCONVÉNIENT</t>
  </si>
  <si>
    <t>LES VOYAGEMENTS - THÉÂTRE DE CRÉATION EN TOURNÉE</t>
  </si>
  <si>
    <t>LIS AVEC MOI</t>
  </si>
  <si>
    <t>PRODUCTIONS ILLUSION FABULEUSE</t>
  </si>
  <si>
    <t>LES PRODUCTIONS DROLE DE MONDE</t>
  </si>
  <si>
    <t>LA DANSE SUR LES ROUTES DU QUÉBEC</t>
  </si>
  <si>
    <t>MAISON DE LA POÉSIE DE MONTRÉAL</t>
  </si>
  <si>
    <t>VISIONS SUR L'ART (QUÉBEC) INC.</t>
  </si>
  <si>
    <t>FÊTE DES CHANTS DE MARINS</t>
  </si>
  <si>
    <t>LE GROUPE DÉRIVES URBAINES INC.</t>
  </si>
  <si>
    <t>PRODUCTIONS ART AND SOUL</t>
  </si>
  <si>
    <t>LES PUBLICATIONS BÉNÉVOLES DES LITTÉRATURES DE L'IMAGINAIRE DU QUÉBEC</t>
  </si>
  <si>
    <t>ASSOCIATION DES AUTEURS DES LAURENTIDES</t>
  </si>
  <si>
    <t>LES VOIX HUMAINES</t>
  </si>
  <si>
    <t>PRODUCTIONS DU RACCOURCI INC.</t>
  </si>
  <si>
    <t>SOCIÉTÉ LITTÉRAIRE ET HISTORIQUE DE QUÉBEC</t>
  </si>
  <si>
    <t>CONTRE-JOUR CAHIERS LITTÉRAIRES</t>
  </si>
  <si>
    <t>MAISONNEUVE MAGAZINE ASSOCIATION</t>
  </si>
  <si>
    <t>LE THÉÂTRE DE LA BANQUETTE ARRIÈRE</t>
  </si>
  <si>
    <t>NOUVEL ENSEMBLE DE MUSIQUE IMPROVISÉE</t>
  </si>
  <si>
    <t>PUBLICATIONS ZINC</t>
  </si>
  <si>
    <t>L'INSTITUT CANADIEN DE QUÉBEC</t>
  </si>
  <si>
    <t>LES PORTEURS DE MUSIQUE</t>
  </si>
  <si>
    <t>LE REGROUPEMENT DU CONTE AU QUÉBEC</t>
  </si>
  <si>
    <t>THÉÂTRE À CORPS PERDUS</t>
  </si>
  <si>
    <t>OBJECTIF SCENE</t>
  </si>
  <si>
    <t>DAVE ST-PIERRE INC.</t>
  </si>
  <si>
    <t>HÉTÉROCLITE, LA BOÎTE À CULTURE</t>
  </si>
  <si>
    <t>LA COMÉDIE HUMAINE</t>
  </si>
  <si>
    <t>CENTRE DE RECHERCHE EN ART CLOWNESQUE</t>
  </si>
  <si>
    <t>PAS DE PANIQUE</t>
  </si>
  <si>
    <t>SIMONIAQUES THEATRE</t>
  </si>
  <si>
    <t>REGROUPEMENT DES ARTS INTERDISCIPLINAIRES DU QUÉBEC</t>
  </si>
  <si>
    <t>FESTIVAL DE CONTES ET LÉGENDES EN ABITIBI-TÉMISCAMINGUE</t>
  </si>
  <si>
    <t>LE NOUVEL OPERA</t>
  </si>
  <si>
    <t>ENGLISH LANGUAGE ARTS NETWORK QUEBEC</t>
  </si>
  <si>
    <t>MAISON DE LA CULTURE DE LA VALLÉE-DE-LA-GATINEAU</t>
  </si>
  <si>
    <t>ÇA S'EN VIENT</t>
  </si>
  <si>
    <t>DORSALE DANSE</t>
  </si>
  <si>
    <t>MATERIAUX COMPOSITES</t>
  </si>
  <si>
    <t>L'HOMME ALLUMETTE</t>
  </si>
  <si>
    <t>THEATRE TERRE DES HOMMES</t>
  </si>
  <si>
    <t>DIVERSITE ARTISTIQUE MONTREAL</t>
  </si>
  <si>
    <t>TROUPE DU BUNKER</t>
  </si>
  <si>
    <t>VISION DIVERSITÉ</t>
  </si>
  <si>
    <t>ARCMTL</t>
  </si>
  <si>
    <t>THEATRE A L'ENVERS</t>
  </si>
  <si>
    <t>FESTIVAL DE LA RELÈVE INDÉPENDANTE MUSICALE EN ABITIBI-TÉMISCAMINGUE (FRIMAT)</t>
  </si>
  <si>
    <t>LES ÉCORNIFLEUSES</t>
  </si>
  <si>
    <t>LE THEATRE DU 450</t>
  </si>
  <si>
    <t>À VOIX HAUTE</t>
  </si>
  <si>
    <t>PRODUCTIONS KALABANTE</t>
  </si>
  <si>
    <t>THEATRE POINT D'ORGUE</t>
  </si>
  <si>
    <t>LES PRODUCTIONS DES PAYSAGES ÉCLATÉS</t>
  </si>
  <si>
    <t>BUREAU DES AFFAIRES POÉTIQUES</t>
  </si>
  <si>
    <t>BOURASK-COMPAGNIE DE DANSE</t>
  </si>
  <si>
    <t>LE THEATRE DE LA MAREE HAUTE</t>
  </si>
  <si>
    <t>INTERREART</t>
  </si>
  <si>
    <t>PRODUCTIONS QUITTE OU DOUBLE</t>
  </si>
  <si>
    <t>LETTRES QUÉBÉCOISES</t>
  </si>
  <si>
    <t>THEATRE PUZZLE</t>
  </si>
  <si>
    <t>LE BEAULIEU CULTUREL DU TÉMISCOUATA</t>
  </si>
  <si>
    <t>CIRCUIT - MUSIQUES CONTEMPORAINES</t>
  </si>
  <si>
    <t>SOCIÉTÉ LITTÉRAIRE MATRIX</t>
  </si>
  <si>
    <t>COMPAGNIE DE PRODUCTION LES FOUTOUKOURS</t>
  </si>
  <si>
    <t>PARC X TRIO</t>
  </si>
  <si>
    <t>REGROUPEMENT DES ARTS DE RUE DU QUEBEC</t>
  </si>
  <si>
    <t>THÉÂTRE SCAPEGOAT CARNIVALE SCAPEGOAT CARNIVALE THEATRE</t>
  </si>
  <si>
    <t>LAB87</t>
  </si>
  <si>
    <t>THÉÂTRE À TEMPO</t>
  </si>
  <si>
    <t>LES BICHES PENSIVES</t>
  </si>
  <si>
    <t>QUATUOR SAINT-GERMAIN</t>
  </si>
  <si>
    <t>PLAISIRS DU CLAVECIN</t>
  </si>
  <si>
    <t>THEATRE DU FRET</t>
  </si>
  <si>
    <t>ART CIRCULATION</t>
  </si>
  <si>
    <t>VAGUE DE CIRQUE</t>
  </si>
  <si>
    <t>CIRQUE ALFONSE</t>
  </si>
  <si>
    <t>PROJETS HYBRIS</t>
  </si>
  <si>
    <t>GROUPE QWARTZ</t>
  </si>
  <si>
    <t>PRODUCTIONS FIOLUTRONIQ</t>
  </si>
  <si>
    <t>THEATRE KATA</t>
  </si>
  <si>
    <t>THEATRE LA BETE HUMAINE</t>
  </si>
  <si>
    <t>GROUPE BEC-DE-LIEVRE</t>
  </si>
  <si>
    <t>LORGANISME</t>
  </si>
  <si>
    <t>THÉÂTRE CATFIGHT</t>
  </si>
  <si>
    <t>LE CUBE, CENTRE INTERNATIONAL DE RECHERCHE ET DE CRÉATION EN THÉÂTRE POUR L'ENFANCE ET LA JEUNESSE</t>
  </si>
  <si>
    <t>CAMPE</t>
  </si>
  <si>
    <t>THÉÂTRE DE L'AFFAMÉE</t>
  </si>
  <si>
    <t>PRODUCTIONS ONISHKA</t>
  </si>
  <si>
    <t>REGROUPEMENT D'ORGANISMES CULTURELS ET D'ARTISTES LAVALLOIS</t>
  </si>
  <si>
    <t>CENTRE DE MUSIQUE CANADIENNE AU QUÉBEC</t>
  </si>
  <si>
    <t>CREASON</t>
  </si>
  <si>
    <t>THÉÄTRE DU BAOBAB</t>
  </si>
  <si>
    <t>LES PRODUCTIONS HALL WAY</t>
  </si>
  <si>
    <t>L'ARTÈRE, DÉVELOPPEMENT ET PERFECTIONNEMENT EN DANSE CONTEMPORAINE</t>
  </si>
  <si>
    <t>D'EUX / ANNIE GAGNON</t>
  </si>
  <si>
    <t>UN ET UN FONT MILLE</t>
  </si>
  <si>
    <t>DANSE LARA KRAMER</t>
  </si>
  <si>
    <t>THEATRE TEMOIN</t>
  </si>
  <si>
    <t>THÉÂTRE DE PASSAGE</t>
  </si>
  <si>
    <t>LES MINIMALICES</t>
  </si>
  <si>
    <t>COOP LUDOTEK-ART</t>
  </si>
  <si>
    <t>LES FABULATEURS</t>
  </si>
  <si>
    <t>LA MARCHE DU CRABE</t>
  </si>
  <si>
    <t>CRÉATIONS GIROVAGO / PRODUCTIONS GIROVAGO</t>
  </si>
  <si>
    <t>ORCHESTRE SYMPHONIQUE DE L'AGORA</t>
  </si>
  <si>
    <t>LABOKRACBOOM</t>
  </si>
  <si>
    <t>THEATRE DU FUTUR</t>
  </si>
  <si>
    <t>OBSERVATOIRE QUÉBÉCOIS D'ART LYRIQUE (OQAL)</t>
  </si>
  <si>
    <t>THEATRE DE LA BETE NOIRE</t>
  </si>
  <si>
    <t>ENSEMBLE LUNATIK</t>
  </si>
  <si>
    <t>EXLIBRIS</t>
  </si>
  <si>
    <t>CIE MANUEL ROQUE</t>
  </si>
  <si>
    <t>THÉÂTRE HORS TAXES</t>
  </si>
  <si>
    <t>MACHINE DE CIRQUE</t>
  </si>
  <si>
    <t>COSIMU</t>
  </si>
  <si>
    <t>DANSE À LA CARTE</t>
  </si>
  <si>
    <t>THÉÂTRE TOMBÉ DU CIEL</t>
  </si>
  <si>
    <t>LES SEMEURS DE CONTES</t>
  </si>
  <si>
    <t>ÉDITIONS OQP</t>
  </si>
  <si>
    <t>MACHINERIE DES ARTS</t>
  </si>
  <si>
    <t>VIDÉO PHASE</t>
  </si>
  <si>
    <t>IRRÉDUCTIBLE PETIT PEUPLE</t>
  </si>
  <si>
    <t>THEATRE DE LA BACAISSE</t>
  </si>
  <si>
    <t>COMPAGNIE WU XING WU SHI</t>
  </si>
  <si>
    <t>IVANOCHKO ET CIE PROJETS DE PERFORMANCE</t>
  </si>
  <si>
    <t>KWAHIATONHK!</t>
  </si>
  <si>
    <t>PRODUCTIONS TASHME</t>
  </si>
  <si>
    <t>COOP DE SOLIDARITE NITASKINAN</t>
  </si>
  <si>
    <t>D'ARTS ET DE REVES</t>
  </si>
  <si>
    <t>SKEELS DANSE</t>
  </si>
  <si>
    <t>QUARTOM</t>
  </si>
  <si>
    <t>BALLET SYNERGIE</t>
  </si>
  <si>
    <t>COMPAGNIE DE CRÉATION LE GROS ORTEIL</t>
  </si>
  <si>
    <t>ESPACE DE LA DIVERSITÉ</t>
  </si>
  <si>
    <t>THÉÂTRE ESCARPÉ</t>
  </si>
  <si>
    <t>PRODUCTIONS EXTRAVAGANZ'ARTS</t>
  </si>
  <si>
    <t>SOCIÉTÉ ARTS ET CULTURE D'OKA</t>
  </si>
  <si>
    <t>LES DEUX DE PIQUE</t>
  </si>
  <si>
    <t>ANEMONE 47</t>
  </si>
  <si>
    <t>FÂCHEUX THÉÂTRE</t>
  </si>
  <si>
    <t>LE COLLECTIF RAMEN</t>
  </si>
  <si>
    <t>INITIATIVES 1-2-3-4</t>
  </si>
  <si>
    <t>LES MOTS S'ANIMENT OBNL</t>
  </si>
  <si>
    <t>ARTOPOLE - MAISON D'ENTREPRENEURIAT ARTISTIQUE</t>
  </si>
  <si>
    <t>THEATRE CORRIDA</t>
  </si>
  <si>
    <t>TRS-80</t>
  </si>
  <si>
    <t>THÉÂTRE POUR PAS ÊTRE TOUT SEUL</t>
  </si>
  <si>
    <t>LA NUIT / LE BRUIT</t>
  </si>
  <si>
    <t>MINWASHIN</t>
  </si>
  <si>
    <t>L'ALLUMETTE, THÉÂTRE DE MARIONNETTES</t>
  </si>
  <si>
    <t>L'ANNEXE-A</t>
  </si>
  <si>
    <t>ECOUMENE</t>
  </si>
  <si>
    <t>KAMISHKAK'ARTS</t>
  </si>
  <si>
    <t>LIBRE COURSE</t>
  </si>
  <si>
    <t>L'AUTHENTIQUE FESTIVAL</t>
  </si>
  <si>
    <t>LE COLLECTIF WOLFE</t>
  </si>
  <si>
    <t>PAGE PAR PAGE</t>
  </si>
  <si>
    <t>RÉSEAU PETITS BONHEURS</t>
  </si>
  <si>
    <t>L'APEX THÉÂTRE</t>
  </si>
  <si>
    <t>MON PERE EST MORT</t>
  </si>
  <si>
    <t>KWE! À LA RENCONTRE DES PEUPLES AUTOCHTONES</t>
  </si>
  <si>
    <t>LE THEATRE DU PETIT TRICYCLE</t>
  </si>
  <si>
    <t>ALUMA</t>
  </si>
  <si>
    <t>MEUTE MONDE</t>
  </si>
  <si>
    <t>FLOTS DE PAROLES</t>
  </si>
  <si>
    <t>DANSE LAURENTIDES</t>
  </si>
  <si>
    <t>LA GRANDE TRAPPE</t>
  </si>
  <si>
    <t>SYNTHESE ADDITIVE</t>
  </si>
  <si>
    <t>DEVENIRS CORPS</t>
  </si>
  <si>
    <t>COMPAGNIE DE CREATION LES MARCELS</t>
  </si>
  <si>
    <t>LA COMPAGNIE DOUTE</t>
  </si>
  <si>
    <t>REGROUPEMENT DES FESTIVALS REGIONAUX ARTISTIQUES ET INDEPENDANTS</t>
  </si>
  <si>
    <t>LA COMPAGNIE DES AUTRES</t>
  </si>
  <si>
    <t>LES SOEURS KIF-KIF</t>
  </si>
  <si>
    <t>PAR ÉPISODE</t>
  </si>
  <si>
    <t>FOCUS FEST</t>
  </si>
  <si>
    <t>PRODUCTIONS ÇA COMMENCE À QUELLE HEURE</t>
  </si>
  <si>
    <t>CONTOURS POESIE</t>
  </si>
  <si>
    <t>DIFFUSION CULTURELLE SBDL</t>
  </si>
  <si>
    <t>CONTEURS A GAGES</t>
  </si>
  <si>
    <t>CIRQUE LES DUDES</t>
  </si>
  <si>
    <t>REGROUPEMENT DE PAIRS DES ARTS INDÉPENDANTS DE RECHERCHE ET D'EXPÉRIMENTATION</t>
  </si>
  <si>
    <t>ELISE LEGRAND CRÉATIONS</t>
  </si>
  <si>
    <r>
      <rPr>
        <b/>
        <u/>
        <sz val="11"/>
        <color theme="1"/>
        <rFont val="Calibri"/>
        <family val="2"/>
        <scheme val="minor"/>
      </rPr>
      <t>Exactitude des données</t>
    </r>
    <r>
      <rPr>
        <sz val="11"/>
        <color theme="1"/>
        <rFont val="Calibri"/>
        <family val="2"/>
        <scheme val="minor"/>
      </rPr>
      <t xml:space="preserve"> (ligne 24): Cocher la case.</t>
    </r>
  </si>
  <si>
    <t>Onglets : Public adulte, Public familial</t>
  </si>
  <si>
    <t>8 avril 2024, 17 h 00</t>
  </si>
  <si>
    <t>NoRegion</t>
  </si>
  <si>
    <t>«Choisir»</t>
  </si>
  <si>
    <t>08</t>
  </si>
  <si>
    <t>Abitibi-Témiscamingue</t>
  </si>
  <si>
    <t>01</t>
  </si>
  <si>
    <t>Bas-Saint-Laurent</t>
  </si>
  <si>
    <t>03</t>
  </si>
  <si>
    <t>Capitale-Nationale</t>
  </si>
  <si>
    <t>17</t>
  </si>
  <si>
    <t>Centre-du-Québec</t>
  </si>
  <si>
    <t>12</t>
  </si>
  <si>
    <t>Chaudière-Appalaches</t>
  </si>
  <si>
    <t>09</t>
  </si>
  <si>
    <t>Côte-Nord</t>
  </si>
  <si>
    <t>05</t>
  </si>
  <si>
    <t>Estrie</t>
  </si>
  <si>
    <t>11</t>
  </si>
  <si>
    <t>Gaspésie-Îles-de-la-Madeleine</t>
  </si>
  <si>
    <t>14</t>
  </si>
  <si>
    <t>Lanaudière</t>
  </si>
  <si>
    <t>15</t>
  </si>
  <si>
    <t>Laurentides</t>
  </si>
  <si>
    <t>13</t>
  </si>
  <si>
    <t>Laval</t>
  </si>
  <si>
    <t>04</t>
  </si>
  <si>
    <t>Mauricie</t>
  </si>
  <si>
    <t>16</t>
  </si>
  <si>
    <t>Montérégie</t>
  </si>
  <si>
    <t>06</t>
  </si>
  <si>
    <t>Montréal</t>
  </si>
  <si>
    <t>10</t>
  </si>
  <si>
    <t>Nord-du-Québec</t>
  </si>
  <si>
    <t>07</t>
  </si>
  <si>
    <t>Outaouais</t>
  </si>
  <si>
    <t>02</t>
  </si>
  <si>
    <t>Saguenay-Lac-Saint-Jean</t>
  </si>
  <si>
    <t>Taille de la salle :</t>
  </si>
  <si>
    <t>MIN</t>
  </si>
  <si>
    <t>MAX</t>
  </si>
  <si>
    <t>Type de salle</t>
  </si>
  <si>
    <t>Petites salles : salles comportant moins de 400 sièges.</t>
  </si>
  <si>
    <t>Petite salle</t>
  </si>
  <si>
    <t>Salles moyennes : salles comportant de 400 à 700 sièges.</t>
  </si>
  <si>
    <t>Moyenne salle</t>
  </si>
  <si>
    <t>Grandes salles : salles comportant plus de 700 sièges.</t>
  </si>
  <si>
    <t>Grande salle</t>
  </si>
  <si>
    <t>Type salle</t>
  </si>
  <si>
    <t xml:space="preserve">Nbre repré. Annulée </t>
  </si>
  <si>
    <t>Nbre repré. Soutenue</t>
  </si>
  <si>
    <t>*Donnée obligatoire, inscrire manuellement le NEQ, ÉVITER le copier-coller.</t>
  </si>
  <si>
    <t>Mesure particulière à la diffusion de spectacles québécois 2023-2024</t>
  </si>
  <si>
    <r>
      <t xml:space="preserve">Nombre de représen-tations annulées 
</t>
    </r>
    <r>
      <rPr>
        <b/>
        <sz val="8"/>
        <color rgb="FFFF0000"/>
        <rFont val="Arial"/>
        <family val="2"/>
      </rPr>
      <t>Note</t>
    </r>
    <r>
      <rPr>
        <sz val="8"/>
        <rFont val="Arial"/>
        <family val="2"/>
      </rPr>
      <t xml:space="preserve"> :Pour collecte de données seulement</t>
    </r>
  </si>
  <si>
    <r>
      <t xml:space="preserve">Raison de l'annulation
</t>
    </r>
    <r>
      <rPr>
        <b/>
        <sz val="8"/>
        <color rgb="FFFF0000"/>
        <rFont val="Arial"/>
        <family val="2"/>
      </rPr>
      <t>Note</t>
    </r>
    <r>
      <rPr>
        <sz val="8"/>
        <rFont val="Arial"/>
        <family val="2"/>
      </rPr>
      <t xml:space="preserve"> :
 Pour collecte
 de données
 seulement</t>
    </r>
  </si>
  <si>
    <t xml:space="preserve">Nombre de représen-
tations 
données 
TOTAL
</t>
  </si>
  <si>
    <t>Nombre de spectateurs payants</t>
  </si>
  <si>
    <r>
      <t xml:space="preserve">Revenus de billetterie sans les taxes
</t>
    </r>
    <r>
      <rPr>
        <sz val="8"/>
        <rFont val="Arial"/>
        <family val="2"/>
      </rPr>
      <t>(excluant  les présentations en ligne)</t>
    </r>
  </si>
  <si>
    <r>
      <t xml:space="preserve">Lieu du siège social du producteur 
</t>
    </r>
    <r>
      <rPr>
        <b/>
        <sz val="10"/>
        <rFont val="Arial"/>
        <family val="2"/>
      </rPr>
      <t>(si différent du Québec)</t>
    </r>
  </si>
  <si>
    <t xml:space="preserve">Nombre de représen-tations annulées </t>
  </si>
  <si>
    <r>
      <t>Raison de l'annulation</t>
    </r>
    <r>
      <rPr>
        <sz val="8"/>
        <rFont val="Arial"/>
        <family val="2"/>
      </rPr>
      <t>nt</t>
    </r>
  </si>
  <si>
    <t>Nombre de représen-
tations données 
TOTAL</t>
  </si>
  <si>
    <r>
      <t xml:space="preserve">Lieu du siège social du producteur 
</t>
    </r>
    <r>
      <rPr>
        <b/>
        <sz val="10"/>
        <rFont val="Arial"/>
        <family val="2"/>
      </rPr>
      <t>(si différent du Quebec)</t>
    </r>
  </si>
  <si>
    <r>
      <t xml:space="preserve">Les productions destinée au </t>
    </r>
    <r>
      <rPr>
        <b/>
        <sz val="11"/>
        <rFont val="Arial"/>
        <family val="2"/>
      </rPr>
      <t xml:space="preserve">public familial </t>
    </r>
    <r>
      <rPr>
        <sz val="11"/>
        <rFont val="Arial"/>
        <family val="2"/>
      </rPr>
      <t xml:space="preserve">doivent être présentées dans l'onglet : </t>
    </r>
    <r>
      <rPr>
        <b/>
        <sz val="11"/>
        <rFont val="Arial"/>
        <family val="2"/>
      </rPr>
      <t>Public familial</t>
    </r>
    <r>
      <rPr>
        <sz val="11"/>
        <rFont val="Arial"/>
        <family val="2"/>
      </rPr>
      <t xml:space="preserve">
Les productions destinées au </t>
    </r>
    <r>
      <rPr>
        <b/>
        <sz val="11"/>
        <rFont val="Arial"/>
        <family val="2"/>
      </rPr>
      <t xml:space="preserve">public scolaire doivent désormais faire l’objet d’une demande dans le cadre de la </t>
    </r>
    <r>
      <rPr>
        <i/>
        <sz val="11"/>
        <rFont val="Arial"/>
        <family val="2"/>
      </rPr>
      <t>Mesure de soutien aux sorties scolaires en milieu culturel</t>
    </r>
    <r>
      <rPr>
        <b/>
        <i/>
        <sz val="11"/>
        <rFont val="Arial"/>
        <family val="2"/>
      </rPr>
      <t>.</t>
    </r>
  </si>
  <si>
    <r>
      <t xml:space="preserve">Ne pas inclure de représentations destinées au </t>
    </r>
    <r>
      <rPr>
        <b/>
        <sz val="11"/>
        <rFont val="Arial"/>
        <family val="2"/>
      </rPr>
      <t>public scolaire</t>
    </r>
    <r>
      <rPr>
        <sz val="11"/>
        <rFont val="Arial"/>
        <family val="2"/>
      </rPr>
      <t xml:space="preserve">.
Les productions destinées au </t>
    </r>
    <r>
      <rPr>
        <b/>
        <sz val="11"/>
        <rFont val="Arial"/>
        <family val="2"/>
      </rPr>
      <t>public scolaire doivent désormais faire l’objet d’une demande dans le cadre de la</t>
    </r>
    <r>
      <rPr>
        <i/>
        <sz val="11"/>
        <rFont val="Arial"/>
        <family val="2"/>
      </rPr>
      <t xml:space="preserve"> Mesure de soutien aux sorties scolaires en milieu culturel</t>
    </r>
    <r>
      <rPr>
        <sz val="11"/>
        <rFont val="Arial"/>
        <family val="2"/>
      </rPr>
      <t>.</t>
    </r>
  </si>
  <si>
    <r>
      <rPr>
        <b/>
        <u/>
        <sz val="11"/>
        <color theme="1"/>
        <rFont val="Calibri"/>
        <family val="2"/>
        <scheme val="minor"/>
      </rPr>
      <t>Données de l'année de référence</t>
    </r>
    <r>
      <rPr>
        <sz val="11"/>
        <color theme="1"/>
        <rFont val="Calibri"/>
        <family val="2"/>
        <scheme val="minor"/>
      </rPr>
      <t xml:space="preserve"> (ligne 30): Les organismes ayant déjà obtenu un soutien dans la mesure doivent inscrire les plus récentes données de référence fournies et approuvées par le Conseil. L’information est disponible sur demande pour les organismes qui voudraient faire confirmer ces données. Le fait de disposer des bonnes données au moment de faire la demande permet de connaître à l’avance le montant de la subvention.
Les nouveaux demandeurs doivent utiliser le formulaire </t>
    </r>
    <r>
      <rPr>
        <i/>
        <sz val="11"/>
        <color theme="1"/>
        <rFont val="Calibri"/>
        <family val="2"/>
        <scheme val="minor"/>
      </rPr>
      <t>Données de diffusion avec bilan</t>
    </r>
    <r>
      <rPr>
        <sz val="11"/>
        <color theme="1"/>
        <rFont val="Calibri"/>
        <family val="2"/>
        <scheme val="minor"/>
      </rPr>
      <t>.</t>
    </r>
  </si>
  <si>
    <t>Il est très important que le prix moyen du billet soit juste puisqu'il est à la base du calcul de la subvention. Le prix moyen inscrit par l'organisme (colonne M) doit correspondre aux revenus de billetterie (colonne P) divisés par le nombre de spectateurs payants (colonne O). 
Ce prix doit également être confirmé par le rapport de vente de billets.</t>
  </si>
  <si>
    <r>
      <t xml:space="preserve">Rapports de vente de billets
</t>
    </r>
    <r>
      <rPr>
        <sz val="8"/>
        <rFont val="Arial"/>
        <family val="2"/>
      </rPr>
      <t>(indiquer par un X)</t>
    </r>
  </si>
  <si>
    <t>Rapports de vente de billets</t>
  </si>
  <si>
    <t>Total versé au producteur (AI+AJ)</t>
  </si>
  <si>
    <r>
      <t xml:space="preserve">Données de l'année de référence :
</t>
    </r>
    <r>
      <rPr>
        <sz val="11"/>
        <rFont val="Arial"/>
        <family val="2"/>
      </rPr>
      <t>(calculées à partir des bilans)</t>
    </r>
  </si>
  <si>
    <t>Les organismes qui utilisent le présent formulaire doivent fournir avec leur demande les documents
 attestant du prix moyen du billet pour les cinq premiers spectacles de l’année de référence.</t>
  </si>
  <si>
    <t>Bilan de diffusion pour les productions québécoises - Jeune public</t>
  </si>
  <si>
    <r>
      <t xml:space="preserve">Seules les productions pour le </t>
    </r>
    <r>
      <rPr>
        <b/>
        <sz val="12"/>
        <rFont val="Arial"/>
        <family val="2"/>
      </rPr>
      <t>public scolaire</t>
    </r>
    <r>
      <rPr>
        <sz val="12"/>
        <rFont val="Arial"/>
        <family val="2"/>
      </rPr>
      <t xml:space="preserve"> et le </t>
    </r>
    <r>
      <rPr>
        <b/>
        <sz val="12"/>
        <rFont val="Arial"/>
        <family val="2"/>
      </rPr>
      <t>public familial</t>
    </r>
    <r>
      <rPr>
        <sz val="12"/>
        <rFont val="Arial"/>
        <family val="2"/>
      </rPr>
      <t xml:space="preserve"> doivent être présentées dans cet onglet.</t>
    </r>
  </si>
  <si>
    <t>Indiquer l'exercice financier concerné par votre demande</t>
  </si>
  <si>
    <t>Ajouter des lignes au besoin.</t>
  </si>
  <si>
    <t xml:space="preserve">Note : Ce tableau reprend les données du formulaire de rapport d'utilisation - Mission et Programmation spécifique. </t>
  </si>
  <si>
    <t xml:space="preserve">            Pour faciliter la saisie, vous pouvez donc faire un copier-coller de vos données ou ne pas remplir les colonnes facultatives (ces colonnes sont identifiées par une trame).</t>
  </si>
  <si>
    <t>Nombre de billets vendus par représentation (moyenne)</t>
  </si>
  <si>
    <t xml:space="preserve">Nom de la salle : </t>
  </si>
  <si>
    <t>Prix moyen du billet vendu</t>
  </si>
  <si>
    <t xml:space="preserve">Jauge de la salle : </t>
  </si>
  <si>
    <t>Moyenne des revenus de billetterie par représentation</t>
  </si>
  <si>
    <t>X</t>
  </si>
  <si>
    <t xml:space="preserve">Totaux : </t>
  </si>
  <si>
    <r>
      <t xml:space="preserve">Inadmissible
</t>
    </r>
    <r>
      <rPr>
        <sz val="8"/>
        <rFont val="Arial"/>
        <family val="2"/>
      </rPr>
      <t>(ne répond pas à la définition d'une production québécoise)</t>
    </r>
  </si>
  <si>
    <t>Lieu du siège social du producteur 
(si différent du Quebec)</t>
  </si>
  <si>
    <t>Nom de l'artiste ou de la compagnie invitée et provenance</t>
  </si>
  <si>
    <r>
      <t xml:space="preserve">Discipline
</t>
    </r>
    <r>
      <rPr>
        <sz val="8"/>
        <rFont val="Arial"/>
        <family val="2"/>
      </rPr>
      <t>(arts du cirque, arts multidisciplinaires, chanson, danse, littérature, conte, musique, théâtre, etc.)</t>
    </r>
  </si>
  <si>
    <r>
      <t xml:space="preserve">Mode de diffusion </t>
    </r>
    <r>
      <rPr>
        <sz val="8"/>
        <rFont val="Arial"/>
        <family val="2"/>
      </rPr>
      <t>(Préciser si différent de achat ou autodiffusion)</t>
    </r>
  </si>
  <si>
    <r>
      <t xml:space="preserve">Clientèle
</t>
    </r>
    <r>
      <rPr>
        <sz val="8"/>
        <rFont val="Arial"/>
        <family val="2"/>
      </rPr>
      <t>(préscolaire, primaire,
secondaire,
familiale)
(facultatif)</t>
    </r>
  </si>
  <si>
    <r>
      <t>Représenta-tivité des artistes</t>
    </r>
    <r>
      <rPr>
        <sz val="8"/>
        <rFont val="Arial"/>
        <family val="2"/>
      </rPr>
      <t xml:space="preserve"> (facultatif)</t>
    </r>
  </si>
  <si>
    <r>
      <t xml:space="preserve">Salle
</t>
    </r>
    <r>
      <rPr>
        <sz val="8"/>
        <rFont val="Arial"/>
        <family val="2"/>
      </rPr>
      <t>(facultatif)</t>
    </r>
  </si>
  <si>
    <r>
      <t xml:space="preserve">Dates de l’activité
</t>
    </r>
    <r>
      <rPr>
        <sz val="8"/>
        <rFont val="Arial"/>
        <family val="2"/>
      </rPr>
      <t>(début et fin)</t>
    </r>
  </si>
  <si>
    <t>Nombre de représen-
tations</t>
  </si>
  <si>
    <r>
      <t xml:space="preserve">Nombre de billets mis en vente
</t>
    </r>
    <r>
      <rPr>
        <sz val="8"/>
        <rFont val="Arial"/>
        <family val="2"/>
      </rPr>
      <t>(facultatif)</t>
    </r>
  </si>
  <si>
    <r>
      <t>Nombre total de spectateurs</t>
    </r>
    <r>
      <rPr>
        <sz val="8"/>
        <rFont val="Arial"/>
        <family val="2"/>
      </rPr>
      <t xml:space="preserve"> (facultatif)</t>
    </r>
  </si>
  <si>
    <t>Cachet garanti versé
(information demandée aux diffuseurs)</t>
  </si>
  <si>
    <t>Remise de billetterie 
au producteur
(information demandée aux diffuseurs)</t>
  </si>
  <si>
    <t>Revenus de billetterie sans les taxes</t>
  </si>
  <si>
    <t>Prix moyen du billet</t>
  </si>
  <si>
    <t>Bilan de diffusion pour les productions québécoises - Public adulte</t>
  </si>
  <si>
    <r>
      <t xml:space="preserve">Les productions pour le </t>
    </r>
    <r>
      <rPr>
        <b/>
        <sz val="12"/>
        <rFont val="Arial"/>
        <family val="2"/>
      </rPr>
      <t>public scolaire</t>
    </r>
    <r>
      <rPr>
        <sz val="12"/>
        <rFont val="Arial"/>
        <family val="2"/>
      </rPr>
      <t xml:space="preserve"> et le </t>
    </r>
    <r>
      <rPr>
        <b/>
        <sz val="12"/>
        <rFont val="Arial"/>
        <family val="2"/>
      </rPr>
      <t xml:space="preserve">public familial </t>
    </r>
    <r>
      <rPr>
        <sz val="12"/>
        <rFont val="Arial"/>
        <family val="2"/>
      </rPr>
      <t xml:space="preserve">doivent être présentées dans l'onglet </t>
    </r>
    <r>
      <rPr>
        <b/>
        <sz val="12"/>
        <rFont val="Arial"/>
        <family val="2"/>
      </rPr>
      <t>Jeune public</t>
    </r>
    <r>
      <rPr>
        <sz val="12"/>
        <rFont val="Arial"/>
        <family val="2"/>
      </rPr>
      <t>.</t>
    </r>
  </si>
  <si>
    <r>
      <t xml:space="preserve">Clientèle
</t>
    </r>
    <r>
      <rPr>
        <sz val="8"/>
        <rFont val="Arial"/>
        <family val="2"/>
      </rPr>
      <t>(adulte, 
tout public)
(facultatif)</t>
    </r>
  </si>
  <si>
    <t xml:space="preserve">Pour faciliter l'utilisation du formulaire, des messages à l'intention du demandeur apparaîtront afin de signaler 
une donnée manquante ou erronée. 
Une correction doit alors être apportée pour que la subvention puisse être calculée
et pour ne pas retarder le traitement de votre demande.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</si>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</sst>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0\ &quot;$&quot;_);\(#,##0\ &quot;$&quot;\)"/>
    <numFmt numFmtId="42" formatCode="_ * #,##0_)\ &quot;$&quot;_ ;_ * \(#,##0\)\ &quot;$&quot;_ ;_ * &quot;-&quot;_)\ &quot;$&quot;_ ;_ @_ "/>
    <numFmt numFmtId="44" formatCode="_ * #,##0.00_)\ &quot;$&quot;_ ;_ * \(#,##0.00\)\ &quot;$&quot;_ ;_ * &quot;-&quot;??_)\ &quot;$&quot;_ ;_ @_ "/>
    <numFmt numFmtId="43" formatCode="_ * #,##0.00_)_ ;_ * \(#,##0.00\)_ ;_ * &quot;-&quot;??_)_ ;_ @_ "/>
    <numFmt numFmtId="164" formatCode="#,##0.00\ &quot;$&quot;"/>
    <numFmt numFmtId="165" formatCode="#,##0\ &quot;$&quot;"/>
    <numFmt numFmtId="166" formatCode="_ * #,##0_)\ &quot;$&quot;_ ;_ * \(#,##0\)\ &quot;$&quot;_ ;_ * &quot;-&quot;??_)\ &quot;$&quot;_ ;_ @_ "/>
    <numFmt numFmtId="167" formatCode="0.00_);\(0.00\)"/>
  </numFmts>
  <fonts count="76" x14ac:knownFonts="1">
    <font>
      <sz val="11"/>
      <color theme="1"/>
      <name val="Calibri"/>
      <family val="2"/>
      <scheme val="minor"/>
    </font>
    <font>
      <sz val="11"/>
      <color theme="1"/>
      <name val="Calibri"/>
      <family val="2"/>
      <scheme val="minor"/>
    </font>
    <font>
      <sz val="10"/>
      <name val="Arial"/>
      <family val="2"/>
    </font>
    <font>
      <b/>
      <sz val="14"/>
      <color indexed="18"/>
      <name val="Arial"/>
      <family val="2"/>
    </font>
    <font>
      <b/>
      <sz val="14"/>
      <name val="Arial"/>
      <family val="2"/>
    </font>
    <font>
      <sz val="9"/>
      <color indexed="18"/>
      <name val="Arial"/>
      <family val="2"/>
    </font>
    <font>
      <b/>
      <sz val="10"/>
      <name val="Arial"/>
      <family val="2"/>
    </font>
    <font>
      <b/>
      <sz val="9"/>
      <color indexed="18"/>
      <name val="Arial"/>
      <family val="2"/>
    </font>
    <font>
      <b/>
      <sz val="11"/>
      <name val="Arial"/>
      <family val="2"/>
    </font>
    <font>
      <b/>
      <sz val="8"/>
      <name val="Arial"/>
      <family val="2"/>
    </font>
    <font>
      <sz val="8"/>
      <name val="Arial"/>
      <family val="2"/>
    </font>
    <font>
      <sz val="9"/>
      <name val="Arial"/>
      <family val="2"/>
    </font>
    <font>
      <sz val="11"/>
      <name val="Arial"/>
      <family val="2"/>
    </font>
    <font>
      <sz val="14"/>
      <name val="Arial"/>
      <family val="2"/>
    </font>
    <font>
      <sz val="10"/>
      <color indexed="18"/>
      <name val="Arial"/>
      <family val="2"/>
    </font>
    <font>
      <b/>
      <sz val="14"/>
      <color theme="1"/>
      <name val="Arial"/>
      <family val="2"/>
    </font>
    <font>
      <b/>
      <sz val="8"/>
      <color indexed="18"/>
      <name val="Arial"/>
      <family val="2"/>
    </font>
    <font>
      <sz val="12"/>
      <name val="Arial"/>
      <family val="2"/>
    </font>
    <font>
      <b/>
      <i/>
      <sz val="11"/>
      <color indexed="18"/>
      <name val="Arial"/>
      <family val="2"/>
    </font>
    <font>
      <sz val="8"/>
      <color indexed="18"/>
      <name val="Arial"/>
      <family val="2"/>
    </font>
    <font>
      <b/>
      <sz val="11"/>
      <color indexed="18"/>
      <name val="Arial"/>
      <family val="2"/>
    </font>
    <font>
      <b/>
      <sz val="9"/>
      <name val="Arial"/>
      <family val="2"/>
    </font>
    <font>
      <b/>
      <sz val="8"/>
      <color rgb="FFFF0000"/>
      <name val="Arial"/>
      <family val="2"/>
    </font>
    <font>
      <sz val="12"/>
      <color rgb="FFFF0000"/>
      <name val="Arial"/>
      <family val="2"/>
    </font>
    <font>
      <sz val="8"/>
      <color rgb="FFFF0000"/>
      <name val="Arial"/>
      <family val="2"/>
    </font>
    <font>
      <b/>
      <strike/>
      <sz val="8"/>
      <name val="Arial"/>
      <family val="2"/>
    </font>
    <font>
      <strike/>
      <sz val="10"/>
      <name val="Arial"/>
      <family val="2"/>
    </font>
    <font>
      <strike/>
      <sz val="11"/>
      <name val="Arial"/>
      <family val="2"/>
    </font>
    <font>
      <strike/>
      <sz val="8"/>
      <name val="Arial"/>
      <family val="2"/>
    </font>
    <font>
      <strike/>
      <sz val="11"/>
      <color theme="1"/>
      <name val="Calibri"/>
      <family val="2"/>
      <scheme val="minor"/>
    </font>
    <font>
      <sz val="10"/>
      <color rgb="FFFF0000"/>
      <name val="Arial"/>
      <family val="2"/>
    </font>
    <font>
      <sz val="11"/>
      <color rgb="FFC00000"/>
      <name val="Arial"/>
      <family val="2"/>
    </font>
    <font>
      <sz val="10"/>
      <color rgb="FFC00000"/>
      <name val="Arial"/>
      <family val="2"/>
    </font>
    <font>
      <sz val="8"/>
      <color rgb="FFC00000"/>
      <name val="Arial"/>
      <family val="2"/>
    </font>
    <font>
      <b/>
      <sz val="12"/>
      <name val="Arial"/>
      <family val="2"/>
    </font>
    <font>
      <sz val="11"/>
      <color rgb="FFFF0000"/>
      <name val="Arial"/>
      <family val="2"/>
    </font>
    <font>
      <i/>
      <sz val="10"/>
      <name val="Arial"/>
      <family val="2"/>
    </font>
    <font>
      <b/>
      <sz val="11"/>
      <color theme="1"/>
      <name val="Calibri"/>
      <family val="2"/>
      <scheme val="minor"/>
    </font>
    <font>
      <b/>
      <sz val="20"/>
      <name val="Arial"/>
      <family val="2"/>
    </font>
    <font>
      <sz val="16"/>
      <name val="Arial"/>
      <family val="2"/>
    </font>
    <font>
      <b/>
      <sz val="14"/>
      <color rgb="FFFF0000"/>
      <name val="Arial"/>
      <family val="2"/>
    </font>
    <font>
      <b/>
      <sz val="9"/>
      <color rgb="FF000080"/>
      <name val="Arial"/>
      <family val="2"/>
    </font>
    <font>
      <b/>
      <sz val="16"/>
      <name val="Arial"/>
      <family val="2"/>
    </font>
    <font>
      <strike/>
      <sz val="16"/>
      <name val="Arial"/>
      <family val="2"/>
    </font>
    <font>
      <b/>
      <sz val="12"/>
      <color rgb="FFFF0000"/>
      <name val="Arial"/>
      <family val="2"/>
    </font>
    <font>
      <b/>
      <u/>
      <sz val="11"/>
      <color theme="1"/>
      <name val="Calibri"/>
      <family val="2"/>
      <scheme val="minor"/>
    </font>
    <font>
      <b/>
      <i/>
      <u/>
      <sz val="11"/>
      <color theme="1"/>
      <name val="Calibri"/>
      <family val="2"/>
      <scheme val="minor"/>
    </font>
    <font>
      <sz val="11"/>
      <color theme="1"/>
      <name val="Symbol"/>
      <family val="1"/>
      <charset val="2"/>
    </font>
    <font>
      <b/>
      <sz val="16"/>
      <color theme="1"/>
      <name val="Calibri"/>
      <family val="2"/>
      <scheme val="minor"/>
    </font>
    <font>
      <sz val="11"/>
      <color rgb="FF000000"/>
      <name val="Calibri"/>
      <family val="2"/>
      <scheme val="minor"/>
    </font>
    <font>
      <b/>
      <sz val="16"/>
      <color rgb="FFFF0000"/>
      <name val="Calibri"/>
      <family val="2"/>
      <scheme val="minor"/>
    </font>
    <font>
      <b/>
      <strike/>
      <sz val="10"/>
      <name val="Arial"/>
      <family val="2"/>
    </font>
    <font>
      <b/>
      <sz val="10"/>
      <color theme="0"/>
      <name val="Arial"/>
      <family val="2"/>
    </font>
    <font>
      <u/>
      <sz val="11"/>
      <color theme="1"/>
      <name val="Calibri"/>
      <family val="2"/>
      <scheme val="minor"/>
    </font>
    <font>
      <i/>
      <sz val="11"/>
      <color theme="1"/>
      <name val="Calibri"/>
      <family val="2"/>
      <scheme val="minor"/>
    </font>
    <font>
      <b/>
      <i/>
      <sz val="11"/>
      <color rgb="FF000000"/>
      <name val="Calibri"/>
      <family val="2"/>
      <scheme val="minor"/>
    </font>
    <font>
      <b/>
      <sz val="16"/>
      <name val="Calibri"/>
      <family val="2"/>
      <scheme val="minor"/>
    </font>
    <font>
      <b/>
      <i/>
      <sz val="14"/>
      <color rgb="FFFF0000"/>
      <name val="Calibri"/>
      <family val="2"/>
      <scheme val="minor"/>
    </font>
    <font>
      <b/>
      <i/>
      <u/>
      <sz val="14"/>
      <color rgb="FFFF0000"/>
      <name val="Calibri"/>
      <family val="2"/>
      <scheme val="minor"/>
    </font>
    <font>
      <sz val="11"/>
      <name val="Calibri"/>
      <family val="2"/>
      <scheme val="minor"/>
    </font>
    <font>
      <b/>
      <sz val="12"/>
      <color theme="1"/>
      <name val="Calibri"/>
      <family val="2"/>
      <scheme val="minor"/>
    </font>
    <font>
      <b/>
      <sz val="18"/>
      <name val="Calibri"/>
      <family val="2"/>
      <scheme val="minor"/>
    </font>
    <font>
      <b/>
      <i/>
      <sz val="11"/>
      <name val="Arial"/>
      <family val="2"/>
    </font>
    <font>
      <sz val="10"/>
      <color theme="1"/>
      <name val="Arial"/>
      <family val="2"/>
    </font>
    <font>
      <i/>
      <sz val="11"/>
      <name val="Arial"/>
      <family val="2"/>
    </font>
    <font>
      <sz val="11"/>
      <color theme="0"/>
      <name val="Calibri"/>
      <family val="2"/>
      <scheme val="minor"/>
    </font>
    <font>
      <sz val="8"/>
      <color theme="0"/>
      <name val="MS Sans Serif"/>
      <charset val="1"/>
    </font>
    <font>
      <b/>
      <sz val="10"/>
      <color theme="0"/>
      <name val="Calibri"/>
      <family val="2"/>
      <scheme val="minor"/>
    </font>
    <font>
      <sz val="10"/>
      <color theme="0"/>
      <name val="Calibri"/>
      <family val="2"/>
      <scheme val="minor"/>
    </font>
    <font>
      <sz val="10"/>
      <color theme="0"/>
      <name val="Arial"/>
      <family val="2"/>
    </font>
    <font>
      <sz val="11"/>
      <color theme="0"/>
      <name val="Arial"/>
      <family val="2"/>
    </font>
    <font>
      <sz val="10"/>
      <color rgb="FF000000"/>
      <name val="Arial"/>
      <family val="2"/>
    </font>
    <font>
      <b/>
      <sz val="10"/>
      <color indexed="18"/>
      <name val="Arial"/>
      <family val="2"/>
    </font>
    <font>
      <b/>
      <i/>
      <sz val="12"/>
      <name val="Arial"/>
      <family val="2"/>
    </font>
    <font>
      <b/>
      <i/>
      <sz val="9"/>
      <color indexed="18"/>
      <name val="Arial"/>
      <family val="2"/>
    </font>
    <font>
      <sz val="10"/>
      <color rgb="FFE1E9EB"/>
      <name val="Arial"/>
      <family val="2"/>
    </font>
  </fonts>
  <fills count="1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08C8C"/>
        <bgColor indexed="64"/>
      </patternFill>
    </fill>
    <fill>
      <patternFill patternType="solid">
        <fgColor theme="2" tint="-9.9978637043366805E-2"/>
        <bgColor indexed="64"/>
      </patternFill>
    </fill>
    <fill>
      <patternFill patternType="solid">
        <fgColor rgb="FFE5E3E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7E6E6"/>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F1F4F5"/>
        <bgColor indexed="64"/>
      </patternFill>
    </fill>
    <fill>
      <patternFill patternType="solid">
        <fgColor theme="0" tint="-4.9989318521683403E-2"/>
        <bgColor indexed="64"/>
      </patternFill>
    </fill>
    <fill>
      <patternFill patternType="solid">
        <fgColor theme="6" tint="0.79998168889431442"/>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style="thin">
        <color indexed="64"/>
      </bottom>
      <diagonal/>
    </border>
    <border>
      <left/>
      <right/>
      <top style="medium">
        <color auto="1"/>
      </top>
      <bottom/>
      <diagonal/>
    </border>
    <border>
      <left style="medium">
        <color auto="1"/>
      </left>
      <right/>
      <top/>
      <bottom/>
      <diagonal/>
    </border>
    <border>
      <left style="thin">
        <color indexed="64"/>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bottom/>
      <diagonal/>
    </border>
    <border>
      <left/>
      <right style="medium">
        <color auto="1"/>
      </right>
      <top/>
      <bottom style="medium">
        <color auto="1"/>
      </bottom>
      <diagonal/>
    </border>
    <border>
      <left style="thin">
        <color indexed="64"/>
      </left>
      <right style="medium">
        <color auto="1"/>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bottom style="hair">
        <color theme="2" tint="-0.499984740745262"/>
      </bottom>
      <diagonal/>
    </border>
    <border>
      <left/>
      <right/>
      <top/>
      <bottom style="hair">
        <color theme="2" tint="-0.499984740745262"/>
      </bottom>
      <diagonal/>
    </border>
    <border>
      <left/>
      <right style="medium">
        <color auto="1"/>
      </right>
      <top style="thin">
        <color auto="1"/>
      </top>
      <bottom/>
      <diagonal/>
    </border>
    <border>
      <left/>
      <right style="thin">
        <color indexed="64"/>
      </right>
      <top style="medium">
        <color indexed="64"/>
      </top>
      <bottom style="medium">
        <color indexed="64"/>
      </bottom>
      <diagonal/>
    </border>
    <border>
      <left/>
      <right style="medium">
        <color auto="1"/>
      </right>
      <top style="medium">
        <color auto="1"/>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top style="thin">
        <color auto="1"/>
      </top>
      <bottom style="medium">
        <color indexed="64"/>
      </bottom>
      <diagonal/>
    </border>
  </borders>
  <cellStyleXfs count="16">
    <xf numFmtId="0" fontId="0" fillId="0" borderId="0"/>
    <xf numFmtId="44" fontId="1" fillId="0" borderId="0" applyFont="0" applyFill="0" applyBorder="0" applyAlignment="0" applyProtection="0"/>
    <xf numFmtId="49" fontId="4" fillId="0" borderId="0">
      <alignment horizontal="left" vertical="top"/>
    </xf>
    <xf numFmtId="0" fontId="2" fillId="0" borderId="0"/>
    <xf numFmtId="43" fontId="1" fillId="0" borderId="0" applyFont="0" applyFill="0" applyBorder="0" applyAlignment="0" applyProtection="0"/>
    <xf numFmtId="0" fontId="2" fillId="0" borderId="0"/>
    <xf numFmtId="0" fontId="2" fillId="0" borderId="0">
      <alignment horizontal="center" vertical="center"/>
    </xf>
    <xf numFmtId="0" fontId="2" fillId="0" borderId="0">
      <alignment horizontal="center" vertical="center"/>
    </xf>
    <xf numFmtId="9" fontId="2" fillId="0" borderId="0" applyFont="0" applyFill="0" applyBorder="0" applyAlignment="0" applyProtection="0"/>
    <xf numFmtId="49" fontId="6" fillId="0" borderId="0">
      <alignment vertical="top" wrapText="1"/>
    </xf>
    <xf numFmtId="49" fontId="11" fillId="0" borderId="0">
      <alignment horizontal="left" vertical="top" wrapText="1"/>
    </xf>
    <xf numFmtId="42" fontId="2" fillId="0" borderId="0" applyFont="0" applyFill="0" applyBorder="0" applyAlignment="0" applyProtection="0"/>
    <xf numFmtId="0" fontId="12" fillId="0" borderId="0"/>
    <xf numFmtId="9" fontId="1" fillId="0" borderId="0" applyFont="0" applyFill="0" applyBorder="0" applyAlignment="0" applyProtection="0"/>
    <xf numFmtId="0" fontId="2" fillId="0" borderId="0"/>
    <xf numFmtId="0" fontId="1" fillId="0" borderId="0"/>
  </cellStyleXfs>
  <cellXfs count="587">
    <xf numFmtId="0" fontId="0" fillId="0" borderId="0" xfId="0"/>
    <xf numFmtId="165" fontId="23" fillId="0" borderId="0" xfId="1" applyNumberFormat="1" applyFont="1" applyFill="1" applyBorder="1" applyAlignment="1" applyProtection="1">
      <alignment horizontal="right" vertical="center"/>
      <protection hidden="1"/>
    </xf>
    <xf numFmtId="165" fontId="10" fillId="0" borderId="0" xfId="1" applyNumberFormat="1" applyFont="1" applyFill="1" applyBorder="1" applyAlignment="1" applyProtection="1">
      <alignment horizontal="right" vertical="center"/>
      <protection hidden="1"/>
    </xf>
    <xf numFmtId="3" fontId="24" fillId="0" borderId="0" xfId="1" applyNumberFormat="1" applyFont="1" applyFill="1" applyBorder="1" applyAlignment="1" applyProtection="1">
      <alignment horizontal="right" vertical="center"/>
      <protection hidden="1"/>
    </xf>
    <xf numFmtId="164" fontId="23" fillId="0" borderId="0" xfId="1" applyNumberFormat="1" applyFont="1" applyFill="1" applyBorder="1" applyAlignment="1" applyProtection="1">
      <alignment horizontal="right" vertical="center"/>
      <protection hidden="1"/>
    </xf>
    <xf numFmtId="3" fontId="11" fillId="0" borderId="2" xfId="0" applyNumberFormat="1" applyFont="1" applyBorder="1" applyAlignment="1" applyProtection="1">
      <alignment horizontal="center" wrapText="1"/>
      <protection locked="0"/>
    </xf>
    <xf numFmtId="3" fontId="11" fillId="0" borderId="5" xfId="0" applyNumberFormat="1" applyFont="1" applyBorder="1" applyAlignment="1" applyProtection="1">
      <alignment wrapText="1"/>
      <protection locked="0"/>
    </xf>
    <xf numFmtId="3" fontId="11" fillId="0" borderId="17" xfId="0" applyNumberFormat="1" applyFont="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42" fontId="23" fillId="0" borderId="0" xfId="1" applyNumberFormat="1" applyFont="1" applyFill="1" applyBorder="1" applyAlignment="1" applyProtection="1">
      <alignment horizontal="right" vertical="center"/>
      <protection hidden="1"/>
    </xf>
    <xf numFmtId="3" fontId="11" fillId="0" borderId="5" xfId="0" applyNumberFormat="1" applyFont="1" applyBorder="1" applyAlignment="1" applyProtection="1">
      <alignment horizontal="center" wrapText="1"/>
      <protection locked="0"/>
    </xf>
    <xf numFmtId="165" fontId="23" fillId="0" borderId="0" xfId="1" applyNumberFormat="1" applyFont="1" applyFill="1" applyBorder="1" applyAlignment="1" applyProtection="1">
      <alignment horizontal="center" vertical="center"/>
      <protection hidden="1"/>
    </xf>
    <xf numFmtId="3" fontId="12" fillId="3" borderId="1" xfId="4" applyNumberFormat="1" applyFont="1" applyFill="1" applyBorder="1" applyAlignment="1" applyProtection="1">
      <alignment horizontal="center" vertical="center"/>
      <protection hidden="1"/>
    </xf>
    <xf numFmtId="3" fontId="12" fillId="3" borderId="36" xfId="2" applyNumberFormat="1" applyFont="1" applyFill="1" applyBorder="1" applyAlignment="1" applyProtection="1">
      <alignment horizontal="center" vertical="center"/>
      <protection hidden="1"/>
    </xf>
    <xf numFmtId="3" fontId="12" fillId="3" borderId="38" xfId="2" applyNumberFormat="1" applyFont="1" applyFill="1" applyBorder="1" applyAlignment="1" applyProtection="1">
      <alignment horizontal="center" vertical="center"/>
      <protection hidden="1"/>
    </xf>
    <xf numFmtId="3" fontId="12" fillId="3" borderId="37" xfId="2" applyNumberFormat="1" applyFont="1" applyFill="1" applyBorder="1" applyAlignment="1" applyProtection="1">
      <alignment horizontal="center" vertical="center"/>
      <protection hidden="1"/>
    </xf>
    <xf numFmtId="1" fontId="12" fillId="3" borderId="36" xfId="1" applyNumberFormat="1" applyFont="1" applyFill="1" applyBorder="1" applyAlignment="1" applyProtection="1">
      <alignment horizontal="right" vertical="center"/>
      <protection hidden="1"/>
    </xf>
    <xf numFmtId="3" fontId="12" fillId="3" borderId="36" xfId="1" applyNumberFormat="1" applyFont="1" applyFill="1" applyBorder="1" applyAlignment="1" applyProtection="1">
      <alignment horizontal="right" vertical="center"/>
      <protection hidden="1"/>
    </xf>
    <xf numFmtId="3" fontId="12" fillId="3" borderId="38" xfId="1" applyNumberFormat="1" applyFont="1" applyFill="1" applyBorder="1" applyAlignment="1" applyProtection="1">
      <alignment horizontal="center" vertical="center"/>
      <protection hidden="1"/>
    </xf>
    <xf numFmtId="166" fontId="12" fillId="3" borderId="37" xfId="1" applyNumberFormat="1" applyFont="1" applyFill="1" applyBorder="1" applyAlignment="1" applyProtection="1">
      <alignment horizontal="right" vertical="center"/>
      <protection hidden="1"/>
    </xf>
    <xf numFmtId="0" fontId="12" fillId="3" borderId="38" xfId="1" applyNumberFormat="1" applyFont="1" applyFill="1" applyBorder="1" applyAlignment="1" applyProtection="1">
      <alignment horizontal="center" vertical="center"/>
      <protection hidden="1"/>
    </xf>
    <xf numFmtId="0" fontId="12" fillId="3" borderId="37" xfId="1" applyNumberFormat="1" applyFont="1" applyFill="1" applyBorder="1" applyAlignment="1" applyProtection="1">
      <alignment horizontal="center" vertical="center"/>
      <protection hidden="1"/>
    </xf>
    <xf numFmtId="165" fontId="2" fillId="0" borderId="0" xfId="0" applyNumberFormat="1" applyFont="1" applyProtection="1">
      <protection hidden="1"/>
    </xf>
    <xf numFmtId="3" fontId="2" fillId="0" borderId="0" xfId="0" applyNumberFormat="1" applyFont="1" applyProtection="1">
      <protection hidden="1"/>
    </xf>
    <xf numFmtId="3" fontId="2" fillId="0" borderId="0" xfId="0" applyNumberFormat="1" applyFont="1" applyAlignment="1" applyProtection="1">
      <alignment horizontal="center"/>
      <protection hidden="1"/>
    </xf>
    <xf numFmtId="3" fontId="12" fillId="0" borderId="0" xfId="0" applyNumberFormat="1" applyFont="1" applyProtection="1">
      <protection hidden="1"/>
    </xf>
    <xf numFmtId="3" fontId="12" fillId="0" borderId="0" xfId="0" applyNumberFormat="1" applyFont="1" applyAlignment="1" applyProtection="1">
      <alignment horizontal="center"/>
      <protection hidden="1"/>
    </xf>
    <xf numFmtId="165" fontId="12" fillId="0" borderId="0" xfId="1" applyNumberFormat="1" applyFont="1" applyFill="1" applyBorder="1" applyAlignment="1" applyProtection="1">
      <alignment horizontal="center" vertical="center"/>
      <protection hidden="1"/>
    </xf>
    <xf numFmtId="165" fontId="10" fillId="0" borderId="0" xfId="1" applyNumberFormat="1" applyFont="1" applyFill="1" applyBorder="1" applyAlignment="1" applyProtection="1">
      <alignment horizontal="center" vertical="center"/>
      <protection hidden="1"/>
    </xf>
    <xf numFmtId="1" fontId="2" fillId="0" borderId="0" xfId="0" applyNumberFormat="1" applyFont="1" applyProtection="1">
      <protection hidden="1"/>
    </xf>
    <xf numFmtId="0" fontId="2" fillId="0" borderId="0" xfId="0" applyFont="1" applyProtection="1">
      <protection hidden="1"/>
    </xf>
    <xf numFmtId="3" fontId="10" fillId="0" borderId="0" xfId="1" applyNumberFormat="1" applyFont="1" applyFill="1" applyBorder="1" applyAlignment="1" applyProtection="1">
      <alignment horizontal="right" vertical="center"/>
      <protection hidden="1"/>
    </xf>
    <xf numFmtId="0" fontId="3" fillId="0" borderId="0" xfId="0" applyFont="1" applyAlignment="1" applyProtection="1">
      <alignment horizontal="left"/>
      <protection hidden="1"/>
    </xf>
    <xf numFmtId="3" fontId="3" fillId="0" borderId="0" xfId="0" applyNumberFormat="1" applyFont="1" applyAlignment="1" applyProtection="1">
      <alignment horizontal="right"/>
      <protection hidden="1"/>
    </xf>
    <xf numFmtId="3" fontId="3" fillId="0" borderId="0" xfId="0" applyNumberFormat="1" applyFont="1" applyAlignment="1" applyProtection="1">
      <alignment horizontal="right" wrapText="1"/>
      <protection hidden="1"/>
    </xf>
    <xf numFmtId="0" fontId="2" fillId="2" borderId="0" xfId="0" applyFont="1" applyFill="1" applyProtection="1">
      <protection hidden="1"/>
    </xf>
    <xf numFmtId="165" fontId="2" fillId="0" borderId="0" xfId="0" applyNumberFormat="1" applyFont="1" applyAlignment="1" applyProtection="1">
      <alignment horizontal="center"/>
      <protection hidden="1"/>
    </xf>
    <xf numFmtId="164" fontId="2" fillId="0" borderId="0" xfId="0" applyNumberFormat="1" applyFont="1" applyProtection="1">
      <protection hidden="1"/>
    </xf>
    <xf numFmtId="42" fontId="2" fillId="0" borderId="0" xfId="0" applyNumberFormat="1" applyFont="1" applyProtection="1">
      <protection hidden="1"/>
    </xf>
    <xf numFmtId="0" fontId="12" fillId="0" borderId="0" xfId="0" applyFont="1" applyProtection="1">
      <protection hidden="1"/>
    </xf>
    <xf numFmtId="49" fontId="18" fillId="0" borderId="0" xfId="2" applyFont="1" applyAlignment="1" applyProtection="1">
      <alignment horizontal="left"/>
      <protection hidden="1"/>
    </xf>
    <xf numFmtId="3" fontId="12" fillId="0" borderId="0" xfId="0" applyNumberFormat="1" applyFont="1" applyAlignment="1" applyProtection="1">
      <alignment horizontal="right"/>
      <protection hidden="1"/>
    </xf>
    <xf numFmtId="3" fontId="12" fillId="0" borderId="0" xfId="0" applyNumberFormat="1" applyFont="1" applyAlignment="1" applyProtection="1">
      <alignment horizontal="right" wrapText="1"/>
      <protection hidden="1"/>
    </xf>
    <xf numFmtId="165" fontId="12" fillId="0" borderId="0" xfId="0" applyNumberFormat="1" applyFont="1" applyProtection="1">
      <protection hidden="1"/>
    </xf>
    <xf numFmtId="0" fontId="12" fillId="2" borderId="0" xfId="0" applyFont="1" applyFill="1" applyProtection="1">
      <protection hidden="1"/>
    </xf>
    <xf numFmtId="165" fontId="12" fillId="0" borderId="0" xfId="0" applyNumberFormat="1" applyFont="1" applyAlignment="1" applyProtection="1">
      <alignment horizontal="center"/>
      <protection hidden="1"/>
    </xf>
    <xf numFmtId="1" fontId="12" fillId="0" borderId="0" xfId="0" applyNumberFormat="1" applyFont="1" applyProtection="1">
      <protection hidden="1"/>
    </xf>
    <xf numFmtId="164" fontId="12" fillId="0" borderId="0" xfId="0" applyNumberFormat="1" applyFont="1" applyProtection="1">
      <protection hidden="1"/>
    </xf>
    <xf numFmtId="42" fontId="12" fillId="0" borderId="0" xfId="0" applyNumberFormat="1" applyFont="1" applyProtection="1">
      <protection hidden="1"/>
    </xf>
    <xf numFmtId="49" fontId="5" fillId="0" borderId="0" xfId="2" applyFont="1" applyProtection="1">
      <alignment horizontal="left" vertical="top"/>
      <protection hidden="1"/>
    </xf>
    <xf numFmtId="3" fontId="6" fillId="0" borderId="0" xfId="0" quotePrefix="1" applyNumberFormat="1" applyFont="1" applyAlignment="1" applyProtection="1">
      <alignment horizontal="right"/>
      <protection hidden="1"/>
    </xf>
    <xf numFmtId="3" fontId="6" fillId="0" borderId="0" xfId="0" quotePrefix="1" applyNumberFormat="1" applyFont="1" applyAlignment="1" applyProtection="1">
      <alignment horizontal="right" wrapText="1"/>
      <protection hidden="1"/>
    </xf>
    <xf numFmtId="165" fontId="12" fillId="3" borderId="6" xfId="1" applyNumberFormat="1" applyFont="1" applyFill="1" applyBorder="1" applyAlignment="1" applyProtection="1">
      <alignment horizontal="left" vertical="center"/>
      <protection hidden="1"/>
    </xf>
    <xf numFmtId="165" fontId="12" fillId="3" borderId="8" xfId="1" applyNumberFormat="1" applyFont="1" applyFill="1" applyBorder="1" applyAlignment="1" applyProtection="1">
      <alignment horizontal="center" vertical="center"/>
      <protection hidden="1"/>
    </xf>
    <xf numFmtId="0" fontId="12" fillId="3" borderId="7" xfId="1" applyNumberFormat="1" applyFont="1" applyFill="1" applyBorder="1" applyAlignment="1" applyProtection="1">
      <alignment horizontal="left" vertical="center"/>
      <protection hidden="1"/>
    </xf>
    <xf numFmtId="165" fontId="12" fillId="3" borderId="7" xfId="1" applyNumberFormat="1" applyFont="1" applyFill="1" applyBorder="1" applyAlignment="1" applyProtection="1">
      <alignment horizontal="center" vertical="center"/>
      <protection hidden="1"/>
    </xf>
    <xf numFmtId="165" fontId="12" fillId="6" borderId="8" xfId="1" applyNumberFormat="1" applyFont="1" applyFill="1" applyBorder="1" applyAlignment="1" applyProtection="1">
      <alignment horizontal="center" vertical="center"/>
      <protection hidden="1"/>
    </xf>
    <xf numFmtId="165" fontId="12" fillId="3" borderId="13" xfId="1" applyNumberFormat="1" applyFont="1" applyFill="1" applyBorder="1" applyAlignment="1" applyProtection="1">
      <alignment horizontal="center" vertical="center"/>
      <protection hidden="1"/>
    </xf>
    <xf numFmtId="165" fontId="12" fillId="3" borderId="9" xfId="1" applyNumberFormat="1" applyFont="1" applyFill="1" applyBorder="1" applyAlignment="1" applyProtection="1">
      <alignment horizontal="left" vertical="center"/>
      <protection hidden="1"/>
    </xf>
    <xf numFmtId="165" fontId="12" fillId="3" borderId="0" xfId="1" applyNumberFormat="1" applyFont="1" applyFill="1" applyBorder="1" applyAlignment="1" applyProtection="1">
      <alignment horizontal="center" vertical="center"/>
      <protection hidden="1"/>
    </xf>
    <xf numFmtId="0" fontId="12" fillId="3" borderId="4" xfId="1" applyNumberFormat="1" applyFont="1" applyFill="1" applyBorder="1" applyAlignment="1" applyProtection="1">
      <alignment horizontal="left" vertical="center"/>
      <protection hidden="1"/>
    </xf>
    <xf numFmtId="165" fontId="12" fillId="3" borderId="4" xfId="1" applyNumberFormat="1" applyFont="1" applyFill="1" applyBorder="1" applyAlignment="1" applyProtection="1">
      <alignment horizontal="center" vertical="center"/>
      <protection hidden="1"/>
    </xf>
    <xf numFmtId="165" fontId="12" fillId="6" borderId="0" xfId="1" applyNumberFormat="1" applyFont="1" applyFill="1" applyBorder="1" applyAlignment="1" applyProtection="1">
      <alignment horizontal="center" vertical="center"/>
      <protection hidden="1"/>
    </xf>
    <xf numFmtId="165" fontId="8" fillId="3" borderId="0" xfId="1" applyNumberFormat="1" applyFont="1" applyFill="1" applyBorder="1" applyAlignment="1" applyProtection="1">
      <alignment horizontal="right" vertical="center" indent="1"/>
      <protection hidden="1"/>
    </xf>
    <xf numFmtId="165" fontId="12" fillId="3" borderId="19" xfId="1" applyNumberFormat="1" applyFont="1" applyFill="1" applyBorder="1" applyAlignment="1" applyProtection="1">
      <alignment horizontal="center" vertical="center"/>
      <protection hidden="1"/>
    </xf>
    <xf numFmtId="165" fontId="12" fillId="3" borderId="0" xfId="1" applyNumberFormat="1" applyFont="1" applyFill="1" applyBorder="1" applyAlignment="1" applyProtection="1">
      <alignment horizontal="right" vertical="center" indent="1"/>
      <protection hidden="1"/>
    </xf>
    <xf numFmtId="165" fontId="12" fillId="3" borderId="11" xfId="1" applyNumberFormat="1" applyFont="1" applyFill="1" applyBorder="1" applyAlignment="1" applyProtection="1">
      <alignment horizontal="left" vertical="center"/>
      <protection hidden="1"/>
    </xf>
    <xf numFmtId="165" fontId="12" fillId="3" borderId="12" xfId="1" applyNumberFormat="1" applyFont="1" applyFill="1" applyBorder="1" applyAlignment="1" applyProtection="1">
      <alignment horizontal="center" vertical="center"/>
      <protection hidden="1"/>
    </xf>
    <xf numFmtId="165" fontId="12" fillId="6" borderId="12" xfId="1" applyNumberFormat="1" applyFont="1" applyFill="1" applyBorder="1" applyAlignment="1" applyProtection="1">
      <alignment horizontal="center" vertical="center"/>
      <protection hidden="1"/>
    </xf>
    <xf numFmtId="3" fontId="13" fillId="0" borderId="0" xfId="0" applyNumberFormat="1" applyFont="1" applyAlignment="1" applyProtection="1">
      <alignment horizontal="center"/>
      <protection hidden="1"/>
    </xf>
    <xf numFmtId="3" fontId="13" fillId="0" borderId="0" xfId="0" applyNumberFormat="1" applyFont="1" applyAlignment="1" applyProtection="1">
      <alignment horizontal="left"/>
      <protection hidden="1"/>
    </xf>
    <xf numFmtId="0" fontId="2" fillId="0" borderId="0" xfId="4" applyNumberFormat="1" applyFont="1" applyFill="1" applyAlignment="1" applyProtection="1">
      <alignment horizontal="center"/>
      <protection hidden="1"/>
    </xf>
    <xf numFmtId="14" fontId="2" fillId="0" borderId="0" xfId="4" applyNumberFormat="1" applyFont="1" applyFill="1" applyBorder="1" applyAlignment="1" applyProtection="1">
      <alignment horizontal="center"/>
      <protection hidden="1"/>
    </xf>
    <xf numFmtId="49" fontId="21" fillId="0" borderId="0" xfId="2" applyFont="1" applyAlignment="1" applyProtection="1">
      <alignment horizontal="right" vertical="center"/>
      <protection hidden="1"/>
    </xf>
    <xf numFmtId="164" fontId="12" fillId="4" borderId="46" xfId="1" applyNumberFormat="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protection hidden="1"/>
    </xf>
    <xf numFmtId="0" fontId="13" fillId="0" borderId="0" xfId="0" applyFont="1" applyAlignment="1" applyProtection="1">
      <alignment horizontal="left"/>
      <protection hidden="1"/>
    </xf>
    <xf numFmtId="49" fontId="5" fillId="0" borderId="0" xfId="2" applyFont="1" applyAlignment="1" applyProtection="1">
      <alignment horizontal="right" vertical="center"/>
      <protection hidden="1"/>
    </xf>
    <xf numFmtId="3" fontId="5" fillId="0" borderId="0" xfId="2" applyNumberFormat="1" applyFont="1" applyAlignment="1" applyProtection="1">
      <alignment horizontal="right" vertical="center"/>
      <protection hidden="1"/>
    </xf>
    <xf numFmtId="3" fontId="5" fillId="0" borderId="0" xfId="2" applyNumberFormat="1" applyFont="1" applyAlignment="1" applyProtection="1">
      <alignment horizontal="right" vertical="center" wrapText="1"/>
      <protection hidden="1"/>
    </xf>
    <xf numFmtId="3" fontId="10" fillId="6" borderId="0" xfId="1" applyNumberFormat="1" applyFont="1" applyFill="1" applyBorder="1" applyAlignment="1" applyProtection="1">
      <alignment horizontal="center" vertical="center"/>
      <protection hidden="1"/>
    </xf>
    <xf numFmtId="164" fontId="10" fillId="0" borderId="0" xfId="1" applyNumberFormat="1" applyFont="1" applyFill="1" applyBorder="1" applyAlignment="1" applyProtection="1">
      <alignment horizontal="right" vertical="center"/>
      <protection hidden="1"/>
    </xf>
    <xf numFmtId="42" fontId="10" fillId="0" borderId="0" xfId="1" applyNumberFormat="1" applyFont="1" applyFill="1" applyBorder="1" applyAlignment="1" applyProtection="1">
      <alignment horizontal="right" vertical="center"/>
      <protection hidden="1"/>
    </xf>
    <xf numFmtId="49" fontId="7" fillId="0" borderId="0" xfId="2" applyFont="1" applyAlignment="1" applyProtection="1">
      <alignment horizontal="left" wrapText="1"/>
      <protection hidden="1"/>
    </xf>
    <xf numFmtId="49" fontId="5" fillId="0" borderId="0" xfId="2" applyFont="1" applyAlignment="1" applyProtection="1">
      <alignment horizontal="left"/>
      <protection hidden="1"/>
    </xf>
    <xf numFmtId="0" fontId="9" fillId="0" borderId="0" xfId="0" applyFont="1" applyAlignment="1" applyProtection="1">
      <alignment horizontal="left" vertical="center"/>
      <protection hidden="1"/>
    </xf>
    <xf numFmtId="3" fontId="6" fillId="0" borderId="0" xfId="0" applyNumberFormat="1" applyFont="1" applyAlignment="1" applyProtection="1">
      <alignment horizontal="right" vertical="center"/>
      <protection hidden="1"/>
    </xf>
    <xf numFmtId="3" fontId="6" fillId="0" borderId="0" xfId="0" applyNumberFormat="1" applyFont="1" applyAlignment="1" applyProtection="1">
      <alignment horizontal="right" vertical="center" wrapText="1"/>
      <protection hidden="1"/>
    </xf>
    <xf numFmtId="165" fontId="9" fillId="0" borderId="0" xfId="0" applyNumberFormat="1" applyFont="1" applyAlignment="1" applyProtection="1">
      <alignment vertical="center"/>
      <protection hidden="1"/>
    </xf>
    <xf numFmtId="3" fontId="9" fillId="0" borderId="0" xfId="0" applyNumberFormat="1" applyFont="1" applyAlignment="1" applyProtection="1">
      <alignment vertical="center"/>
      <protection hidden="1"/>
    </xf>
    <xf numFmtId="165" fontId="9" fillId="2" borderId="0" xfId="0" applyNumberFormat="1" applyFont="1" applyFill="1" applyAlignment="1" applyProtection="1">
      <alignment vertical="center"/>
      <protection hidden="1"/>
    </xf>
    <xf numFmtId="165" fontId="9" fillId="0" borderId="0" xfId="0" applyNumberFormat="1" applyFont="1" applyAlignment="1" applyProtection="1">
      <alignment horizontal="center" vertical="center"/>
      <protection hidden="1"/>
    </xf>
    <xf numFmtId="1" fontId="2" fillId="0" borderId="8" xfId="0" applyNumberFormat="1" applyFont="1" applyBorder="1" applyProtection="1">
      <protection hidden="1"/>
    </xf>
    <xf numFmtId="3" fontId="9" fillId="0" borderId="0" xfId="0" applyNumberFormat="1" applyFont="1" applyAlignment="1" applyProtection="1">
      <alignment horizontal="center" vertical="center"/>
      <protection hidden="1"/>
    </xf>
    <xf numFmtId="164" fontId="9" fillId="0" borderId="0" xfId="0" applyNumberFormat="1" applyFont="1" applyAlignment="1" applyProtection="1">
      <alignment vertical="center"/>
      <protection hidden="1"/>
    </xf>
    <xf numFmtId="42" fontId="9" fillId="0" borderId="0" xfId="0" applyNumberFormat="1" applyFont="1" applyAlignment="1" applyProtection="1">
      <alignment vertical="center"/>
      <protection hidden="1"/>
    </xf>
    <xf numFmtId="49" fontId="19" fillId="3" borderId="29" xfId="2" applyFont="1" applyFill="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2" fillId="0" borderId="8" xfId="0" applyFont="1" applyBorder="1" applyProtection="1">
      <protection hidden="1"/>
    </xf>
    <xf numFmtId="0" fontId="2" fillId="0" borderId="26" xfId="0" applyFont="1" applyBorder="1" applyProtection="1">
      <protection hidden="1"/>
    </xf>
    <xf numFmtId="3" fontId="9" fillId="0" borderId="26" xfId="0" applyNumberFormat="1" applyFont="1" applyBorder="1" applyAlignment="1" applyProtection="1">
      <alignment horizontal="center" vertical="center" wrapText="1"/>
      <protection hidden="1"/>
    </xf>
    <xf numFmtId="165" fontId="25" fillId="2" borderId="29" xfId="1" applyNumberFormat="1" applyFont="1" applyFill="1" applyBorder="1" applyAlignment="1" applyProtection="1">
      <alignment horizontal="center" vertical="center" wrapText="1"/>
      <protection hidden="1"/>
    </xf>
    <xf numFmtId="0" fontId="29" fillId="0" borderId="26"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49" fontId="9" fillId="2" borderId="21" xfId="2" applyFont="1" applyFill="1" applyBorder="1" applyAlignment="1" applyProtection="1">
      <alignment horizontal="center" vertical="center" textRotation="90" wrapText="1"/>
      <protection hidden="1"/>
    </xf>
    <xf numFmtId="3" fontId="9" fillId="7" borderId="29" xfId="1" applyNumberFormat="1" applyFont="1" applyFill="1" applyBorder="1" applyAlignment="1" applyProtection="1">
      <alignment vertical="center" textRotation="90" wrapText="1"/>
      <protection hidden="1"/>
    </xf>
    <xf numFmtId="1" fontId="9" fillId="7" borderId="21" xfId="2" applyNumberFormat="1" applyFont="1" applyFill="1" applyBorder="1" applyAlignment="1" applyProtection="1">
      <alignment vertical="center" textRotation="90" wrapText="1"/>
      <protection hidden="1"/>
    </xf>
    <xf numFmtId="3" fontId="9" fillId="7" borderId="6" xfId="1" applyNumberFormat="1" applyFont="1" applyFill="1" applyBorder="1" applyAlignment="1" applyProtection="1">
      <alignment horizontal="center" vertical="center" wrapText="1"/>
      <protection hidden="1"/>
    </xf>
    <xf numFmtId="164" fontId="9" fillId="3" borderId="29" xfId="1" applyNumberFormat="1" applyFont="1" applyFill="1" applyBorder="1" applyAlignment="1" applyProtection="1">
      <alignment horizontal="center" wrapText="1"/>
      <protection hidden="1"/>
    </xf>
    <xf numFmtId="164" fontId="9" fillId="3" borderId="21" xfId="1" applyNumberFormat="1" applyFont="1" applyFill="1" applyBorder="1" applyAlignment="1" applyProtection="1">
      <alignment horizontal="center" wrapText="1"/>
      <protection hidden="1"/>
    </xf>
    <xf numFmtId="164" fontId="9" fillId="3" borderId="23" xfId="1" applyNumberFormat="1" applyFont="1" applyFill="1" applyBorder="1" applyAlignment="1" applyProtection="1">
      <alignment horizontal="center" vertical="center" wrapText="1"/>
      <protection hidden="1"/>
    </xf>
    <xf numFmtId="164" fontId="9" fillId="8" borderId="26" xfId="1" applyNumberFormat="1" applyFont="1" applyFill="1" applyBorder="1" applyAlignment="1" applyProtection="1">
      <alignment horizontal="center" vertical="center" wrapText="1"/>
      <protection hidden="1"/>
    </xf>
    <xf numFmtId="49" fontId="9" fillId="7" borderId="26" xfId="2" applyFont="1" applyFill="1" applyBorder="1" applyAlignment="1" applyProtection="1">
      <alignment horizontal="center" vertical="center" textRotation="90" wrapText="1"/>
      <protection hidden="1"/>
    </xf>
    <xf numFmtId="49" fontId="9" fillId="7" borderId="23" xfId="2" applyFont="1" applyFill="1" applyBorder="1" applyAlignment="1" applyProtection="1">
      <alignment horizontal="center" vertical="center" textRotation="90" wrapText="1"/>
      <protection hidden="1"/>
    </xf>
    <xf numFmtId="49" fontId="19" fillId="3" borderId="31" xfId="2" applyFont="1" applyFill="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3" fontId="9" fillId="0" borderId="30" xfId="0" applyNumberFormat="1" applyFont="1" applyBorder="1" applyAlignment="1" applyProtection="1">
      <alignment horizontal="center" vertical="center" wrapText="1"/>
      <protection hidden="1"/>
    </xf>
    <xf numFmtId="3" fontId="9" fillId="2" borderId="30" xfId="0" applyNumberFormat="1" applyFont="1" applyFill="1" applyBorder="1" applyAlignment="1" applyProtection="1">
      <alignment horizontal="center" vertical="center" wrapText="1"/>
      <protection hidden="1"/>
    </xf>
    <xf numFmtId="165" fontId="9" fillId="2" borderId="28" xfId="1" applyNumberFormat="1" applyFont="1" applyFill="1" applyBorder="1" applyAlignment="1" applyProtection="1">
      <alignment horizontal="center" vertical="center" wrapText="1"/>
      <protection hidden="1"/>
    </xf>
    <xf numFmtId="165" fontId="9" fillId="2" borderId="31" xfId="1" applyNumberFormat="1" applyFont="1" applyFill="1" applyBorder="1" applyAlignment="1" applyProtection="1">
      <alignment horizontal="center" vertical="center" wrapText="1"/>
      <protection hidden="1"/>
    </xf>
    <xf numFmtId="165" fontId="9" fillId="2" borderId="25" xfId="1" applyNumberFormat="1" applyFont="1" applyFill="1" applyBorder="1" applyAlignment="1" applyProtection="1">
      <alignment horizontal="center" vertical="center" wrapText="1"/>
      <protection hidden="1"/>
    </xf>
    <xf numFmtId="49" fontId="9" fillId="2" borderId="32" xfId="2" applyFont="1" applyFill="1" applyBorder="1" applyAlignment="1" applyProtection="1">
      <alignment horizontal="center" vertical="center" wrapText="1"/>
      <protection hidden="1"/>
    </xf>
    <xf numFmtId="3" fontId="9" fillId="7" borderId="31" xfId="1" applyNumberFormat="1" applyFont="1" applyFill="1" applyBorder="1" applyAlignment="1" applyProtection="1">
      <alignment horizontal="center" vertical="center" textRotation="90" wrapText="1"/>
      <protection hidden="1"/>
    </xf>
    <xf numFmtId="1" fontId="9" fillId="7" borderId="32" xfId="2" applyNumberFormat="1" applyFont="1" applyFill="1" applyBorder="1" applyAlignment="1" applyProtection="1">
      <alignment horizontal="center" vertical="center" textRotation="90" wrapText="1"/>
      <protection hidden="1"/>
    </xf>
    <xf numFmtId="3" fontId="9" fillId="7" borderId="45" xfId="1" applyNumberFormat="1" applyFont="1" applyFill="1" applyBorder="1" applyAlignment="1" applyProtection="1">
      <alignment horizontal="center" vertical="center" wrapText="1"/>
      <protection hidden="1"/>
    </xf>
    <xf numFmtId="164" fontId="9" fillId="6" borderId="31" xfId="1" applyNumberFormat="1" applyFont="1" applyFill="1" applyBorder="1" applyAlignment="1" applyProtection="1">
      <alignment horizontal="center" textRotation="90" wrapText="1"/>
      <protection hidden="1"/>
    </xf>
    <xf numFmtId="164" fontId="9" fillId="6" borderId="32" xfId="1" applyNumberFormat="1" applyFont="1" applyFill="1" applyBorder="1" applyAlignment="1" applyProtection="1">
      <alignment horizontal="center" textRotation="90" wrapText="1"/>
      <protection hidden="1"/>
    </xf>
    <xf numFmtId="164" fontId="9" fillId="3" borderId="28" xfId="1" applyNumberFormat="1" applyFont="1" applyFill="1" applyBorder="1" applyAlignment="1" applyProtection="1">
      <alignment horizontal="center" vertical="center" wrapText="1"/>
      <protection hidden="1"/>
    </xf>
    <xf numFmtId="164" fontId="9" fillId="8" borderId="25" xfId="1" applyNumberFormat="1" applyFont="1" applyFill="1" applyBorder="1" applyAlignment="1" applyProtection="1">
      <alignment horizontal="center" vertical="center" wrapText="1"/>
      <protection hidden="1"/>
    </xf>
    <xf numFmtId="164" fontId="9" fillId="3" borderId="25" xfId="1" applyNumberFormat="1" applyFont="1" applyFill="1" applyBorder="1" applyAlignment="1" applyProtection="1">
      <alignment horizontal="center" vertical="center" wrapText="1"/>
      <protection hidden="1"/>
    </xf>
    <xf numFmtId="49" fontId="9" fillId="7" borderId="25" xfId="2" applyFont="1" applyFill="1" applyBorder="1" applyAlignment="1" applyProtection="1">
      <alignment horizontal="center" vertical="center" textRotation="90" wrapText="1"/>
      <protection hidden="1"/>
    </xf>
    <xf numFmtId="49" fontId="9" fillId="7" borderId="28" xfId="2" applyFont="1" applyFill="1" applyBorder="1" applyAlignment="1" applyProtection="1">
      <alignment horizontal="center" vertical="center" textRotation="90" wrapText="1"/>
      <protection hidden="1"/>
    </xf>
    <xf numFmtId="0" fontId="2" fillId="0" borderId="0" xfId="0" applyFont="1" applyAlignment="1" applyProtection="1">
      <alignment vertical="center" wrapText="1"/>
      <protection hidden="1"/>
    </xf>
    <xf numFmtId="0" fontId="10" fillId="6" borderId="2" xfId="0" applyFont="1" applyFill="1" applyBorder="1" applyAlignment="1" applyProtection="1">
      <alignment horizontal="center" vertical="center" wrapText="1"/>
      <protection hidden="1"/>
    </xf>
    <xf numFmtId="0" fontId="11" fillId="6" borderId="17" xfId="4" applyNumberFormat="1" applyFont="1" applyFill="1" applyBorder="1" applyAlignment="1" applyProtection="1">
      <alignment horizontal="center" wrapText="1"/>
      <protection hidden="1"/>
    </xf>
    <xf numFmtId="0" fontId="11" fillId="6" borderId="10" xfId="4" applyNumberFormat="1" applyFont="1" applyFill="1" applyBorder="1" applyAlignment="1" applyProtection="1">
      <alignment horizontal="center" wrapText="1"/>
      <protection hidden="1"/>
    </xf>
    <xf numFmtId="164" fontId="11" fillId="6" borderId="5" xfId="0" applyNumberFormat="1" applyFont="1" applyFill="1" applyBorder="1" applyAlignment="1" applyProtection="1">
      <alignment wrapText="1"/>
      <protection hidden="1"/>
    </xf>
    <xf numFmtId="9" fontId="11" fillId="6" borderId="2" xfId="13" applyFont="1" applyFill="1" applyBorder="1" applyAlignment="1" applyProtection="1">
      <alignment horizontal="center" wrapText="1"/>
      <protection hidden="1"/>
    </xf>
    <xf numFmtId="165" fontId="11" fillId="8" borderId="2" xfId="0" applyNumberFormat="1" applyFont="1" applyFill="1" applyBorder="1" applyAlignment="1" applyProtection="1">
      <alignment wrapText="1"/>
      <protection hidden="1"/>
    </xf>
    <xf numFmtId="0" fontId="2" fillId="0" borderId="0" xfId="0" applyFont="1" applyAlignment="1" applyProtection="1">
      <alignment wrapText="1"/>
      <protection hidden="1"/>
    </xf>
    <xf numFmtId="0" fontId="0" fillId="0" borderId="0" xfId="0" applyAlignment="1" applyProtection="1">
      <alignment horizontal="center" vertical="center"/>
      <protection hidden="1"/>
    </xf>
    <xf numFmtId="14" fontId="0" fillId="0" borderId="0" xfId="0" applyNumberFormat="1" applyAlignment="1" applyProtection="1">
      <alignment horizontal="center" vertical="center"/>
      <protection hidden="1"/>
    </xf>
    <xf numFmtId="3" fontId="0" fillId="0" borderId="0" xfId="0" applyNumberFormat="1" applyAlignment="1" applyProtection="1">
      <alignment horizontal="right" vertical="center"/>
      <protection hidden="1"/>
    </xf>
    <xf numFmtId="3" fontId="0" fillId="0" borderId="0" xfId="0" applyNumberFormat="1" applyAlignment="1" applyProtection="1">
      <alignment horizontal="center" vertical="center"/>
      <protection hidden="1"/>
    </xf>
    <xf numFmtId="3" fontId="0" fillId="0" borderId="0" xfId="0" applyNumberFormat="1" applyAlignment="1" applyProtection="1">
      <alignment horizontal="right" vertical="center" wrapText="1"/>
      <protection hidden="1"/>
    </xf>
    <xf numFmtId="165" fontId="0" fillId="0" borderId="0" xfId="0" applyNumberFormat="1" applyAlignment="1" applyProtection="1">
      <alignment horizontal="center" vertical="center"/>
      <protection hidden="1"/>
    </xf>
    <xf numFmtId="0" fontId="0" fillId="2" borderId="0" xfId="0" applyFill="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42" fontId="0" fillId="0" borderId="0" xfId="0" applyNumberFormat="1" applyAlignment="1" applyProtection="1">
      <alignment horizontal="center" vertical="center"/>
      <protection hidden="1"/>
    </xf>
    <xf numFmtId="49" fontId="12" fillId="0" borderId="0" xfId="2" applyFont="1" applyAlignment="1" applyProtection="1">
      <alignment horizontal="left"/>
      <protection hidden="1"/>
    </xf>
    <xf numFmtId="49" fontId="8" fillId="0" borderId="0" xfId="2" applyFont="1" applyAlignment="1" applyProtection="1">
      <alignment horizontal="left"/>
      <protection hidden="1"/>
    </xf>
    <xf numFmtId="165" fontId="12" fillId="3" borderId="37" xfId="2" applyNumberFormat="1" applyFont="1" applyFill="1" applyBorder="1" applyAlignment="1" applyProtection="1">
      <alignment horizontal="right" vertical="center"/>
      <protection hidden="1"/>
    </xf>
    <xf numFmtId="0" fontId="3" fillId="0" borderId="0" xfId="0" applyFont="1" applyAlignment="1">
      <alignment horizontal="left"/>
    </xf>
    <xf numFmtId="165" fontId="9" fillId="2" borderId="21" xfId="1" applyNumberFormat="1" applyFont="1" applyFill="1" applyBorder="1" applyAlignment="1" applyProtection="1">
      <alignment horizontal="center" vertical="center" wrapText="1"/>
      <protection hidden="1"/>
    </xf>
    <xf numFmtId="165" fontId="9" fillId="2" borderId="32" xfId="1" applyNumberFormat="1" applyFont="1" applyFill="1" applyBorder="1" applyAlignment="1" applyProtection="1">
      <alignment horizontal="center" vertical="center" wrapText="1"/>
      <protection hidden="1"/>
    </xf>
    <xf numFmtId="165" fontId="11" fillId="0" borderId="10" xfId="0" applyNumberFormat="1" applyFont="1" applyBorder="1" applyAlignment="1" applyProtection="1">
      <alignment wrapText="1"/>
      <protection locked="0"/>
    </xf>
    <xf numFmtId="165" fontId="12" fillId="3" borderId="1" xfId="1" applyNumberFormat="1" applyFont="1" applyFill="1" applyBorder="1" applyAlignment="1" applyProtection="1">
      <alignment horizontal="center" vertical="center"/>
      <protection hidden="1"/>
    </xf>
    <xf numFmtId="3" fontId="12" fillId="3" borderId="0" xfId="4" applyNumberFormat="1" applyFont="1" applyFill="1" applyBorder="1" applyAlignment="1" applyProtection="1">
      <alignment horizontal="center" vertical="center"/>
      <protection hidden="1"/>
    </xf>
    <xf numFmtId="165" fontId="12" fillId="0" borderId="0" xfId="1" applyNumberFormat="1" applyFont="1" applyFill="1" applyBorder="1" applyAlignment="1" applyProtection="1">
      <alignment horizontal="left" vertical="center"/>
      <protection hidden="1"/>
    </xf>
    <xf numFmtId="3" fontId="12" fillId="0" borderId="0" xfId="4" applyNumberFormat="1" applyFont="1" applyFill="1" applyBorder="1" applyAlignment="1" applyProtection="1">
      <alignment horizontal="center" vertical="center"/>
      <protection hidden="1"/>
    </xf>
    <xf numFmtId="0" fontId="2" fillId="6" borderId="0" xfId="0" applyFont="1" applyFill="1" applyProtection="1">
      <protection hidden="1"/>
    </xf>
    <xf numFmtId="3" fontId="12" fillId="3" borderId="12" xfId="4" applyNumberFormat="1" applyFont="1" applyFill="1" applyBorder="1" applyAlignment="1" applyProtection="1">
      <alignment horizontal="center" vertical="center"/>
      <protection hidden="1"/>
    </xf>
    <xf numFmtId="0" fontId="2" fillId="6" borderId="12" xfId="0" applyFont="1" applyFill="1" applyBorder="1" applyProtection="1">
      <protection hidden="1"/>
    </xf>
    <xf numFmtId="2" fontId="11" fillId="6" borderId="4" xfId="13" applyNumberFormat="1" applyFont="1" applyFill="1" applyBorder="1" applyAlignment="1" applyProtection="1">
      <alignment horizontal="center" wrapText="1"/>
      <protection hidden="1"/>
    </xf>
    <xf numFmtId="2" fontId="0" fillId="0" borderId="0" xfId="0" applyNumberFormat="1" applyAlignment="1" applyProtection="1">
      <alignment horizontal="center" vertical="center"/>
      <protection hidden="1"/>
    </xf>
    <xf numFmtId="164" fontId="9" fillId="3" borderId="8" xfId="1" applyNumberFormat="1" applyFont="1" applyFill="1" applyBorder="1" applyAlignment="1" applyProtection="1">
      <alignment horizontal="center" vertical="center" wrapText="1"/>
      <protection hidden="1"/>
    </xf>
    <xf numFmtId="164" fontId="9" fillId="3" borderId="1" xfId="1" applyNumberFormat="1" applyFont="1" applyFill="1" applyBorder="1" applyAlignment="1" applyProtection="1">
      <alignment horizontal="center" vertical="center" wrapText="1"/>
      <protection hidden="1"/>
    </xf>
    <xf numFmtId="164" fontId="9" fillId="3" borderId="26" xfId="1" applyNumberFormat="1" applyFont="1" applyFill="1" applyBorder="1" applyAlignment="1" applyProtection="1">
      <alignment horizontal="center" vertical="center" wrapText="1"/>
      <protection hidden="1"/>
    </xf>
    <xf numFmtId="1" fontId="11" fillId="0" borderId="2" xfId="0" applyNumberFormat="1" applyFont="1" applyBorder="1" applyAlignment="1" applyProtection="1">
      <alignment wrapText="1"/>
      <protection locked="0"/>
    </xf>
    <xf numFmtId="2" fontId="0" fillId="0" borderId="0" xfId="0" applyNumberFormat="1"/>
    <xf numFmtId="43" fontId="2" fillId="0" borderId="0" xfId="4" applyFont="1" applyFill="1" applyAlignment="1" applyProtection="1">
      <protection hidden="1"/>
    </xf>
    <xf numFmtId="164" fontId="9" fillId="8" borderId="21" xfId="1" applyNumberFormat="1" applyFont="1" applyFill="1" applyBorder="1" applyAlignment="1" applyProtection="1">
      <alignment horizontal="center" vertical="center" wrapText="1"/>
      <protection hidden="1"/>
    </xf>
    <xf numFmtId="165" fontId="21" fillId="8" borderId="10" xfId="0" applyNumberFormat="1" applyFont="1" applyFill="1" applyBorder="1" applyAlignment="1" applyProtection="1">
      <alignment wrapText="1"/>
      <protection hidden="1"/>
    </xf>
    <xf numFmtId="3" fontId="12" fillId="3" borderId="1" xfId="1" applyNumberFormat="1" applyFont="1" applyFill="1" applyBorder="1" applyAlignment="1" applyProtection="1">
      <alignment horizontal="left" vertical="center"/>
      <protection hidden="1"/>
    </xf>
    <xf numFmtId="49" fontId="5" fillId="0" borderId="14" xfId="2" applyFont="1" applyBorder="1" applyAlignment="1" applyProtection="1">
      <alignment horizontal="center" wrapText="1"/>
      <protection hidden="1"/>
    </xf>
    <xf numFmtId="0" fontId="2" fillId="0" borderId="14" xfId="0" applyFont="1" applyBorder="1" applyProtection="1">
      <protection hidden="1"/>
    </xf>
    <xf numFmtId="164" fontId="8" fillId="8" borderId="32" xfId="1" applyNumberFormat="1" applyFont="1" applyFill="1" applyBorder="1" applyAlignment="1" applyProtection="1">
      <alignment horizontal="center" vertical="center" wrapText="1"/>
      <protection hidden="1"/>
    </xf>
    <xf numFmtId="0" fontId="0" fillId="0" borderId="0" xfId="0" applyAlignment="1">
      <alignment vertical="center"/>
    </xf>
    <xf numFmtId="0" fontId="48" fillId="0" borderId="0" xfId="0" applyFont="1"/>
    <xf numFmtId="0" fontId="49" fillId="0" borderId="0" xfId="0" applyFont="1" applyAlignment="1">
      <alignment vertical="center"/>
    </xf>
    <xf numFmtId="0" fontId="48" fillId="10" borderId="0" xfId="0" applyFont="1" applyFill="1" applyAlignment="1">
      <alignment vertical="center"/>
    </xf>
    <xf numFmtId="0" fontId="0" fillId="10" borderId="0" xfId="0" applyFill="1"/>
    <xf numFmtId="3" fontId="0" fillId="0" borderId="0" xfId="0" applyNumberFormat="1"/>
    <xf numFmtId="44" fontId="0" fillId="0" borderId="0" xfId="0" applyNumberFormat="1"/>
    <xf numFmtId="0" fontId="0" fillId="0" borderId="0" xfId="0" applyAlignment="1">
      <alignment horizontal="center" vertical="center" wrapText="1"/>
    </xf>
    <xf numFmtId="0" fontId="4" fillId="0" borderId="0" xfId="5" applyFont="1" applyAlignment="1" applyProtection="1">
      <alignment vertical="top" wrapText="1"/>
      <protection hidden="1"/>
    </xf>
    <xf numFmtId="0" fontId="0" fillId="0" borderId="0" xfId="0" applyProtection="1">
      <protection hidden="1"/>
    </xf>
    <xf numFmtId="0" fontId="12" fillId="0" borderId="0" xfId="3" applyFont="1" applyProtection="1">
      <protection hidden="1"/>
    </xf>
    <xf numFmtId="0" fontId="4" fillId="0" borderId="0" xfId="3" applyFont="1" applyAlignment="1" applyProtection="1">
      <alignment horizontal="center" vertical="top"/>
      <protection hidden="1"/>
    </xf>
    <xf numFmtId="0" fontId="4" fillId="0" borderId="0" xfId="3" applyFont="1" applyAlignment="1" applyProtection="1">
      <alignment horizontal="left" vertical="top"/>
      <protection hidden="1"/>
    </xf>
    <xf numFmtId="0" fontId="15" fillId="0" borderId="0" xfId="0" applyFont="1" applyAlignment="1" applyProtection="1">
      <alignment horizontal="left" vertical="center"/>
      <protection hidden="1"/>
    </xf>
    <xf numFmtId="0" fontId="2" fillId="0" borderId="0" xfId="3" applyProtection="1">
      <protection hidden="1"/>
    </xf>
    <xf numFmtId="0" fontId="40" fillId="0" borderId="0" xfId="3" applyFont="1" applyProtection="1">
      <protection hidden="1"/>
    </xf>
    <xf numFmtId="0" fontId="12" fillId="0" borderId="0" xfId="3" applyFont="1" applyAlignment="1" applyProtection="1">
      <alignment horizontal="left"/>
      <protection hidden="1"/>
    </xf>
    <xf numFmtId="3" fontId="36" fillId="0" borderId="0" xfId="3" applyNumberFormat="1" applyFont="1" applyProtection="1">
      <protection hidden="1"/>
    </xf>
    <xf numFmtId="0" fontId="44" fillId="0" borderId="0" xfId="3" applyFont="1" applyProtection="1">
      <protection hidden="1"/>
    </xf>
    <xf numFmtId="0" fontId="8" fillId="0" borderId="0" xfId="3" applyFont="1" applyProtection="1">
      <protection hidden="1"/>
    </xf>
    <xf numFmtId="0" fontId="8" fillId="0" borderId="0" xfId="3" applyFont="1" applyAlignment="1" applyProtection="1">
      <alignment horizontal="right" vertical="center"/>
      <protection hidden="1"/>
    </xf>
    <xf numFmtId="0" fontId="2" fillId="0" borderId="0" xfId="3" applyAlignment="1" applyProtection="1">
      <alignment horizontal="center"/>
      <protection hidden="1"/>
    </xf>
    <xf numFmtId="0" fontId="2" fillId="0" borderId="0" xfId="3" applyAlignment="1" applyProtection="1">
      <alignment horizontal="left" indent="2"/>
      <protection hidden="1"/>
    </xf>
    <xf numFmtId="10" fontId="12" fillId="0" borderId="0" xfId="13" applyNumberFormat="1" applyFont="1" applyFill="1" applyAlignment="1" applyProtection="1">
      <protection hidden="1"/>
    </xf>
    <xf numFmtId="0" fontId="17" fillId="0" borderId="0" xfId="3" applyFont="1" applyAlignment="1" applyProtection="1">
      <alignment horizontal="right"/>
      <protection hidden="1"/>
    </xf>
    <xf numFmtId="0" fontId="2" fillId="0" borderId="0" xfId="3" applyAlignment="1" applyProtection="1">
      <alignment horizontal="right"/>
      <protection hidden="1"/>
    </xf>
    <xf numFmtId="3" fontId="2" fillId="0" borderId="0" xfId="3" applyNumberFormat="1" applyProtection="1">
      <protection hidden="1"/>
    </xf>
    <xf numFmtId="0" fontId="35" fillId="0" borderId="0" xfId="3" applyFont="1" applyProtection="1">
      <protection hidden="1"/>
    </xf>
    <xf numFmtId="0" fontId="37" fillId="10" borderId="0" xfId="0" applyFont="1" applyFill="1" applyAlignment="1" applyProtection="1">
      <alignment horizontal="center" vertical="center" wrapText="1"/>
      <protection hidden="1"/>
    </xf>
    <xf numFmtId="0" fontId="30" fillId="0" borderId="0" xfId="3" applyFont="1" applyProtection="1">
      <protection hidden="1"/>
    </xf>
    <xf numFmtId="44" fontId="0" fillId="8" borderId="1" xfId="1" applyFont="1" applyFill="1" applyBorder="1" applyProtection="1">
      <protection hidden="1"/>
    </xf>
    <xf numFmtId="0" fontId="12" fillId="0" borderId="0" xfId="3" applyFont="1" applyAlignment="1" applyProtection="1">
      <alignment horizontal="right"/>
      <protection hidden="1"/>
    </xf>
    <xf numFmtId="2" fontId="0" fillId="0" borderId="0" xfId="0" applyNumberFormat="1" applyProtection="1">
      <protection hidden="1"/>
    </xf>
    <xf numFmtId="0" fontId="42" fillId="8" borderId="9" xfId="3" applyFont="1" applyFill="1" applyBorder="1" applyAlignment="1" applyProtection="1">
      <alignment horizontal="left"/>
      <protection hidden="1"/>
    </xf>
    <xf numFmtId="165" fontId="43" fillId="8" borderId="0" xfId="1" applyNumberFormat="1" applyFont="1" applyFill="1" applyBorder="1" applyAlignment="1" applyProtection="1">
      <alignment horizontal="right" vertical="center"/>
      <protection hidden="1"/>
    </xf>
    <xf numFmtId="42" fontId="43" fillId="8" borderId="0" xfId="1" applyNumberFormat="1" applyFont="1" applyFill="1" applyBorder="1" applyAlignment="1" applyProtection="1">
      <alignment horizontal="right" vertical="center"/>
      <protection hidden="1"/>
    </xf>
    <xf numFmtId="42" fontId="39" fillId="8" borderId="0" xfId="1" applyNumberFormat="1" applyFont="1" applyFill="1" applyBorder="1" applyAlignment="1" applyProtection="1">
      <alignment horizontal="right" vertical="center"/>
      <protection hidden="1"/>
    </xf>
    <xf numFmtId="165" fontId="39" fillId="8" borderId="0" xfId="1" applyNumberFormat="1" applyFont="1" applyFill="1" applyBorder="1" applyAlignment="1" applyProtection="1">
      <alignment horizontal="right" vertical="center"/>
      <protection hidden="1"/>
    </xf>
    <xf numFmtId="0" fontId="27" fillId="0" borderId="0" xfId="3" applyFont="1" applyProtection="1">
      <protection hidden="1"/>
    </xf>
    <xf numFmtId="0" fontId="27" fillId="6" borderId="9" xfId="3" applyFont="1" applyFill="1" applyBorder="1" applyAlignment="1" applyProtection="1">
      <alignment horizontal="left"/>
      <protection hidden="1"/>
    </xf>
    <xf numFmtId="165" fontId="28" fillId="6" borderId="0" xfId="1" applyNumberFormat="1" applyFont="1" applyFill="1" applyBorder="1" applyAlignment="1" applyProtection="1">
      <alignment horizontal="right" vertical="center"/>
      <protection hidden="1"/>
    </xf>
    <xf numFmtId="165" fontId="26" fillId="6" borderId="0" xfId="1" applyNumberFormat="1" applyFont="1" applyFill="1" applyBorder="1" applyAlignment="1" applyProtection="1">
      <alignment horizontal="right" vertical="center"/>
      <protection hidden="1"/>
    </xf>
    <xf numFmtId="42" fontId="26" fillId="6" borderId="0" xfId="1" applyNumberFormat="1" applyFont="1" applyFill="1" applyBorder="1" applyAlignment="1" applyProtection="1">
      <alignment horizontal="right" vertical="center"/>
      <protection hidden="1"/>
    </xf>
    <xf numFmtId="42" fontId="2" fillId="6" borderId="0" xfId="1" applyNumberFormat="1" applyFont="1" applyFill="1" applyBorder="1" applyAlignment="1" applyProtection="1">
      <alignment horizontal="right" vertical="center"/>
      <protection hidden="1"/>
    </xf>
    <xf numFmtId="165" fontId="12" fillId="6" borderId="0" xfId="1" applyNumberFormat="1" applyFont="1" applyFill="1" applyBorder="1" applyAlignment="1" applyProtection="1">
      <alignment horizontal="right" vertical="center"/>
      <protection hidden="1"/>
    </xf>
    <xf numFmtId="42" fontId="6" fillId="8" borderId="0" xfId="1" applyNumberFormat="1" applyFont="1" applyFill="1" applyBorder="1" applyAlignment="1" applyProtection="1">
      <alignment horizontal="center" vertical="center"/>
      <protection hidden="1"/>
    </xf>
    <xf numFmtId="42" fontId="2" fillId="6" borderId="0" xfId="1" applyNumberFormat="1" applyFont="1" applyFill="1" applyBorder="1" applyAlignment="1" applyProtection="1">
      <alignment horizontal="center" vertical="center"/>
      <protection hidden="1"/>
    </xf>
    <xf numFmtId="42" fontId="26" fillId="6" borderId="0" xfId="1" applyNumberFormat="1" applyFont="1" applyFill="1" applyBorder="1" applyAlignment="1" applyProtection="1">
      <alignment horizontal="center" vertical="center"/>
      <protection hidden="1"/>
    </xf>
    <xf numFmtId="165" fontId="2" fillId="6" borderId="0" xfId="1" applyNumberFormat="1" applyFont="1" applyFill="1" applyBorder="1" applyAlignment="1" applyProtection="1">
      <alignment horizontal="right" vertical="center"/>
      <protection hidden="1"/>
    </xf>
    <xf numFmtId="1" fontId="2" fillId="6" borderId="1" xfId="1" applyNumberFormat="1" applyFont="1" applyFill="1" applyBorder="1" applyAlignment="1" applyProtection="1">
      <alignment horizontal="right" vertical="center"/>
      <protection hidden="1"/>
    </xf>
    <xf numFmtId="42" fontId="2" fillId="6" borderId="1" xfId="1" applyNumberFormat="1" applyFont="1" applyFill="1" applyBorder="1" applyAlignment="1" applyProtection="1">
      <alignment horizontal="right" vertical="center"/>
      <protection hidden="1"/>
    </xf>
    <xf numFmtId="165" fontId="6" fillId="6" borderId="0" xfId="1" applyNumberFormat="1" applyFont="1" applyFill="1" applyBorder="1" applyAlignment="1" applyProtection="1">
      <alignment horizontal="right" vertical="center"/>
      <protection hidden="1"/>
    </xf>
    <xf numFmtId="42" fontId="6" fillId="8" borderId="33" xfId="1" applyNumberFormat="1" applyFont="1" applyFill="1" applyBorder="1" applyAlignment="1" applyProtection="1">
      <alignment horizontal="right" vertical="center"/>
      <protection hidden="1"/>
    </xf>
    <xf numFmtId="0" fontId="8" fillId="6" borderId="9" xfId="3" applyFont="1" applyFill="1" applyBorder="1" applyAlignment="1" applyProtection="1">
      <alignment horizontal="left"/>
      <protection hidden="1"/>
    </xf>
    <xf numFmtId="0" fontId="2" fillId="6" borderId="0" xfId="3" applyFill="1" applyProtection="1">
      <protection hidden="1"/>
    </xf>
    <xf numFmtId="0" fontId="12" fillId="6" borderId="0" xfId="3" applyFont="1" applyFill="1" applyProtection="1">
      <protection hidden="1"/>
    </xf>
    <xf numFmtId="0" fontId="12" fillId="6" borderId="9" xfId="3" applyFont="1" applyFill="1" applyBorder="1" applyProtection="1">
      <protection hidden="1"/>
    </xf>
    <xf numFmtId="0" fontId="12" fillId="3" borderId="9" xfId="3" applyFont="1" applyFill="1" applyBorder="1" applyProtection="1">
      <protection hidden="1"/>
    </xf>
    <xf numFmtId="0" fontId="2" fillId="6" borderId="0" xfId="3" applyFill="1" applyAlignment="1" applyProtection="1">
      <alignment horizontal="right"/>
      <protection hidden="1"/>
    </xf>
    <xf numFmtId="0" fontId="2" fillId="3" borderId="0" xfId="3" applyFill="1" applyProtection="1">
      <protection hidden="1"/>
    </xf>
    <xf numFmtId="5" fontId="12" fillId="3" borderId="0" xfId="3" applyNumberFormat="1" applyFont="1" applyFill="1" applyProtection="1">
      <protection hidden="1"/>
    </xf>
    <xf numFmtId="0" fontId="12" fillId="3" borderId="0" xfId="3" applyFont="1" applyFill="1" applyProtection="1">
      <protection hidden="1"/>
    </xf>
    <xf numFmtId="3" fontId="3" fillId="6" borderId="9" xfId="2" applyNumberFormat="1" applyFont="1" applyFill="1" applyBorder="1" applyAlignment="1" applyProtection="1">
      <alignment horizontal="left" vertical="center"/>
      <protection hidden="1"/>
    </xf>
    <xf numFmtId="3" fontId="20" fillId="6" borderId="9" xfId="2" applyNumberFormat="1" applyFont="1" applyFill="1" applyBorder="1" applyAlignment="1" applyProtection="1">
      <alignment horizontal="left" vertical="center"/>
      <protection hidden="1"/>
    </xf>
    <xf numFmtId="0" fontId="12" fillId="6" borderId="9" xfId="3" applyFont="1" applyFill="1" applyBorder="1" applyAlignment="1" applyProtection="1">
      <alignment horizontal="left"/>
      <protection hidden="1"/>
    </xf>
    <xf numFmtId="0" fontId="35" fillId="6" borderId="0" xfId="3" applyFont="1" applyFill="1" applyProtection="1">
      <protection hidden="1"/>
    </xf>
    <xf numFmtId="42" fontId="12" fillId="6" borderId="0" xfId="3" applyNumberFormat="1" applyFont="1" applyFill="1" applyProtection="1">
      <protection hidden="1"/>
    </xf>
    <xf numFmtId="0" fontId="8" fillId="6" borderId="0" xfId="3" applyFont="1" applyFill="1" applyProtection="1">
      <protection hidden="1"/>
    </xf>
    <xf numFmtId="0" fontId="6" fillId="6" borderId="0" xfId="3" applyFont="1" applyFill="1" applyAlignment="1" applyProtection="1">
      <alignment horizontal="right"/>
      <protection hidden="1"/>
    </xf>
    <xf numFmtId="0" fontId="8" fillId="6" borderId="48" xfId="3" applyFont="1" applyFill="1" applyBorder="1" applyProtection="1">
      <protection hidden="1"/>
    </xf>
    <xf numFmtId="42" fontId="8" fillId="6" borderId="48" xfId="3" applyNumberFormat="1" applyFont="1" applyFill="1" applyBorder="1" applyProtection="1">
      <protection hidden="1"/>
    </xf>
    <xf numFmtId="42" fontId="12" fillId="6" borderId="47" xfId="3" applyNumberFormat="1" applyFont="1" applyFill="1" applyBorder="1" applyProtection="1">
      <protection hidden="1"/>
    </xf>
    <xf numFmtId="42" fontId="8" fillId="6" borderId="0" xfId="3" applyNumberFormat="1" applyFont="1" applyFill="1" applyProtection="1">
      <protection hidden="1"/>
    </xf>
    <xf numFmtId="0" fontId="12" fillId="6" borderId="0" xfId="3" applyFont="1" applyFill="1" applyAlignment="1" applyProtection="1">
      <alignment vertical="top"/>
      <protection hidden="1"/>
    </xf>
    <xf numFmtId="0" fontId="8" fillId="3" borderId="9" xfId="3" applyFont="1" applyFill="1" applyBorder="1" applyProtection="1">
      <protection hidden="1"/>
    </xf>
    <xf numFmtId="0" fontId="8" fillId="3" borderId="0" xfId="3" applyFont="1" applyFill="1" applyProtection="1">
      <protection hidden="1"/>
    </xf>
    <xf numFmtId="0" fontId="6" fillId="3" borderId="0" xfId="3" applyFont="1" applyFill="1" applyProtection="1">
      <protection hidden="1"/>
    </xf>
    <xf numFmtId="0" fontId="35" fillId="3" borderId="0" xfId="3" applyFont="1" applyFill="1" applyProtection="1">
      <protection hidden="1"/>
    </xf>
    <xf numFmtId="3" fontId="34" fillId="7" borderId="1" xfId="3" applyNumberFormat="1" applyFont="1" applyFill="1" applyBorder="1" applyAlignment="1" applyProtection="1">
      <alignment horizontal="center" vertical="center"/>
      <protection locked="0" hidden="1"/>
    </xf>
    <xf numFmtId="167" fontId="0" fillId="8" borderId="1" xfId="1" applyNumberFormat="1" applyFont="1" applyFill="1" applyBorder="1" applyProtection="1">
      <protection hidden="1"/>
    </xf>
    <xf numFmtId="0" fontId="6" fillId="0" borderId="0" xfId="5" applyFont="1" applyAlignment="1" applyProtection="1">
      <alignment vertical="top"/>
      <protection hidden="1"/>
    </xf>
    <xf numFmtId="1" fontId="2" fillId="6" borderId="0" xfId="1" applyNumberFormat="1" applyFont="1" applyFill="1" applyBorder="1" applyAlignment="1" applyProtection="1">
      <alignment horizontal="right" vertical="center"/>
      <protection hidden="1"/>
    </xf>
    <xf numFmtId="1" fontId="6" fillId="6" borderId="1" xfId="1" applyNumberFormat="1" applyFont="1" applyFill="1" applyBorder="1" applyAlignment="1" applyProtection="1">
      <alignment horizontal="right" vertical="center"/>
      <protection hidden="1"/>
    </xf>
    <xf numFmtId="1" fontId="6" fillId="6" borderId="0" xfId="1" applyNumberFormat="1" applyFont="1" applyFill="1" applyBorder="1" applyAlignment="1" applyProtection="1">
      <alignment horizontal="right" vertical="center"/>
      <protection hidden="1"/>
    </xf>
    <xf numFmtId="42" fontId="51" fillId="6" borderId="0" xfId="1" applyNumberFormat="1" applyFont="1" applyFill="1" applyBorder="1" applyAlignment="1" applyProtection="1">
      <alignment horizontal="right" vertical="center"/>
      <protection hidden="1"/>
    </xf>
    <xf numFmtId="165" fontId="51" fillId="6" borderId="0" xfId="1" applyNumberFormat="1" applyFont="1" applyFill="1" applyBorder="1" applyAlignment="1" applyProtection="1">
      <alignment horizontal="right" vertical="center"/>
      <protection hidden="1"/>
    </xf>
    <xf numFmtId="42" fontId="6" fillId="6" borderId="1" xfId="1" applyNumberFormat="1" applyFont="1" applyFill="1" applyBorder="1" applyAlignment="1" applyProtection="1">
      <alignment horizontal="right" vertical="center"/>
      <protection hidden="1"/>
    </xf>
    <xf numFmtId="165" fontId="8" fillId="6" borderId="0" xfId="1" applyNumberFormat="1" applyFont="1" applyFill="1" applyBorder="1" applyAlignment="1" applyProtection="1">
      <alignment horizontal="right" vertical="center"/>
      <protection hidden="1"/>
    </xf>
    <xf numFmtId="44" fontId="11" fillId="0" borderId="5" xfId="1" applyFont="1" applyFill="1" applyBorder="1" applyAlignment="1" applyProtection="1">
      <alignment wrapText="1"/>
      <protection locked="0"/>
    </xf>
    <xf numFmtId="165" fontId="12" fillId="3" borderId="49" xfId="1" applyNumberFormat="1"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wrapText="1"/>
      <protection hidden="1"/>
    </xf>
    <xf numFmtId="165" fontId="12" fillId="4" borderId="46" xfId="1" applyNumberFormat="1" applyFont="1" applyFill="1" applyBorder="1" applyAlignment="1" applyProtection="1">
      <alignment horizontal="right" vertical="center"/>
      <protection hidden="1"/>
    </xf>
    <xf numFmtId="165" fontId="12" fillId="4" borderId="14" xfId="1" applyNumberFormat="1" applyFont="1" applyFill="1" applyBorder="1" applyAlignment="1" applyProtection="1">
      <alignment horizontal="right" vertical="center"/>
      <protection hidden="1"/>
    </xf>
    <xf numFmtId="165" fontId="12" fillId="4" borderId="50" xfId="1" applyNumberFormat="1" applyFont="1" applyFill="1" applyBorder="1" applyAlignment="1" applyProtection="1">
      <alignment horizontal="right" vertical="center"/>
      <protection hidden="1"/>
    </xf>
    <xf numFmtId="42" fontId="52" fillId="12" borderId="0" xfId="1" applyNumberFormat="1" applyFont="1" applyFill="1" applyBorder="1" applyAlignment="1" applyProtection="1">
      <alignment horizontal="center" vertical="center"/>
      <protection hidden="1"/>
    </xf>
    <xf numFmtId="42" fontId="52" fillId="12" borderId="33" xfId="1" applyNumberFormat="1" applyFont="1" applyFill="1" applyBorder="1" applyAlignment="1" applyProtection="1">
      <alignment horizontal="right" vertical="center"/>
      <protection hidden="1"/>
    </xf>
    <xf numFmtId="42" fontId="52" fillId="12" borderId="33" xfId="1" applyNumberFormat="1" applyFont="1" applyFill="1" applyBorder="1" applyAlignment="1" applyProtection="1">
      <alignment horizontal="center" vertical="center"/>
      <protection hidden="1"/>
    </xf>
    <xf numFmtId="164" fontId="12" fillId="4" borderId="14" xfId="1" applyNumberFormat="1" applyFont="1" applyFill="1" applyBorder="1" applyAlignment="1" applyProtection="1">
      <alignment horizontal="right" vertical="center"/>
      <protection hidden="1"/>
    </xf>
    <xf numFmtId="164" fontId="12" fillId="4" borderId="50" xfId="1" applyNumberFormat="1" applyFont="1" applyFill="1" applyBorder="1" applyAlignment="1" applyProtection="1">
      <alignment horizontal="right" vertical="center"/>
      <protection hidden="1"/>
    </xf>
    <xf numFmtId="166" fontId="12" fillId="3" borderId="38" xfId="1" applyNumberFormat="1" applyFont="1" applyFill="1" applyBorder="1" applyAlignment="1" applyProtection="1">
      <alignment horizontal="right" vertical="center"/>
      <protection hidden="1"/>
    </xf>
    <xf numFmtId="1" fontId="12" fillId="3" borderId="38" xfId="1" applyNumberFormat="1" applyFont="1" applyFill="1" applyBorder="1" applyAlignment="1" applyProtection="1">
      <alignment horizontal="right" vertical="center"/>
      <protection hidden="1"/>
    </xf>
    <xf numFmtId="0" fontId="0" fillId="11" borderId="0" xfId="0" applyFill="1" applyAlignment="1">
      <alignment horizontal="center" vertical="center" wrapText="1"/>
    </xf>
    <xf numFmtId="0" fontId="8" fillId="0" borderId="0" xfId="3" applyFont="1" applyAlignment="1" applyProtection="1">
      <alignment horizontal="left" wrapText="1"/>
      <protection hidden="1"/>
    </xf>
    <xf numFmtId="0" fontId="8" fillId="0" borderId="0" xfId="3" applyFont="1" applyAlignment="1" applyProtection="1">
      <alignment horizontal="left"/>
      <protection hidden="1"/>
    </xf>
    <xf numFmtId="0" fontId="4" fillId="0" borderId="0" xfId="3" applyFont="1" applyAlignment="1" applyProtection="1">
      <alignment horizontal="left" vertical="top" wrapText="1"/>
      <protection hidden="1"/>
    </xf>
    <xf numFmtId="0" fontId="4" fillId="0" borderId="0" xfId="5" applyFont="1" applyAlignment="1" applyProtection="1">
      <alignment horizontal="right" vertical="top" wrapText="1"/>
      <protection hidden="1"/>
    </xf>
    <xf numFmtId="164" fontId="7" fillId="3" borderId="14" xfId="2" applyNumberFormat="1" applyFont="1" applyFill="1" applyBorder="1" applyAlignment="1" applyProtection="1">
      <alignment horizontal="center" vertical="center"/>
      <protection hidden="1"/>
    </xf>
    <xf numFmtId="1" fontId="12" fillId="3" borderId="36" xfId="1" applyNumberFormat="1" applyFont="1" applyFill="1" applyBorder="1" applyAlignment="1" applyProtection="1">
      <alignment horizontal="center" vertical="center"/>
      <protection hidden="1"/>
    </xf>
    <xf numFmtId="0" fontId="45" fillId="0" borderId="0" xfId="0" applyFont="1" applyAlignment="1">
      <alignment horizontal="left" vertical="center" indent="5"/>
    </xf>
    <xf numFmtId="0" fontId="56" fillId="10" borderId="0" xfId="0" applyFont="1" applyFill="1" applyAlignment="1">
      <alignment vertical="center"/>
    </xf>
    <xf numFmtId="0" fontId="0" fillId="8" borderId="0" xfId="0" applyFill="1"/>
    <xf numFmtId="0" fontId="59" fillId="0" borderId="0" xfId="0" applyFont="1" applyProtection="1">
      <protection hidden="1"/>
    </xf>
    <xf numFmtId="0" fontId="0" fillId="0" borderId="0" xfId="0" applyAlignment="1">
      <alignment vertical="top"/>
    </xf>
    <xf numFmtId="0" fontId="45" fillId="0" borderId="0" xfId="0" applyFont="1"/>
    <xf numFmtId="0" fontId="61" fillId="8" borderId="0" xfId="0" applyFont="1" applyFill="1" applyAlignment="1">
      <alignment vertical="center"/>
    </xf>
    <xf numFmtId="0" fontId="54" fillId="0" borderId="0" xfId="0" applyFont="1" applyAlignment="1">
      <alignment horizontal="left" vertical="center"/>
    </xf>
    <xf numFmtId="0" fontId="54" fillId="0" borderId="0" xfId="0" applyFont="1"/>
    <xf numFmtId="0" fontId="0" fillId="0" borderId="0" xfId="0" applyAlignment="1">
      <alignment horizontal="right"/>
    </xf>
    <xf numFmtId="0" fontId="47" fillId="0" borderId="0" xfId="0" applyFont="1" applyAlignment="1">
      <alignment horizontal="left" vertical="center" wrapText="1" indent="6"/>
    </xf>
    <xf numFmtId="164" fontId="12" fillId="8" borderId="34" xfId="1" applyNumberFormat="1" applyFont="1" applyFill="1" applyBorder="1" applyAlignment="1" applyProtection="1">
      <alignment horizontal="right" vertical="center" indent="1"/>
      <protection hidden="1"/>
    </xf>
    <xf numFmtId="43" fontId="12" fillId="8" borderId="35" xfId="4" applyFont="1" applyFill="1" applyBorder="1" applyAlignment="1" applyProtection="1">
      <alignment horizontal="right" vertical="center" indent="1"/>
      <protection hidden="1"/>
    </xf>
    <xf numFmtId="43" fontId="12" fillId="3" borderId="20" xfId="4" applyFont="1" applyFill="1" applyBorder="1" applyAlignment="1" applyProtection="1">
      <alignment horizontal="right" vertical="center" indent="1"/>
      <protection hidden="1"/>
    </xf>
    <xf numFmtId="43" fontId="12" fillId="0" borderId="0" xfId="4" applyFont="1" applyFill="1" applyBorder="1" applyAlignment="1" applyProtection="1">
      <alignment horizontal="right" vertical="center" indent="1"/>
      <protection hidden="1"/>
    </xf>
    <xf numFmtId="49" fontId="5" fillId="5" borderId="17" xfId="2" applyFont="1" applyFill="1" applyBorder="1" applyAlignment="1" applyProtection="1">
      <alignment horizontal="center" vertical="center" wrapText="1"/>
      <protection hidden="1"/>
    </xf>
    <xf numFmtId="1" fontId="11" fillId="7" borderId="17" xfId="0" applyNumberFormat="1" applyFont="1" applyFill="1" applyBorder="1" applyAlignment="1" applyProtection="1">
      <alignment horizontal="center" wrapText="1"/>
      <protection hidden="1"/>
    </xf>
    <xf numFmtId="1" fontId="11" fillId="7" borderId="10" xfId="2" applyNumberFormat="1" applyFont="1" applyFill="1" applyBorder="1" applyAlignment="1" applyProtection="1">
      <alignment horizontal="center" wrapText="1"/>
      <protection hidden="1"/>
    </xf>
    <xf numFmtId="3" fontId="11" fillId="7" borderId="17" xfId="0" applyNumberFormat="1" applyFont="1" applyFill="1" applyBorder="1" applyAlignment="1" applyProtection="1">
      <alignment horizontal="center" wrapText="1"/>
      <protection hidden="1"/>
    </xf>
    <xf numFmtId="3" fontId="11" fillId="7" borderId="2" xfId="0" applyNumberFormat="1" applyFont="1" applyFill="1" applyBorder="1" applyAlignment="1" applyProtection="1">
      <alignment horizontal="center" wrapText="1"/>
      <protection hidden="1"/>
    </xf>
    <xf numFmtId="3" fontId="11" fillId="7" borderId="5" xfId="0" applyNumberFormat="1" applyFont="1" applyFill="1" applyBorder="1" applyAlignment="1" applyProtection="1">
      <alignment horizontal="center" wrapText="1"/>
      <protection hidden="1"/>
    </xf>
    <xf numFmtId="0" fontId="11" fillId="0" borderId="2" xfId="0" applyFont="1" applyBorder="1" applyAlignment="1" applyProtection="1">
      <alignment wrapText="1"/>
      <protection locked="0"/>
    </xf>
    <xf numFmtId="14" fontId="11" fillId="0" borderId="17" xfId="0" applyNumberFormat="1" applyFont="1" applyBorder="1" applyAlignment="1" applyProtection="1">
      <alignment horizontal="center" wrapText="1"/>
      <protection locked="0"/>
    </xf>
    <xf numFmtId="14" fontId="11" fillId="0" borderId="22" xfId="0" applyNumberFormat="1" applyFont="1" applyBorder="1" applyAlignment="1" applyProtection="1">
      <alignment horizontal="center" wrapText="1"/>
      <protection locked="0"/>
    </xf>
    <xf numFmtId="165" fontId="9" fillId="0" borderId="25" xfId="1" applyNumberFormat="1" applyFont="1" applyFill="1" applyBorder="1" applyAlignment="1" applyProtection="1">
      <alignment horizontal="center" vertical="center" wrapText="1"/>
      <protection hidden="1"/>
    </xf>
    <xf numFmtId="1" fontId="9" fillId="0" borderId="25" xfId="1" applyNumberFormat="1" applyFont="1" applyFill="1" applyBorder="1" applyAlignment="1" applyProtection="1">
      <alignment horizontal="center" vertical="center" wrapText="1"/>
      <protection hidden="1"/>
    </xf>
    <xf numFmtId="165" fontId="9" fillId="0" borderId="32" xfId="1" applyNumberFormat="1" applyFont="1" applyFill="1" applyBorder="1" applyAlignment="1" applyProtection="1">
      <alignment horizontal="center" vertical="center" wrapText="1"/>
      <protection hidden="1"/>
    </xf>
    <xf numFmtId="165" fontId="9" fillId="0" borderId="31" xfId="1" applyNumberFormat="1" applyFont="1" applyFill="1" applyBorder="1" applyAlignment="1" applyProtection="1">
      <alignment horizontal="center" vertical="center" wrapText="1"/>
      <protection hidden="1"/>
    </xf>
    <xf numFmtId="0" fontId="2" fillId="0" borderId="29" xfId="0" applyFont="1" applyBorder="1" applyProtection="1">
      <protection hidden="1"/>
    </xf>
    <xf numFmtId="0" fontId="2" fillId="0" borderId="21" xfId="0" applyFont="1" applyBorder="1" applyProtection="1">
      <protection hidden="1"/>
    </xf>
    <xf numFmtId="49" fontId="8" fillId="0" borderId="0" xfId="2" applyFont="1" applyAlignment="1">
      <alignment horizontal="left"/>
    </xf>
    <xf numFmtId="49" fontId="12" fillId="0" borderId="0" xfId="2" applyFont="1" applyAlignment="1">
      <alignment horizontal="left"/>
    </xf>
    <xf numFmtId="166" fontId="8" fillId="8" borderId="37" xfId="1" applyNumberFormat="1" applyFont="1" applyFill="1" applyBorder="1" applyAlignment="1" applyProtection="1">
      <alignment horizontal="right" vertical="center"/>
      <protection hidden="1"/>
    </xf>
    <xf numFmtId="3" fontId="0" fillId="8" borderId="0" xfId="0" applyNumberFormat="1" applyFill="1"/>
    <xf numFmtId="44" fontId="0" fillId="8" borderId="0" xfId="0" applyNumberFormat="1" applyFill="1"/>
    <xf numFmtId="2" fontId="0" fillId="8" borderId="0" xfId="0" applyNumberFormat="1" applyFill="1"/>
    <xf numFmtId="0" fontId="37" fillId="7" borderId="0" xfId="0" applyFont="1" applyFill="1" applyAlignment="1" applyProtection="1">
      <alignment horizontal="center" vertical="center" wrapText="1"/>
      <protection hidden="1"/>
    </xf>
    <xf numFmtId="44" fontId="0" fillId="0" borderId="1" xfId="1" applyFont="1" applyBorder="1" applyProtection="1">
      <protection hidden="1"/>
    </xf>
    <xf numFmtId="0" fontId="2" fillId="7" borderId="0" xfId="3" applyFill="1" applyAlignment="1" applyProtection="1">
      <alignment horizontal="center"/>
      <protection hidden="1"/>
    </xf>
    <xf numFmtId="2" fontId="0" fillId="0" borderId="4" xfId="1" applyNumberFormat="1" applyFont="1" applyBorder="1" applyProtection="1">
      <protection hidden="1"/>
    </xf>
    <xf numFmtId="3" fontId="3" fillId="3" borderId="16" xfId="2" applyNumberFormat="1" applyFont="1" applyFill="1" applyBorder="1" applyAlignment="1" applyProtection="1">
      <alignment horizontal="left" vertical="center"/>
      <protection hidden="1"/>
    </xf>
    <xf numFmtId="165" fontId="10" fillId="3" borderId="14" xfId="1" applyNumberFormat="1" applyFont="1" applyFill="1" applyBorder="1" applyAlignment="1" applyProtection="1">
      <alignment horizontal="right" vertical="center"/>
      <protection hidden="1"/>
    </xf>
    <xf numFmtId="1" fontId="10" fillId="3" borderId="14" xfId="1" applyNumberFormat="1" applyFont="1" applyFill="1" applyBorder="1" applyAlignment="1" applyProtection="1">
      <alignment horizontal="right" vertical="center"/>
      <protection hidden="1"/>
    </xf>
    <xf numFmtId="44" fontId="10" fillId="3" borderId="14" xfId="1" applyFont="1" applyFill="1" applyBorder="1" applyAlignment="1" applyProtection="1">
      <alignment horizontal="right" vertical="center"/>
      <protection hidden="1"/>
    </xf>
    <xf numFmtId="0" fontId="8" fillId="9" borderId="6" xfId="3" applyFont="1" applyFill="1" applyBorder="1" applyAlignment="1" applyProtection="1">
      <alignment horizontal="left"/>
      <protection hidden="1"/>
    </xf>
    <xf numFmtId="5" fontId="6" fillId="9" borderId="8" xfId="1" applyNumberFormat="1" applyFont="1" applyFill="1" applyBorder="1" applyAlignment="1" applyProtection="1">
      <alignment horizontal="left" vertical="center"/>
      <protection hidden="1"/>
    </xf>
    <xf numFmtId="165" fontId="6" fillId="9" borderId="8" xfId="1" applyNumberFormat="1" applyFont="1" applyFill="1" applyBorder="1" applyAlignment="1" applyProtection="1">
      <alignment horizontal="right" vertical="center"/>
      <protection hidden="1"/>
    </xf>
    <xf numFmtId="5" fontId="6" fillId="9" borderId="8" xfId="1" applyNumberFormat="1" applyFont="1" applyFill="1" applyBorder="1" applyAlignment="1" applyProtection="1">
      <alignment horizontal="right" vertical="center"/>
      <protection hidden="1"/>
    </xf>
    <xf numFmtId="165" fontId="9" fillId="9" borderId="8" xfId="1" applyNumberFormat="1" applyFont="1" applyFill="1" applyBorder="1" applyAlignment="1" applyProtection="1">
      <alignment horizontal="right" vertical="center"/>
      <protection hidden="1"/>
    </xf>
    <xf numFmtId="0" fontId="8" fillId="9" borderId="8" xfId="3" applyFont="1" applyFill="1" applyBorder="1" applyProtection="1">
      <protection hidden="1"/>
    </xf>
    <xf numFmtId="0" fontId="6" fillId="9" borderId="8" xfId="3" applyFont="1" applyFill="1" applyBorder="1" applyAlignment="1" applyProtection="1">
      <alignment horizontal="center"/>
      <protection hidden="1"/>
    </xf>
    <xf numFmtId="0" fontId="6" fillId="6" borderId="0" xfId="3" applyFont="1" applyFill="1" applyAlignment="1" applyProtection="1">
      <alignment horizontal="left" vertical="center"/>
      <protection hidden="1"/>
    </xf>
    <xf numFmtId="0" fontId="34" fillId="6" borderId="0" xfId="3" applyFont="1" applyFill="1" applyAlignment="1" applyProtection="1">
      <alignment horizontal="left" vertical="center"/>
      <protection hidden="1"/>
    </xf>
    <xf numFmtId="0" fontId="6" fillId="8" borderId="41" xfId="3" applyFont="1" applyFill="1" applyBorder="1" applyAlignment="1" applyProtection="1">
      <alignment horizontal="center" vertical="center" wrapText="1"/>
      <protection hidden="1"/>
    </xf>
    <xf numFmtId="165" fontId="6" fillId="8" borderId="3" xfId="1" applyNumberFormat="1" applyFont="1" applyFill="1" applyBorder="1" applyAlignment="1" applyProtection="1">
      <alignment horizontal="center" vertical="center" wrapText="1"/>
      <protection hidden="1"/>
    </xf>
    <xf numFmtId="0" fontId="34" fillId="8" borderId="3" xfId="3" applyFont="1" applyFill="1" applyBorder="1" applyAlignment="1" applyProtection="1">
      <alignment horizontal="left" vertical="center"/>
      <protection hidden="1"/>
    </xf>
    <xf numFmtId="5" fontId="6" fillId="8" borderId="42" xfId="1" applyNumberFormat="1" applyFont="1" applyFill="1" applyBorder="1" applyAlignment="1" applyProtection="1">
      <alignment horizontal="center" vertical="center" wrapText="1"/>
      <protection hidden="1"/>
    </xf>
    <xf numFmtId="0" fontId="34" fillId="0" borderId="0" xfId="3" applyFont="1" applyProtection="1">
      <protection hidden="1"/>
    </xf>
    <xf numFmtId="0" fontId="17" fillId="0" borderId="0" xfId="3" applyFont="1" applyProtection="1">
      <protection hidden="1"/>
    </xf>
    <xf numFmtId="14" fontId="2" fillId="9" borderId="43" xfId="3" applyNumberFormat="1" applyFill="1" applyBorder="1" applyAlignment="1" applyProtection="1">
      <alignment horizontal="center" vertical="center" wrapText="1"/>
      <protection hidden="1"/>
    </xf>
    <xf numFmtId="14" fontId="2" fillId="7" borderId="0" xfId="1" applyNumberFormat="1" applyFont="1" applyFill="1" applyBorder="1" applyAlignment="1" applyProtection="1">
      <alignment horizontal="center" vertical="center"/>
      <protection hidden="1"/>
    </xf>
    <xf numFmtId="14" fontId="2" fillId="9" borderId="28" xfId="3" applyNumberFormat="1" applyFill="1" applyBorder="1" applyAlignment="1" applyProtection="1">
      <alignment horizontal="center" vertical="center" wrapText="1"/>
      <protection hidden="1"/>
    </xf>
    <xf numFmtId="14" fontId="2" fillId="7" borderId="1" xfId="1" applyNumberFormat="1" applyFont="1" applyFill="1" applyBorder="1" applyAlignment="1" applyProtection="1">
      <alignment horizontal="center" vertical="center"/>
      <protection hidden="1"/>
    </xf>
    <xf numFmtId="0" fontId="34" fillId="6" borderId="1" xfId="3" applyFont="1" applyFill="1" applyBorder="1" applyAlignment="1" applyProtection="1">
      <alignment horizontal="left" vertical="center"/>
      <protection hidden="1"/>
    </xf>
    <xf numFmtId="0" fontId="12" fillId="2" borderId="11" xfId="3" applyFont="1" applyFill="1" applyBorder="1" applyAlignment="1" applyProtection="1">
      <alignment horizontal="left"/>
      <protection hidden="1"/>
    </xf>
    <xf numFmtId="0" fontId="2" fillId="2" borderId="12" xfId="3" applyFill="1" applyBorder="1" applyAlignment="1" applyProtection="1">
      <alignment horizontal="right" vertical="center" wrapText="1"/>
      <protection hidden="1"/>
    </xf>
    <xf numFmtId="165" fontId="2" fillId="2" borderId="12" xfId="1" applyNumberFormat="1" applyFont="1" applyFill="1" applyBorder="1" applyAlignment="1" applyProtection="1">
      <alignment horizontal="right" vertical="center"/>
      <protection hidden="1"/>
    </xf>
    <xf numFmtId="5" fontId="2" fillId="2" borderId="12" xfId="1" applyNumberFormat="1" applyFont="1" applyFill="1" applyBorder="1" applyAlignment="1" applyProtection="1">
      <alignment horizontal="right" vertical="center"/>
      <protection hidden="1"/>
    </xf>
    <xf numFmtId="165" fontId="10" fillId="2" borderId="12" xfId="1" applyNumberFormat="1" applyFont="1" applyFill="1" applyBorder="1" applyAlignment="1" applyProtection="1">
      <alignment horizontal="right" vertical="center"/>
      <protection hidden="1"/>
    </xf>
    <xf numFmtId="0" fontId="12" fillId="2" borderId="12" xfId="3" applyFont="1" applyFill="1" applyBorder="1" applyProtection="1">
      <protection hidden="1"/>
    </xf>
    <xf numFmtId="0" fontId="2" fillId="2" borderId="12" xfId="3" applyFill="1" applyBorder="1" applyAlignment="1" applyProtection="1">
      <alignment horizontal="center"/>
      <protection hidden="1"/>
    </xf>
    <xf numFmtId="0" fontId="12" fillId="2" borderId="0" xfId="3" applyFont="1" applyFill="1" applyProtection="1">
      <protection hidden="1"/>
    </xf>
    <xf numFmtId="165" fontId="4" fillId="9" borderId="9" xfId="1" applyNumberFormat="1" applyFont="1" applyFill="1" applyBorder="1" applyAlignment="1" applyProtection="1">
      <alignment horizontal="left" vertical="center"/>
      <protection hidden="1"/>
    </xf>
    <xf numFmtId="0" fontId="12" fillId="9" borderId="0" xfId="3" applyFont="1" applyFill="1" applyProtection="1">
      <protection hidden="1"/>
    </xf>
    <xf numFmtId="165" fontId="10" fillId="9" borderId="0" xfId="1" applyNumberFormat="1" applyFont="1" applyFill="1" applyBorder="1" applyAlignment="1" applyProtection="1">
      <alignment horizontal="right" vertical="center"/>
      <protection hidden="1"/>
    </xf>
    <xf numFmtId="0" fontId="31" fillId="2" borderId="9" xfId="3" applyFont="1" applyFill="1" applyBorder="1" applyAlignment="1" applyProtection="1">
      <alignment horizontal="left"/>
      <protection hidden="1"/>
    </xf>
    <xf numFmtId="0" fontId="32" fillId="2" borderId="0" xfId="3" applyFont="1" applyFill="1" applyAlignment="1" applyProtection="1">
      <alignment horizontal="right" vertical="center" wrapText="1"/>
      <protection hidden="1"/>
    </xf>
    <xf numFmtId="165" fontId="32" fillId="2" borderId="0" xfId="1" applyNumberFormat="1" applyFont="1" applyFill="1" applyBorder="1" applyAlignment="1" applyProtection="1">
      <alignment horizontal="right" vertical="center"/>
      <protection hidden="1"/>
    </xf>
    <xf numFmtId="5" fontId="32" fillId="2" borderId="0" xfId="1" applyNumberFormat="1" applyFont="1" applyFill="1" applyBorder="1" applyAlignment="1" applyProtection="1">
      <alignment horizontal="right" vertical="center"/>
      <protection hidden="1"/>
    </xf>
    <xf numFmtId="165" fontId="33" fillId="2" borderId="0" xfId="1" applyNumberFormat="1" applyFont="1" applyFill="1" applyBorder="1" applyAlignment="1" applyProtection="1">
      <alignment horizontal="right" vertical="center"/>
      <protection hidden="1"/>
    </xf>
    <xf numFmtId="0" fontId="31" fillId="2" borderId="0" xfId="3" applyFont="1" applyFill="1" applyProtection="1">
      <protection hidden="1"/>
    </xf>
    <xf numFmtId="0" fontId="31" fillId="2" borderId="0" xfId="3" applyFont="1" applyFill="1" applyAlignment="1" applyProtection="1">
      <alignment horizontal="right" indent="2"/>
      <protection hidden="1"/>
    </xf>
    <xf numFmtId="0" fontId="2" fillId="2" borderId="0" xfId="3" applyFill="1" applyAlignment="1" applyProtection="1">
      <alignment horizontal="center"/>
      <protection hidden="1"/>
    </xf>
    <xf numFmtId="42" fontId="26" fillId="6" borderId="1" xfId="1" applyNumberFormat="1" applyFont="1" applyFill="1" applyBorder="1" applyAlignment="1" applyProtection="1">
      <alignment horizontal="right" vertical="center"/>
      <protection hidden="1"/>
    </xf>
    <xf numFmtId="0" fontId="6" fillId="6" borderId="0" xfId="3" applyFont="1" applyFill="1" applyProtection="1">
      <protection hidden="1"/>
    </xf>
    <xf numFmtId="3" fontId="12" fillId="0" borderId="0" xfId="3" applyNumberFormat="1" applyFont="1" applyProtection="1">
      <protection hidden="1"/>
    </xf>
    <xf numFmtId="43" fontId="12" fillId="0" borderId="0" xfId="3" applyNumberFormat="1" applyFont="1" applyProtection="1">
      <protection hidden="1"/>
    </xf>
    <xf numFmtId="0" fontId="0" fillId="0" borderId="0" xfId="0" pivotButton="1" applyProtection="1">
      <protection hidden="1"/>
    </xf>
    <xf numFmtId="3" fontId="0" fillId="0" borderId="0" xfId="0" applyNumberFormat="1" applyProtection="1">
      <protection hidden="1"/>
    </xf>
    <xf numFmtId="0" fontId="35" fillId="0" borderId="0" xfId="3" applyFont="1" applyAlignment="1" applyProtection="1">
      <alignment horizontal="left"/>
      <protection hidden="1"/>
    </xf>
    <xf numFmtId="1" fontId="11" fillId="0" borderId="22" xfId="0" applyNumberFormat="1" applyFont="1" applyBorder="1" applyAlignment="1" applyProtection="1">
      <alignment wrapText="1"/>
      <protection locked="0"/>
    </xf>
    <xf numFmtId="0" fontId="2" fillId="0" borderId="29" xfId="0" applyFont="1" applyBorder="1" applyAlignment="1" applyProtection="1">
      <alignment horizontal="center"/>
      <protection hidden="1"/>
    </xf>
    <xf numFmtId="0" fontId="2" fillId="0" borderId="26"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4" xfId="0" applyFont="1" applyBorder="1" applyProtection="1">
      <protection hidden="1"/>
    </xf>
    <xf numFmtId="1" fontId="9" fillId="0" borderId="27" xfId="1" applyNumberFormat="1" applyFont="1" applyFill="1" applyBorder="1" applyAlignment="1" applyProtection="1">
      <alignment horizontal="center" vertical="center" wrapText="1"/>
      <protection hidden="1"/>
    </xf>
    <xf numFmtId="165" fontId="11" fillId="0" borderId="2" xfId="0" applyNumberFormat="1" applyFont="1" applyBorder="1" applyProtection="1">
      <protection hidden="1"/>
    </xf>
    <xf numFmtId="165" fontId="11" fillId="0" borderId="17" xfId="0" applyNumberFormat="1" applyFont="1" applyBorder="1" applyAlignment="1" applyProtection="1">
      <alignment wrapText="1"/>
      <protection locked="0"/>
    </xf>
    <xf numFmtId="165" fontId="11" fillId="0" borderId="2" xfId="0" applyNumberFormat="1" applyFont="1" applyBorder="1" applyAlignment="1" applyProtection="1">
      <alignment wrapText="1"/>
      <protection locked="0"/>
    </xf>
    <xf numFmtId="0" fontId="2" fillId="0" borderId="0" xfId="14"/>
    <xf numFmtId="9" fontId="2" fillId="6" borderId="44" xfId="13" applyFont="1" applyFill="1" applyBorder="1" applyAlignment="1" applyProtection="1">
      <alignment horizontal="center" vertical="center"/>
      <protection hidden="1"/>
    </xf>
    <xf numFmtId="10" fontId="2" fillId="6" borderId="44" xfId="13" applyNumberFormat="1" applyFont="1" applyFill="1" applyBorder="1" applyAlignment="1" applyProtection="1">
      <alignment horizontal="center" vertical="center"/>
      <protection hidden="1"/>
    </xf>
    <xf numFmtId="10" fontId="2" fillId="6" borderId="27" xfId="13" applyNumberFormat="1" applyFont="1" applyFill="1" applyBorder="1" applyAlignment="1" applyProtection="1">
      <alignment horizontal="center" vertical="center"/>
      <protection hidden="1"/>
    </xf>
    <xf numFmtId="3" fontId="12" fillId="3" borderId="4" xfId="1" applyNumberFormat="1" applyFont="1" applyFill="1" applyBorder="1" applyAlignment="1" applyProtection="1">
      <alignment horizontal="left" vertical="center"/>
      <protection hidden="1"/>
    </xf>
    <xf numFmtId="44" fontId="0" fillId="0" borderId="0" xfId="0" applyNumberFormat="1" applyProtection="1">
      <protection hidden="1"/>
    </xf>
    <xf numFmtId="0" fontId="6" fillId="3" borderId="0" xfId="3" applyFont="1" applyFill="1" applyAlignment="1" applyProtection="1">
      <alignment horizontal="right"/>
      <protection hidden="1"/>
    </xf>
    <xf numFmtId="165" fontId="12" fillId="13" borderId="0" xfId="1" applyNumberFormat="1" applyFont="1" applyFill="1" applyBorder="1" applyAlignment="1" applyProtection="1">
      <alignment horizontal="center" vertical="center"/>
      <protection hidden="1"/>
    </xf>
    <xf numFmtId="0" fontId="2" fillId="13" borderId="0" xfId="0" applyFont="1" applyFill="1" applyProtection="1">
      <protection hidden="1"/>
    </xf>
    <xf numFmtId="165" fontId="2" fillId="13" borderId="0" xfId="0" applyNumberFormat="1" applyFont="1" applyFill="1" applyProtection="1">
      <protection hidden="1"/>
    </xf>
    <xf numFmtId="164" fontId="7" fillId="3" borderId="12" xfId="2" applyNumberFormat="1" applyFont="1" applyFill="1" applyBorder="1" applyAlignment="1" applyProtection="1">
      <alignment vertical="center"/>
      <protection hidden="1"/>
    </xf>
    <xf numFmtId="164" fontId="9" fillId="6" borderId="31" xfId="1" applyNumberFormat="1" applyFont="1" applyFill="1" applyBorder="1" applyAlignment="1" applyProtection="1">
      <alignment horizontal="center" vertical="center" textRotation="90" wrapText="1"/>
      <protection hidden="1"/>
    </xf>
    <xf numFmtId="164" fontId="7" fillId="3" borderId="15" xfId="2" applyNumberFormat="1" applyFont="1" applyFill="1" applyBorder="1" applyAlignment="1" applyProtection="1">
      <alignment vertical="center"/>
      <protection hidden="1"/>
    </xf>
    <xf numFmtId="0" fontId="59"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wrapText="1"/>
    </xf>
    <xf numFmtId="0" fontId="66" fillId="0" borderId="0" xfId="0" applyFont="1" applyAlignment="1">
      <alignment horizontal="left" vertical="top"/>
    </xf>
    <xf numFmtId="0" fontId="67" fillId="0" borderId="0" xfId="0" applyFont="1" applyAlignment="1">
      <alignment horizontal="left" vertical="center" wrapText="1"/>
    </xf>
    <xf numFmtId="0" fontId="67" fillId="0" borderId="0" xfId="0" applyFont="1" applyAlignment="1">
      <alignment horizontal="center" vertical="center" wrapText="1"/>
    </xf>
    <xf numFmtId="0" fontId="68" fillId="0" borderId="0" xfId="0" applyFont="1" applyAlignment="1">
      <alignment vertical="center" wrapText="1"/>
    </xf>
    <xf numFmtId="14" fontId="65" fillId="0" borderId="0" xfId="0" applyNumberFormat="1" applyFont="1" applyAlignment="1">
      <alignment wrapText="1"/>
    </xf>
    <xf numFmtId="0" fontId="65" fillId="0" borderId="0" xfId="0" applyFont="1" applyAlignment="1">
      <alignment horizontal="center" wrapText="1"/>
    </xf>
    <xf numFmtId="0" fontId="67" fillId="0" borderId="0" xfId="0" applyFont="1" applyAlignment="1">
      <alignment horizontal="center" vertical="center"/>
    </xf>
    <xf numFmtId="0" fontId="68" fillId="0" borderId="0" xfId="0" applyFont="1" applyAlignment="1">
      <alignment vertical="center"/>
    </xf>
    <xf numFmtId="0" fontId="65" fillId="0" borderId="0" xfId="0" applyFont="1"/>
    <xf numFmtId="0" fontId="69" fillId="0" borderId="0" xfId="0" applyFont="1" applyProtection="1">
      <protection hidden="1"/>
    </xf>
    <xf numFmtId="0" fontId="70" fillId="0" borderId="0" xfId="3" applyFont="1" applyAlignment="1" applyProtection="1">
      <alignment horizontal="right"/>
      <protection hidden="1"/>
    </xf>
    <xf numFmtId="0" fontId="69" fillId="0" borderId="0" xfId="15" applyFont="1" applyProtection="1">
      <protection hidden="1"/>
    </xf>
    <xf numFmtId="0" fontId="69" fillId="0" borderId="0" xfId="15" applyFont="1" applyAlignment="1" applyProtection="1">
      <alignment horizontal="center"/>
      <protection hidden="1"/>
    </xf>
    <xf numFmtId="0" fontId="59" fillId="0" borderId="0" xfId="0" applyFont="1" applyAlignment="1">
      <alignment wrapText="1"/>
    </xf>
    <xf numFmtId="0" fontId="59" fillId="0" borderId="0" xfId="0" applyFont="1"/>
    <xf numFmtId="0" fontId="63" fillId="7" borderId="1" xfId="14" applyFont="1" applyFill="1" applyBorder="1" applyAlignment="1" applyProtection="1">
      <alignment vertical="center" wrapText="1"/>
      <protection locked="0" hidden="1"/>
    </xf>
    <xf numFmtId="0" fontId="12" fillId="10" borderId="0" xfId="3" applyFont="1" applyFill="1" applyAlignment="1">
      <alignment horizontal="left"/>
    </xf>
    <xf numFmtId="0" fontId="12" fillId="0" borderId="0" xfId="3" applyFont="1"/>
    <xf numFmtId="3" fontId="2" fillId="0" borderId="0" xfId="0" applyNumberFormat="1" applyFont="1" applyAlignment="1" applyProtection="1">
      <alignment vertical="center"/>
      <protection hidden="1"/>
    </xf>
    <xf numFmtId="164" fontId="72" fillId="0" borderId="0" xfId="1" applyNumberFormat="1" applyFont="1" applyFill="1" applyAlignment="1" applyProtection="1">
      <alignment horizontal="right"/>
      <protection hidden="1"/>
    </xf>
    <xf numFmtId="49" fontId="73" fillId="0" borderId="0" xfId="2" applyFont="1" applyAlignment="1" applyProtection="1">
      <alignment horizontal="left"/>
      <protection hidden="1"/>
    </xf>
    <xf numFmtId="164" fontId="72" fillId="0" borderId="0" xfId="1" applyNumberFormat="1" applyFont="1" applyFill="1" applyAlignment="1" applyProtection="1">
      <alignment horizontal="right" vertical="top"/>
      <protection hidden="1"/>
    </xf>
    <xf numFmtId="0" fontId="17" fillId="0" borderId="0" xfId="0" applyFont="1" applyAlignment="1" applyProtection="1">
      <alignment horizontal="left" vertical="center"/>
      <protection hidden="1"/>
    </xf>
    <xf numFmtId="3" fontId="0" fillId="0" borderId="0" xfId="0" applyNumberFormat="1" applyAlignment="1" applyProtection="1">
      <alignment vertical="center"/>
      <protection hidden="1"/>
    </xf>
    <xf numFmtId="0" fontId="17" fillId="0" borderId="0" xfId="2" applyNumberFormat="1" applyFont="1" applyAlignment="1" applyProtection="1">
      <alignment horizontal="left" vertical="center"/>
      <protection hidden="1"/>
    </xf>
    <xf numFmtId="49" fontId="74" fillId="0" borderId="0" xfId="2" applyFont="1" applyAlignment="1" applyProtection="1">
      <alignment horizontal="left"/>
      <protection hidden="1"/>
    </xf>
    <xf numFmtId="164" fontId="2" fillId="0" borderId="0" xfId="1" applyNumberFormat="1" applyFont="1" applyFill="1" applyAlignment="1" applyProtection="1">
      <protection hidden="1"/>
    </xf>
    <xf numFmtId="0" fontId="17" fillId="0" borderId="0" xfId="2" applyNumberFormat="1" applyFont="1" applyAlignment="1" applyProtection="1">
      <alignment horizontal="left"/>
      <protection hidden="1"/>
    </xf>
    <xf numFmtId="0" fontId="5" fillId="0" borderId="0" xfId="2" applyNumberFormat="1" applyFont="1" applyProtection="1">
      <alignment horizontal="left" vertical="top"/>
      <protection hidden="1"/>
    </xf>
    <xf numFmtId="3" fontId="5" fillId="0" borderId="0" xfId="2" applyNumberFormat="1" applyFont="1" applyAlignment="1" applyProtection="1">
      <alignment vertical="center"/>
      <protection hidden="1"/>
    </xf>
    <xf numFmtId="164" fontId="5" fillId="0" borderId="0" xfId="2" applyNumberFormat="1" applyFont="1" applyProtection="1">
      <alignment horizontal="left" vertical="top"/>
      <protection hidden="1"/>
    </xf>
    <xf numFmtId="0" fontId="2" fillId="0" borderId="0" xfId="2" applyNumberFormat="1" applyFont="1" applyAlignment="1" applyProtection="1">
      <alignment horizontal="left"/>
      <protection hidden="1"/>
    </xf>
    <xf numFmtId="0" fontId="11" fillId="0" borderId="0" xfId="2" applyNumberFormat="1" applyFont="1" applyProtection="1">
      <alignment horizontal="left" vertical="top"/>
      <protection hidden="1"/>
    </xf>
    <xf numFmtId="3" fontId="11" fillId="0" borderId="0" xfId="2" applyNumberFormat="1" applyFont="1" applyAlignment="1" applyProtection="1">
      <alignment vertical="center"/>
      <protection hidden="1"/>
    </xf>
    <xf numFmtId="164" fontId="11" fillId="0" borderId="0" xfId="2" applyNumberFormat="1" applyFont="1" applyProtection="1">
      <alignment horizontal="left" vertical="top"/>
      <protection hidden="1"/>
    </xf>
    <xf numFmtId="0" fontId="2" fillId="0" borderId="0" xfId="0" applyFont="1" applyAlignment="1" applyProtection="1">
      <alignment horizontal="center"/>
      <protection hidden="1"/>
    </xf>
    <xf numFmtId="0" fontId="75" fillId="14" borderId="6" xfId="0" applyFont="1" applyFill="1" applyBorder="1" applyAlignment="1" applyProtection="1">
      <alignment horizontal="center"/>
      <protection hidden="1"/>
    </xf>
    <xf numFmtId="49" fontId="14" fillId="15" borderId="8" xfId="2" applyFont="1" applyFill="1" applyBorder="1" applyAlignment="1" applyProtection="1">
      <alignment horizontal="right" indent="1"/>
      <protection hidden="1"/>
    </xf>
    <xf numFmtId="3" fontId="12" fillId="15" borderId="7" xfId="3" applyNumberFormat="1" applyFont="1" applyFill="1" applyBorder="1" applyAlignment="1" applyProtection="1">
      <alignment horizontal="left" vertical="center"/>
      <protection hidden="1"/>
    </xf>
    <xf numFmtId="0" fontId="12" fillId="15" borderId="7" xfId="3" applyFont="1" applyFill="1" applyBorder="1" applyProtection="1">
      <protection hidden="1"/>
    </xf>
    <xf numFmtId="0" fontId="8" fillId="15" borderId="7" xfId="3" applyFont="1" applyFill="1" applyBorder="1" applyProtection="1">
      <protection hidden="1"/>
    </xf>
    <xf numFmtId="0" fontId="8" fillId="15" borderId="8" xfId="3" applyFont="1" applyFill="1" applyBorder="1" applyProtection="1">
      <protection hidden="1"/>
    </xf>
    <xf numFmtId="0" fontId="2" fillId="15" borderId="8" xfId="0" applyFont="1" applyFill="1" applyBorder="1" applyProtection="1">
      <protection hidden="1"/>
    </xf>
    <xf numFmtId="3" fontId="2" fillId="15" borderId="8" xfId="0" applyNumberFormat="1" applyFont="1" applyFill="1" applyBorder="1" applyAlignment="1" applyProtection="1">
      <alignment vertical="center"/>
      <protection hidden="1"/>
    </xf>
    <xf numFmtId="3" fontId="14" fillId="15" borderId="8" xfId="2" applyNumberFormat="1" applyFont="1" applyFill="1" applyBorder="1" applyAlignment="1" applyProtection="1">
      <alignment vertical="center"/>
      <protection hidden="1"/>
    </xf>
    <xf numFmtId="164" fontId="2" fillId="15" borderId="8" xfId="0" applyNumberFormat="1" applyFont="1" applyFill="1" applyBorder="1" applyProtection="1">
      <protection hidden="1"/>
    </xf>
    <xf numFmtId="4" fontId="6" fillId="14" borderId="51" xfId="0" applyNumberFormat="1" applyFont="1" applyFill="1" applyBorder="1" applyAlignment="1" applyProtection="1">
      <alignment horizontal="right"/>
      <protection hidden="1"/>
    </xf>
    <xf numFmtId="0" fontId="75" fillId="14" borderId="9" xfId="0" applyFont="1" applyFill="1" applyBorder="1" applyAlignment="1" applyProtection="1">
      <alignment horizontal="center"/>
      <protection hidden="1"/>
    </xf>
    <xf numFmtId="49" fontId="14" fillId="15" borderId="0" xfId="2" applyFont="1" applyFill="1" applyAlignment="1" applyProtection="1">
      <alignment horizontal="right" indent="1"/>
      <protection hidden="1"/>
    </xf>
    <xf numFmtId="3" fontId="12" fillId="15" borderId="4" xfId="3" applyNumberFormat="1" applyFont="1" applyFill="1" applyBorder="1" applyAlignment="1" applyProtection="1">
      <alignment horizontal="left" vertical="center"/>
      <protection hidden="1"/>
    </xf>
    <xf numFmtId="0" fontId="12" fillId="15" borderId="4" xfId="3" applyFont="1" applyFill="1" applyBorder="1" applyProtection="1">
      <protection hidden="1"/>
    </xf>
    <xf numFmtId="0" fontId="8" fillId="15" borderId="4" xfId="3" applyFont="1" applyFill="1" applyBorder="1" applyProtection="1">
      <protection hidden="1"/>
    </xf>
    <xf numFmtId="0" fontId="8" fillId="15" borderId="0" xfId="3" applyFont="1" applyFill="1" applyProtection="1">
      <protection hidden="1"/>
    </xf>
    <xf numFmtId="0" fontId="2" fillId="15" borderId="0" xfId="0" applyFont="1" applyFill="1" applyProtection="1">
      <protection hidden="1"/>
    </xf>
    <xf numFmtId="3" fontId="2" fillId="15" borderId="0" xfId="0" applyNumberFormat="1" applyFont="1" applyFill="1" applyAlignment="1" applyProtection="1">
      <alignment vertical="center"/>
      <protection hidden="1"/>
    </xf>
    <xf numFmtId="3" fontId="14" fillId="15" borderId="0" xfId="2" applyNumberFormat="1" applyFont="1" applyFill="1" applyAlignment="1" applyProtection="1">
      <alignment vertical="center"/>
      <protection hidden="1"/>
    </xf>
    <xf numFmtId="164" fontId="2" fillId="15" borderId="0" xfId="0" applyNumberFormat="1" applyFont="1" applyFill="1" applyProtection="1">
      <protection hidden="1"/>
    </xf>
    <xf numFmtId="164" fontId="6" fillId="14" borderId="35" xfId="0" applyNumberFormat="1" applyFont="1" applyFill="1" applyBorder="1" applyAlignment="1" applyProtection="1">
      <alignment horizontal="right" vertical="center"/>
      <protection hidden="1"/>
    </xf>
    <xf numFmtId="3" fontId="12" fillId="15" borderId="4" xfId="3" applyNumberFormat="1" applyFont="1" applyFill="1" applyBorder="1" applyAlignment="1" applyProtection="1">
      <alignment horizontal="center" vertical="center"/>
      <protection hidden="1"/>
    </xf>
    <xf numFmtId="49" fontId="5" fillId="15" borderId="0" xfId="2" applyFont="1" applyFill="1" applyProtection="1">
      <alignment horizontal="left" vertical="top"/>
      <protection hidden="1"/>
    </xf>
    <xf numFmtId="164" fontId="6" fillId="14" borderId="49" xfId="0" applyNumberFormat="1" applyFont="1" applyFill="1" applyBorder="1" applyAlignment="1" applyProtection="1">
      <alignment horizontal="right" vertical="center"/>
      <protection hidden="1"/>
    </xf>
    <xf numFmtId="0" fontId="75" fillId="15" borderId="11" xfId="0" applyFont="1" applyFill="1" applyBorder="1" applyAlignment="1" applyProtection="1">
      <alignment horizontal="center"/>
      <protection hidden="1"/>
    </xf>
    <xf numFmtId="0" fontId="75" fillId="15" borderId="12" xfId="0" applyFont="1" applyFill="1" applyBorder="1" applyAlignment="1" applyProtection="1">
      <alignment horizontal="center"/>
      <protection hidden="1"/>
    </xf>
    <xf numFmtId="49" fontId="7" fillId="15" borderId="12" xfId="2" applyFont="1" applyFill="1" applyBorder="1" applyAlignment="1" applyProtection="1">
      <alignment horizontal="left" indent="1"/>
      <protection hidden="1"/>
    </xf>
    <xf numFmtId="49" fontId="5" fillId="15" borderId="12" xfId="2" applyFont="1" applyFill="1" applyBorder="1" applyAlignment="1" applyProtection="1">
      <alignment horizontal="left"/>
      <protection hidden="1"/>
    </xf>
    <xf numFmtId="49" fontId="5" fillId="15" borderId="12" xfId="2" applyFont="1" applyFill="1" applyBorder="1" applyProtection="1">
      <alignment horizontal="left" vertical="top"/>
      <protection hidden="1"/>
    </xf>
    <xf numFmtId="0" fontId="2" fillId="15" borderId="12" xfId="0" applyFont="1" applyFill="1" applyBorder="1" applyProtection="1">
      <protection hidden="1"/>
    </xf>
    <xf numFmtId="49" fontId="14" fillId="15" borderId="52" xfId="2" applyFont="1" applyFill="1" applyBorder="1" applyAlignment="1" applyProtection="1">
      <alignment horizontal="left" indent="1"/>
      <protection hidden="1"/>
    </xf>
    <xf numFmtId="3" fontId="10" fillId="15" borderId="52" xfId="0" applyNumberFormat="1" applyFont="1" applyFill="1" applyBorder="1" applyAlignment="1" applyProtection="1">
      <alignment vertical="center"/>
      <protection hidden="1"/>
    </xf>
    <xf numFmtId="3" fontId="12" fillId="4" borderId="2" xfId="1" applyNumberFormat="1" applyFont="1" applyFill="1" applyBorder="1" applyAlignment="1" applyProtection="1">
      <alignment horizontal="right" vertical="center"/>
      <protection hidden="1"/>
    </xf>
    <xf numFmtId="164" fontId="10" fillId="15" borderId="52" xfId="1" applyNumberFormat="1" applyFont="1" applyFill="1" applyBorder="1" applyAlignment="1" applyProtection="1">
      <alignment vertical="center"/>
      <protection hidden="1"/>
    </xf>
    <xf numFmtId="164" fontId="10" fillId="15" borderId="53" xfId="1" applyNumberFormat="1" applyFont="1" applyFill="1" applyBorder="1" applyAlignment="1" applyProtection="1">
      <alignment vertical="center"/>
      <protection hidden="1"/>
    </xf>
    <xf numFmtId="49" fontId="7" fillId="0" borderId="0" xfId="2" applyFont="1" applyAlignment="1" applyProtection="1">
      <alignment horizontal="left" indent="1"/>
      <protection hidden="1"/>
    </xf>
    <xf numFmtId="3" fontId="10" fillId="0" borderId="0" xfId="0" applyNumberFormat="1" applyFont="1" applyAlignment="1" applyProtection="1">
      <alignment vertical="center"/>
      <protection hidden="1"/>
    </xf>
    <xf numFmtId="164" fontId="10" fillId="0" borderId="0" xfId="1" applyNumberFormat="1" applyFont="1" applyFill="1" applyBorder="1" applyAlignment="1" applyProtection="1">
      <alignment vertical="center"/>
      <protection hidden="1"/>
    </xf>
    <xf numFmtId="49" fontId="9" fillId="3" borderId="54" xfId="2" applyFont="1" applyFill="1" applyBorder="1" applyAlignment="1" applyProtection="1">
      <alignment horizontal="center" vertical="center" wrapText="1"/>
      <protection hidden="1"/>
    </xf>
    <xf numFmtId="0" fontId="9" fillId="0" borderId="55" xfId="0" applyFont="1" applyBorder="1" applyAlignment="1" applyProtection="1">
      <alignment horizontal="center" vertical="center" wrapText="1"/>
      <protection hidden="1"/>
    </xf>
    <xf numFmtId="0" fontId="9" fillId="0" borderId="40"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wrapText="1"/>
      <protection hidden="1"/>
    </xf>
    <xf numFmtId="49" fontId="9" fillId="0" borderId="18" xfId="2" applyFont="1" applyBorder="1" applyAlignment="1" applyProtection="1">
      <alignment horizontal="center" vertical="center" wrapText="1"/>
      <protection hidden="1"/>
    </xf>
    <xf numFmtId="49" fontId="9" fillId="3" borderId="18" xfId="2" applyFont="1" applyFill="1" applyBorder="1" applyAlignment="1" applyProtection="1">
      <alignment horizontal="center" vertical="center" wrapText="1"/>
      <protection hidden="1"/>
    </xf>
    <xf numFmtId="3" fontId="9" fillId="0" borderId="18" xfId="0" applyNumberFormat="1" applyFont="1" applyBorder="1" applyAlignment="1" applyProtection="1">
      <alignment horizontal="center" vertical="center" wrapText="1"/>
      <protection hidden="1"/>
    </xf>
    <xf numFmtId="3" fontId="9" fillId="3" borderId="18" xfId="2" applyNumberFormat="1" applyFont="1" applyFill="1" applyBorder="1" applyAlignment="1" applyProtection="1">
      <alignment horizontal="center" vertical="center" wrapText="1"/>
      <protection hidden="1"/>
    </xf>
    <xf numFmtId="164" fontId="9" fillId="0" borderId="18" xfId="0" applyNumberFormat="1" applyFont="1" applyBorder="1" applyAlignment="1" applyProtection="1">
      <alignment horizontal="center" vertical="center" wrapText="1"/>
      <protection hidden="1"/>
    </xf>
    <xf numFmtId="164" fontId="9" fillId="0" borderId="56" xfId="1" applyNumberFormat="1" applyFont="1" applyFill="1" applyBorder="1" applyAlignment="1" applyProtection="1">
      <alignment horizontal="center" vertical="center" wrapText="1"/>
      <protection hidden="1"/>
    </xf>
    <xf numFmtId="164" fontId="9" fillId="0" borderId="57" xfId="1" applyNumberFormat="1" applyFont="1" applyFill="1" applyBorder="1" applyAlignment="1" applyProtection="1">
      <alignment horizontal="center" vertical="center" wrapText="1"/>
      <protection hidden="1"/>
    </xf>
    <xf numFmtId="49" fontId="11" fillId="3" borderId="58" xfId="2" applyFont="1" applyFill="1" applyBorder="1" applyAlignment="1" applyProtection="1">
      <alignment horizontal="center" vertical="center" wrapText="1"/>
      <protection hidden="1"/>
    </xf>
    <xf numFmtId="49" fontId="11" fillId="0" borderId="31" xfId="2" applyFont="1" applyBorder="1" applyAlignment="1" applyProtection="1">
      <alignment horizontal="center" vertical="center" wrapText="1"/>
      <protection locked="0"/>
    </xf>
    <xf numFmtId="0" fontId="11" fillId="0" borderId="22" xfId="0" applyFont="1" applyBorder="1" applyAlignment="1" applyProtection="1">
      <alignment vertical="center"/>
      <protection locked="0"/>
    </xf>
    <xf numFmtId="0" fontId="11" fillId="0" borderId="2" xfId="0" applyFont="1" applyBorder="1" applyAlignment="1" applyProtection="1">
      <alignment vertical="center"/>
      <protection locked="0"/>
    </xf>
    <xf numFmtId="0" fontId="11" fillId="0" borderId="5" xfId="0" applyFont="1" applyBorder="1" applyAlignment="1" applyProtection="1">
      <alignment vertical="center"/>
      <protection locked="0"/>
    </xf>
    <xf numFmtId="49" fontId="11" fillId="0" borderId="2" xfId="2" applyFont="1" applyBorder="1" applyAlignment="1" applyProtection="1">
      <alignment vertical="center" wrapText="1"/>
      <protection locked="0"/>
    </xf>
    <xf numFmtId="49" fontId="11" fillId="3" borderId="2" xfId="2" applyFont="1" applyFill="1" applyBorder="1" applyAlignment="1" applyProtection="1">
      <alignment vertical="center" wrapText="1"/>
      <protection locked="0"/>
    </xf>
    <xf numFmtId="3" fontId="11" fillId="0" borderId="2" xfId="0" applyNumberFormat="1" applyFont="1" applyBorder="1" applyAlignment="1" applyProtection="1">
      <alignment vertical="center"/>
      <protection locked="0"/>
    </xf>
    <xf numFmtId="3" fontId="11" fillId="3" borderId="2" xfId="2" applyNumberFormat="1" applyFont="1" applyFill="1" applyBorder="1" applyAlignment="1" applyProtection="1">
      <alignment vertical="center" wrapText="1"/>
      <protection locked="0"/>
    </xf>
    <xf numFmtId="164" fontId="11" fillId="0" borderId="2" xfId="1" applyNumberFormat="1" applyFont="1" applyFill="1" applyBorder="1" applyAlignment="1" applyProtection="1">
      <alignment vertical="center"/>
      <protection locked="0"/>
    </xf>
    <xf numFmtId="164" fontId="11" fillId="0" borderId="5" xfId="1" applyNumberFormat="1" applyFont="1" applyFill="1" applyBorder="1" applyAlignment="1" applyProtection="1">
      <alignment vertical="center"/>
      <protection locked="0"/>
    </xf>
    <xf numFmtId="164" fontId="11" fillId="0" borderId="10" xfId="0" applyNumberFormat="1" applyFont="1" applyBorder="1" applyAlignment="1" applyProtection="1">
      <alignment vertical="center"/>
      <protection hidden="1"/>
    </xf>
    <xf numFmtId="0" fontId="11" fillId="0" borderId="0" xfId="0" applyFont="1" applyAlignment="1" applyProtection="1">
      <alignment vertical="center"/>
      <protection hidden="1"/>
    </xf>
    <xf numFmtId="49" fontId="11" fillId="3" borderId="59" xfId="2" applyFont="1" applyFill="1" applyBorder="1" applyAlignment="1" applyProtection="1">
      <alignment horizontal="center" vertical="center" wrapText="1"/>
      <protection hidden="1"/>
    </xf>
    <xf numFmtId="49" fontId="11" fillId="0" borderId="17" xfId="2" applyFont="1" applyBorder="1" applyAlignment="1" applyProtection="1">
      <alignment horizontal="center" vertical="center" wrapText="1"/>
      <protection locked="0"/>
    </xf>
    <xf numFmtId="164" fontId="11" fillId="0" borderId="10" xfId="1" applyNumberFormat="1" applyFont="1" applyFill="1" applyBorder="1" applyAlignment="1" applyProtection="1">
      <alignment vertical="center"/>
      <protection locked="0"/>
    </xf>
    <xf numFmtId="0" fontId="11" fillId="0" borderId="0" xfId="2" applyNumberFormat="1" applyFont="1" applyAlignment="1" applyProtection="1">
      <alignment horizontal="left"/>
      <protection hidden="1"/>
    </xf>
    <xf numFmtId="0" fontId="75" fillId="15" borderId="6" xfId="0" applyFont="1" applyFill="1" applyBorder="1" applyProtection="1">
      <protection hidden="1"/>
    </xf>
    <xf numFmtId="4" fontId="6" fillId="14" borderId="8" xfId="0" applyNumberFormat="1" applyFont="1" applyFill="1" applyBorder="1" applyAlignment="1" applyProtection="1">
      <alignment horizontal="right"/>
      <protection hidden="1"/>
    </xf>
    <xf numFmtId="0" fontId="75" fillId="15" borderId="9" xfId="0" applyFont="1" applyFill="1" applyBorder="1" applyProtection="1">
      <protection hidden="1"/>
    </xf>
    <xf numFmtId="164" fontId="6" fillId="14" borderId="0" xfId="0" applyNumberFormat="1" applyFont="1" applyFill="1" applyAlignment="1" applyProtection="1">
      <alignment horizontal="right" vertical="center"/>
      <protection hidden="1"/>
    </xf>
    <xf numFmtId="164" fontId="6" fillId="16" borderId="1" xfId="0" applyNumberFormat="1" applyFont="1" applyFill="1" applyBorder="1" applyAlignment="1" applyProtection="1">
      <alignment horizontal="right" vertical="center"/>
      <protection hidden="1"/>
    </xf>
    <xf numFmtId="164" fontId="6" fillId="16" borderId="49" xfId="0" applyNumberFormat="1" applyFont="1" applyFill="1" applyBorder="1" applyAlignment="1" applyProtection="1">
      <alignment horizontal="right" vertical="center"/>
      <protection hidden="1"/>
    </xf>
    <xf numFmtId="0" fontId="75" fillId="15" borderId="11" xfId="0" applyFont="1" applyFill="1" applyBorder="1" applyProtection="1">
      <protection hidden="1"/>
    </xf>
    <xf numFmtId="0" fontId="75" fillId="15" borderId="12" xfId="0" applyFont="1" applyFill="1" applyBorder="1" applyProtection="1">
      <protection hidden="1"/>
    </xf>
    <xf numFmtId="49" fontId="2" fillId="15" borderId="52" xfId="2" applyFont="1" applyFill="1" applyBorder="1" applyAlignment="1" applyProtection="1">
      <alignment horizontal="left" indent="1"/>
      <protection hidden="1"/>
    </xf>
    <xf numFmtId="164" fontId="10" fillId="15" borderId="60" xfId="1" applyNumberFormat="1" applyFont="1" applyFill="1" applyBorder="1" applyAlignment="1" applyProtection="1">
      <alignment vertical="center"/>
      <protection hidden="1"/>
    </xf>
    <xf numFmtId="49" fontId="9" fillId="6" borderId="18" xfId="2" applyFont="1" applyFill="1" applyBorder="1" applyAlignment="1" applyProtection="1">
      <alignment horizontal="center" vertical="center" wrapText="1"/>
      <protection hidden="1"/>
    </xf>
    <xf numFmtId="49" fontId="11" fillId="3" borderId="58" xfId="2" applyFont="1" applyFill="1" applyBorder="1" applyAlignment="1" applyProtection="1">
      <alignment vertical="center" wrapText="1"/>
      <protection hidden="1"/>
    </xf>
    <xf numFmtId="49" fontId="11" fillId="3" borderId="59" xfId="2" applyFont="1" applyFill="1" applyBorder="1" applyAlignment="1" applyProtection="1">
      <alignment vertical="center" wrapText="1"/>
      <protection hidden="1"/>
    </xf>
    <xf numFmtId="49" fontId="11" fillId="0" borderId="17" xfId="2" applyFont="1" applyBorder="1" applyAlignment="1" applyProtection="1">
      <alignment horizontal="center" vertical="center" wrapText="1"/>
      <protection hidden="1"/>
    </xf>
    <xf numFmtId="2" fontId="0" fillId="8" borderId="1" xfId="1" applyNumberFormat="1" applyFont="1" applyFill="1" applyBorder="1" applyProtection="1">
      <protection hidden="1"/>
    </xf>
    <xf numFmtId="3" fontId="11" fillId="0" borderId="2" xfId="0" applyNumberFormat="1" applyFont="1" applyBorder="1" applyAlignment="1" applyProtection="1">
      <alignment horizontal="center" wrapText="1"/>
      <protection hidden="1"/>
    </xf>
    <xf numFmtId="3" fontId="10" fillId="0" borderId="2" xfId="0" applyNumberFormat="1" applyFont="1" applyBorder="1" applyAlignment="1" applyProtection="1">
      <alignment horizontal="left" vertical="center" wrapText="1"/>
      <protection hidden="1"/>
    </xf>
    <xf numFmtId="0" fontId="60" fillId="0" borderId="1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7" fillId="0" borderId="16" xfId="0" applyFont="1" applyBorder="1" applyAlignment="1">
      <alignment horizontal="center" vertical="top" wrapText="1"/>
    </xf>
    <xf numFmtId="0" fontId="57" fillId="0" borderId="14" xfId="0" applyFont="1" applyBorder="1" applyAlignment="1">
      <alignment horizontal="center" vertical="top" wrapText="1"/>
    </xf>
    <xf numFmtId="0" fontId="57" fillId="0" borderId="15"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center"/>
    </xf>
    <xf numFmtId="0" fontId="40" fillId="10" borderId="0" xfId="3" applyFont="1" applyFill="1" applyAlignment="1">
      <alignment horizontal="center" vertical="center" wrapText="1"/>
    </xf>
    <xf numFmtId="0" fontId="8" fillId="0" borderId="0" xfId="3" applyFont="1" applyAlignment="1" applyProtection="1">
      <alignment horizontal="left" wrapText="1"/>
      <protection hidden="1"/>
    </xf>
    <xf numFmtId="0" fontId="8" fillId="0" borderId="0" xfId="3" applyFont="1" applyAlignment="1" applyProtection="1">
      <alignment horizontal="left"/>
      <protection hidden="1"/>
    </xf>
    <xf numFmtId="3" fontId="12" fillId="7" borderId="1" xfId="3" applyNumberFormat="1" applyFont="1" applyFill="1" applyBorder="1" applyAlignment="1" applyProtection="1">
      <alignment horizontal="left" vertical="center"/>
      <protection locked="0" hidden="1"/>
    </xf>
    <xf numFmtId="0" fontId="12" fillId="6" borderId="1" xfId="3" applyFont="1" applyFill="1" applyBorder="1" applyAlignment="1" applyProtection="1">
      <alignment horizontal="left"/>
      <protection hidden="1"/>
    </xf>
    <xf numFmtId="0" fontId="12" fillId="3" borderId="1" xfId="3" applyFont="1" applyFill="1" applyBorder="1" applyAlignment="1" applyProtection="1">
      <alignment horizontal="left"/>
      <protection hidden="1"/>
    </xf>
    <xf numFmtId="0" fontId="6" fillId="0" borderId="0" xfId="3" applyFont="1" applyAlignment="1" applyProtection="1">
      <alignment horizontal="center"/>
      <protection hidden="1"/>
    </xf>
    <xf numFmtId="0" fontId="2" fillId="3" borderId="0" xfId="3" applyFill="1" applyAlignment="1" applyProtection="1">
      <alignment horizontal="left"/>
      <protection hidden="1"/>
    </xf>
    <xf numFmtId="0" fontId="8" fillId="0" borderId="0" xfId="3" applyFont="1" applyAlignment="1" applyProtection="1">
      <alignment horizontal="left" vertical="center" wrapText="1"/>
      <protection hidden="1"/>
    </xf>
    <xf numFmtId="0" fontId="0" fillId="0" borderId="0" xfId="0" applyAlignment="1" applyProtection="1">
      <alignment horizontal="left" vertical="center"/>
      <protection hidden="1"/>
    </xf>
    <xf numFmtId="0" fontId="12" fillId="7" borderId="1" xfId="3" applyFont="1" applyFill="1" applyBorder="1" applyAlignment="1" applyProtection="1">
      <alignment horizontal="left" vertical="center"/>
      <protection locked="0" hidden="1"/>
    </xf>
    <xf numFmtId="0" fontId="12" fillId="6" borderId="5" xfId="3" applyFont="1" applyFill="1" applyBorder="1" applyAlignment="1" applyProtection="1">
      <alignment horizontal="justify" vertical="top" wrapText="1"/>
      <protection hidden="1"/>
    </xf>
    <xf numFmtId="0" fontId="12" fillId="6" borderId="4" xfId="3" applyFont="1" applyFill="1" applyBorder="1" applyAlignment="1" applyProtection="1">
      <alignment horizontal="justify" vertical="top" wrapText="1"/>
      <protection hidden="1"/>
    </xf>
    <xf numFmtId="0" fontId="0" fillId="6" borderId="22" xfId="0" applyFill="1" applyBorder="1" applyAlignment="1" applyProtection="1">
      <alignment horizontal="justify" vertical="top" wrapText="1"/>
      <protection hidden="1"/>
    </xf>
    <xf numFmtId="0" fontId="50" fillId="0" borderId="16" xfId="0" applyFont="1" applyBorder="1" applyAlignment="1" applyProtection="1">
      <alignment horizontal="center" vertical="center" wrapText="1"/>
      <protection hidden="1"/>
    </xf>
    <xf numFmtId="0" fontId="50" fillId="0" borderId="14" xfId="0" applyFont="1" applyBorder="1" applyAlignment="1" applyProtection="1">
      <alignment horizontal="center" vertical="center" wrapText="1"/>
      <protection hidden="1"/>
    </xf>
    <xf numFmtId="0" fontId="50" fillId="0" borderId="15" xfId="0" applyFont="1" applyBorder="1" applyAlignment="1" applyProtection="1">
      <alignment horizontal="center" vertical="center" wrapText="1"/>
      <protection hidden="1"/>
    </xf>
    <xf numFmtId="0" fontId="8" fillId="0" borderId="0" xfId="3" applyFont="1" applyAlignment="1" applyProtection="1">
      <alignment horizontal="left" vertical="top" wrapText="1"/>
      <protection hidden="1"/>
    </xf>
    <xf numFmtId="0" fontId="8" fillId="0" borderId="0" xfId="3" applyFont="1" applyAlignment="1" applyProtection="1">
      <alignment horizontal="right" wrapText="1"/>
      <protection hidden="1"/>
    </xf>
    <xf numFmtId="0" fontId="4" fillId="0" borderId="0" xfId="3" applyFont="1" applyAlignment="1" applyProtection="1">
      <alignment horizontal="left" vertical="top" wrapText="1"/>
      <protection hidden="1"/>
    </xf>
    <xf numFmtId="3" fontId="12" fillId="10" borderId="1" xfId="3" applyNumberFormat="1" applyFont="1" applyFill="1" applyBorder="1" applyAlignment="1" applyProtection="1">
      <alignment horizontal="left" vertical="center"/>
      <protection hidden="1"/>
    </xf>
    <xf numFmtId="0" fontId="4" fillId="0" borderId="0" xfId="5" applyFont="1" applyAlignment="1" applyProtection="1">
      <alignment horizontal="right" vertical="top" wrapText="1"/>
      <protection hidden="1"/>
    </xf>
    <xf numFmtId="0" fontId="12" fillId="10" borderId="0" xfId="3" applyFont="1" applyFill="1" applyAlignment="1" applyProtection="1">
      <alignment horizontal="center" vertical="top"/>
      <protection hidden="1"/>
    </xf>
    <xf numFmtId="0" fontId="4" fillId="10" borderId="0" xfId="3" applyFont="1" applyFill="1" applyAlignment="1" applyProtection="1">
      <alignment horizontal="center" vertical="top"/>
      <protection hidden="1"/>
    </xf>
    <xf numFmtId="42" fontId="12" fillId="10" borderId="0" xfId="3" applyNumberFormat="1" applyFont="1" applyFill="1" applyAlignment="1" applyProtection="1">
      <alignment horizontal="center" vertical="top"/>
      <protection hidden="1"/>
    </xf>
    <xf numFmtId="0" fontId="8" fillId="7" borderId="1" xfId="3" applyFont="1" applyFill="1" applyBorder="1" applyAlignment="1" applyProtection="1">
      <alignment horizontal="left" vertical="center"/>
      <protection locked="0" hidden="1"/>
    </xf>
    <xf numFmtId="0" fontId="2" fillId="0" borderId="0" xfId="3" applyAlignment="1" applyProtection="1">
      <alignment horizontal="left" wrapText="1"/>
      <protection hidden="1"/>
    </xf>
    <xf numFmtId="0" fontId="2" fillId="0" borderId="0" xfId="3" applyAlignment="1" applyProtection="1">
      <alignment horizontal="left"/>
      <protection hidden="1"/>
    </xf>
    <xf numFmtId="0" fontId="38" fillId="10" borderId="0" xfId="3" applyFont="1" applyFill="1" applyAlignment="1" applyProtection="1">
      <alignment horizontal="center" vertical="center" wrapText="1"/>
      <protection hidden="1"/>
    </xf>
    <xf numFmtId="0" fontId="8" fillId="7" borderId="1" xfId="3" applyFont="1" applyFill="1" applyBorder="1" applyAlignment="1" applyProtection="1">
      <alignment horizontal="left" vertical="center"/>
      <protection hidden="1"/>
    </xf>
    <xf numFmtId="3" fontId="12" fillId="7" borderId="1" xfId="3" applyNumberFormat="1" applyFont="1" applyFill="1" applyBorder="1" applyAlignment="1" applyProtection="1">
      <alignment horizontal="left" vertical="center"/>
      <protection hidden="1"/>
    </xf>
    <xf numFmtId="0" fontId="4" fillId="10" borderId="1" xfId="3" applyFont="1" applyFill="1" applyBorder="1" applyAlignment="1" applyProtection="1">
      <alignment horizontal="center" vertical="top"/>
      <protection hidden="1"/>
    </xf>
    <xf numFmtId="0" fontId="8" fillId="10" borderId="1" xfId="3" applyFont="1" applyFill="1" applyBorder="1" applyAlignment="1" applyProtection="1">
      <alignment horizontal="center" vertical="top"/>
      <protection hidden="1"/>
    </xf>
    <xf numFmtId="49" fontId="12" fillId="0" borderId="0" xfId="2" applyFont="1" applyAlignment="1">
      <alignment horizontal="left" vertical="center" wrapText="1"/>
    </xf>
    <xf numFmtId="165" fontId="41" fillId="6" borderId="14" xfId="0" applyNumberFormat="1" applyFont="1" applyFill="1" applyBorder="1" applyAlignment="1" applyProtection="1">
      <alignment horizontal="center" vertical="center" wrapText="1"/>
      <protection hidden="1"/>
    </xf>
    <xf numFmtId="165" fontId="41" fillId="6" borderId="15" xfId="0" applyNumberFormat="1" applyFont="1" applyFill="1" applyBorder="1" applyAlignment="1" applyProtection="1">
      <alignment horizontal="center" vertical="center" wrapText="1"/>
      <protection hidden="1"/>
    </xf>
    <xf numFmtId="0" fontId="6" fillId="9" borderId="39" xfId="0" applyFont="1" applyFill="1" applyBorder="1" applyAlignment="1" applyProtection="1">
      <alignment horizontal="center" vertical="center" wrapText="1"/>
      <protection hidden="1"/>
    </xf>
    <xf numFmtId="0" fontId="6" fillId="9" borderId="7" xfId="0" applyFont="1" applyFill="1" applyBorder="1" applyAlignment="1" applyProtection="1">
      <alignment horizontal="center" vertical="center" wrapText="1"/>
      <protection hidden="1"/>
    </xf>
    <xf numFmtId="0" fontId="6" fillId="9" borderId="40" xfId="0" applyFont="1" applyFill="1" applyBorder="1" applyAlignment="1" applyProtection="1">
      <alignment horizontal="center" vertical="center" wrapText="1"/>
      <protection hidden="1"/>
    </xf>
    <xf numFmtId="164" fontId="7" fillId="3" borderId="16" xfId="2" applyNumberFormat="1" applyFont="1" applyFill="1" applyBorder="1" applyAlignment="1" applyProtection="1">
      <alignment horizontal="center" vertical="center"/>
      <protection hidden="1"/>
    </xf>
    <xf numFmtId="164" fontId="7" fillId="3" borderId="14" xfId="2" applyNumberFormat="1" applyFont="1" applyFill="1" applyBorder="1" applyAlignment="1" applyProtection="1">
      <alignment horizontal="center" vertical="center"/>
      <protection hidden="1"/>
    </xf>
    <xf numFmtId="164" fontId="7" fillId="3" borderId="15" xfId="2" applyNumberFormat="1" applyFont="1" applyFill="1" applyBorder="1" applyAlignment="1" applyProtection="1">
      <alignment horizontal="center" vertical="center"/>
      <protection hidden="1"/>
    </xf>
    <xf numFmtId="49" fontId="7" fillId="3" borderId="16" xfId="2" applyFont="1" applyFill="1" applyBorder="1" applyAlignment="1" applyProtection="1">
      <alignment horizontal="center" vertical="center" wrapText="1"/>
      <protection hidden="1"/>
    </xf>
    <xf numFmtId="49" fontId="7" fillId="3" borderId="15" xfId="2" applyFont="1" applyFill="1" applyBorder="1" applyAlignment="1" applyProtection="1">
      <alignment horizontal="center" vertical="center" wrapText="1"/>
      <protection hidden="1"/>
    </xf>
    <xf numFmtId="165" fontId="41" fillId="3" borderId="16" xfId="2" applyNumberFormat="1" applyFont="1" applyFill="1" applyBorder="1" applyAlignment="1" applyProtection="1">
      <alignment horizontal="center" vertical="center"/>
      <protection hidden="1"/>
    </xf>
    <xf numFmtId="165" fontId="41" fillId="3" borderId="14" xfId="2" applyNumberFormat="1" applyFont="1" applyFill="1" applyBorder="1" applyAlignment="1" applyProtection="1">
      <alignment horizontal="center" vertical="center"/>
      <protection hidden="1"/>
    </xf>
    <xf numFmtId="165" fontId="41" fillId="3" borderId="15" xfId="2" applyNumberFormat="1" applyFont="1" applyFill="1" applyBorder="1" applyAlignment="1" applyProtection="1">
      <alignment horizontal="center" vertical="center"/>
      <protection hidden="1"/>
    </xf>
    <xf numFmtId="0" fontId="41" fillId="6" borderId="16" xfId="0" applyFont="1" applyFill="1" applyBorder="1" applyAlignment="1" applyProtection="1">
      <alignment horizontal="center" vertical="center" wrapText="1"/>
      <protection hidden="1"/>
    </xf>
    <xf numFmtId="0" fontId="41" fillId="6" borderId="14" xfId="0" applyFont="1" applyFill="1" applyBorder="1" applyAlignment="1" applyProtection="1">
      <alignment horizontal="center" vertical="center" wrapText="1"/>
      <protection hidden="1"/>
    </xf>
    <xf numFmtId="0" fontId="41" fillId="6" borderId="15" xfId="0" applyFont="1" applyFill="1" applyBorder="1" applyAlignment="1" applyProtection="1">
      <alignment horizontal="center" vertical="center" wrapText="1"/>
      <protection hidden="1"/>
    </xf>
    <xf numFmtId="0" fontId="41" fillId="11" borderId="16" xfId="0" applyFont="1" applyFill="1" applyBorder="1" applyAlignment="1" applyProtection="1">
      <alignment horizontal="center" vertical="center"/>
      <protection hidden="1"/>
    </xf>
    <xf numFmtId="0" fontId="41" fillId="11" borderId="14" xfId="0" applyFont="1" applyFill="1" applyBorder="1" applyAlignment="1" applyProtection="1">
      <alignment horizontal="center" vertical="center"/>
      <protection hidden="1"/>
    </xf>
    <xf numFmtId="0" fontId="41" fillId="11" borderId="15" xfId="0" applyFont="1" applyFill="1" applyBorder="1" applyAlignment="1" applyProtection="1">
      <alignment horizontal="center" vertical="center"/>
      <protection hidden="1"/>
    </xf>
    <xf numFmtId="49" fontId="12" fillId="2" borderId="0" xfId="2" applyFont="1" applyFill="1" applyAlignment="1" applyProtection="1">
      <alignment horizontal="left" wrapText="1"/>
      <protection hidden="1"/>
    </xf>
  </cellXfs>
  <cellStyles count="16">
    <cellStyle name="Case à cocher" xfId="12" xr:uid="{00000000-0005-0000-0000-000000000000}"/>
    <cellStyle name="Grand-titre" xfId="2" xr:uid="{00000000-0005-0000-0000-000001000000}"/>
    <cellStyle name="Milliers" xfId="4" builtinId="3"/>
    <cellStyle name="Monétaire" xfId="1" builtinId="4"/>
    <cellStyle name="Monétaire [0] 2" xfId="11" xr:uid="{00000000-0005-0000-0000-000004000000}"/>
    <cellStyle name="Normal" xfId="0" builtinId="0"/>
    <cellStyle name="Normal 10" xfId="15" xr:uid="{CFA9A66C-FC49-4DEC-9651-3FD2652DDD8F}"/>
    <cellStyle name="Normal 2 2" xfId="6" xr:uid="{00000000-0005-0000-0000-000006000000}"/>
    <cellStyle name="Normal 3" xfId="7" xr:uid="{00000000-0005-0000-0000-000007000000}"/>
    <cellStyle name="Normal 5" xfId="14" xr:uid="{1DB13764-023E-421B-8A97-BA35CCA730EB}"/>
    <cellStyle name="Normal_Classeur2_1" xfId="5" xr:uid="{00000000-0005-0000-0000-000008000000}"/>
    <cellStyle name="Normal_rapportfinal200708fonc" xfId="3" xr:uid="{00000000-0005-0000-0000-000009000000}"/>
    <cellStyle name="poste" xfId="10" xr:uid="{00000000-0005-0000-0000-00000A000000}"/>
    <cellStyle name="Pourcentage" xfId="13" builtinId="5"/>
    <cellStyle name="Pourcentage 2" xfId="8" xr:uid="{00000000-0005-0000-0000-00000C000000}"/>
    <cellStyle name="Sous-Titre_Comparaisons formulaires de demande 2" xfId="9" xr:uid="{00000000-0005-0000-0000-00000D000000}"/>
  </cellStyles>
  <dxfs count="7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dxf>
    <dxf>
      <font>
        <color theme="0"/>
      </font>
      <fill>
        <patternFill patternType="none">
          <bgColor auto="1"/>
        </patternFill>
      </fill>
      <border>
        <bottom/>
      </border>
    </dxf>
    <dxf>
      <font>
        <color theme="0"/>
      </font>
      <fill>
        <patternFill patternType="none">
          <bgColor auto="1"/>
        </patternFill>
      </fill>
      <border>
        <bottom/>
      </border>
    </dxf>
    <dxf>
      <font>
        <color theme="0"/>
      </font>
      <fill>
        <patternFill patternType="none">
          <bgColor auto="1"/>
        </patternFill>
      </fill>
    </dxf>
    <dxf>
      <font>
        <color theme="0"/>
      </font>
    </dxf>
    <dxf>
      <fill>
        <patternFill>
          <bgColor rgb="FFFF0000"/>
        </patternFill>
      </fill>
    </dxf>
    <dxf>
      <font>
        <color rgb="FFFF0000"/>
      </font>
      <fill>
        <patternFill patternType="none">
          <bgColor auto="1"/>
        </patternFill>
      </fill>
    </dxf>
    <dxf>
      <fill>
        <patternFill>
          <bgColor rgb="FFFF0000"/>
        </patternFill>
      </fill>
    </dxf>
  </dxfs>
  <tableStyles count="1" defaultTableStyle="TableStyleMedium2" defaultPivotStyle="PivotStyleLight16">
    <tableStyle name="Invisible" pivot="0" table="0" count="0" xr9:uid="{C79D0EA6-41F6-4963-AC75-29C295DD9A14}"/>
  </tableStyles>
  <colors>
    <mruColors>
      <color rgb="FFE5E3E3"/>
      <color rgb="FF000080"/>
      <color rgb="FFE7E6E6"/>
      <color rgb="FFE1E9EB"/>
      <color rgb="FF908C8C"/>
      <color rgb="FFF1F4F5"/>
      <color rgb="FFC8D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fmlaLink="$AU$3" lockText="1" noThreeD="1"/>
</file>

<file path=xl/ctrlProps/ctrlProp387.xml><?xml version="1.0" encoding="utf-8"?>
<formControlPr xmlns="http://schemas.microsoft.com/office/spreadsheetml/2009/9/main" objectType="CheckBox" fmlaLink="$AU$4" lockText="1" noThreeD="1"/>
</file>

<file path=xl/ctrlProps/ctrlProp388.xml><?xml version="1.0" encoding="utf-8"?>
<formControlPr xmlns="http://schemas.microsoft.com/office/spreadsheetml/2009/9/main" objectType="CheckBox" fmlaLink="$AT$3" lockText="1" noThreeD="1"/>
</file>

<file path=xl/ctrlProps/ctrlProp389.xml><?xml version="1.0" encoding="utf-8"?>
<formControlPr xmlns="http://schemas.microsoft.com/office/spreadsheetml/2009/9/main" objectType="CheckBox" fmlaLink="$AT$4"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95250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1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1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79</xdr:row>
          <xdr:rowOff>19050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1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1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1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1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1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627" name="Check Box 19" hidden="1">
              <a:extLst>
                <a:ext uri="{63B3BB69-23CF-44E3-9099-C40C66FF867C}">
                  <a14:compatExt spid="_x0000_s68627"/>
                </a:ext>
                <a:ext uri="{FF2B5EF4-FFF2-40B4-BE49-F238E27FC236}">
                  <a16:creationId xmlns:a16="http://schemas.microsoft.com/office/drawing/2014/main" id="{00000000-0008-0000-0100-00001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28" name="Check Box 20" hidden="1">
              <a:extLst>
                <a:ext uri="{63B3BB69-23CF-44E3-9099-C40C66FF867C}">
                  <a14:compatExt spid="_x0000_s68628"/>
                </a:ext>
                <a:ext uri="{FF2B5EF4-FFF2-40B4-BE49-F238E27FC236}">
                  <a16:creationId xmlns:a16="http://schemas.microsoft.com/office/drawing/2014/main" id="{00000000-0008-0000-0100-00001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29" name="Check Box 21" hidden="1">
              <a:extLst>
                <a:ext uri="{63B3BB69-23CF-44E3-9099-C40C66FF867C}">
                  <a14:compatExt spid="_x0000_s68629"/>
                </a:ext>
                <a:ext uri="{FF2B5EF4-FFF2-40B4-BE49-F238E27FC236}">
                  <a16:creationId xmlns:a16="http://schemas.microsoft.com/office/drawing/2014/main" id="{00000000-0008-0000-0100-00001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00000000-0008-0000-0100-00001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31" name="Check Box 23" hidden="1">
              <a:extLst>
                <a:ext uri="{63B3BB69-23CF-44E3-9099-C40C66FF867C}">
                  <a14:compatExt spid="_x0000_s68631"/>
                </a:ext>
                <a:ext uri="{FF2B5EF4-FFF2-40B4-BE49-F238E27FC236}">
                  <a16:creationId xmlns:a16="http://schemas.microsoft.com/office/drawing/2014/main" id="{00000000-0008-0000-0100-00001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32" name="Check Box 24" hidden="1">
              <a:extLst>
                <a:ext uri="{63B3BB69-23CF-44E3-9099-C40C66FF867C}">
                  <a14:compatExt spid="_x0000_s68632"/>
                </a:ext>
                <a:ext uri="{FF2B5EF4-FFF2-40B4-BE49-F238E27FC236}">
                  <a16:creationId xmlns:a16="http://schemas.microsoft.com/office/drawing/2014/main" id="{00000000-0008-0000-0100-00001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33" name="Check Box 25" hidden="1">
              <a:extLst>
                <a:ext uri="{63B3BB69-23CF-44E3-9099-C40C66FF867C}">
                  <a14:compatExt spid="_x0000_s68633"/>
                </a:ext>
                <a:ext uri="{FF2B5EF4-FFF2-40B4-BE49-F238E27FC236}">
                  <a16:creationId xmlns:a16="http://schemas.microsoft.com/office/drawing/2014/main" id="{00000000-0008-0000-0100-00001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34" name="Check Box 26" hidden="1">
              <a:extLst>
                <a:ext uri="{63B3BB69-23CF-44E3-9099-C40C66FF867C}">
                  <a14:compatExt spid="_x0000_s68634"/>
                </a:ext>
                <a:ext uri="{FF2B5EF4-FFF2-40B4-BE49-F238E27FC236}">
                  <a16:creationId xmlns:a16="http://schemas.microsoft.com/office/drawing/2014/main" id="{00000000-0008-0000-0100-00001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635" name="Check Box 27" hidden="1">
              <a:extLst>
                <a:ext uri="{63B3BB69-23CF-44E3-9099-C40C66FF867C}">
                  <a14:compatExt spid="_x0000_s68635"/>
                </a:ext>
                <a:ext uri="{FF2B5EF4-FFF2-40B4-BE49-F238E27FC236}">
                  <a16:creationId xmlns:a16="http://schemas.microsoft.com/office/drawing/2014/main" id="{00000000-0008-0000-0100-00001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00000000-0008-0000-0100-00001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00000000-0008-0000-0100-00001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00000000-0008-0000-0100-00001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1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40" name="Check Box 32" hidden="1">
              <a:extLst>
                <a:ext uri="{63B3BB69-23CF-44E3-9099-C40C66FF867C}">
                  <a14:compatExt spid="_x0000_s68640"/>
                </a:ext>
                <a:ext uri="{FF2B5EF4-FFF2-40B4-BE49-F238E27FC236}">
                  <a16:creationId xmlns:a16="http://schemas.microsoft.com/office/drawing/2014/main" id="{00000000-0008-0000-0100-00002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95250</xdr:rowOff>
        </xdr:to>
        <xdr:sp macro="" textlink="">
          <xdr:nvSpPr>
            <xdr:cNvPr id="68641" name="Check Box 33" hidden="1">
              <a:extLst>
                <a:ext uri="{63B3BB69-23CF-44E3-9099-C40C66FF867C}">
                  <a14:compatExt spid="_x0000_s68641"/>
                </a:ext>
                <a:ext uri="{FF2B5EF4-FFF2-40B4-BE49-F238E27FC236}">
                  <a16:creationId xmlns:a16="http://schemas.microsoft.com/office/drawing/2014/main" id="{00000000-0008-0000-0100-00002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00000000-0008-0000-0100-00002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1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1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1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0100-00002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79</xdr:row>
          <xdr:rowOff>19050</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00000000-0008-0000-0100-00002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00000000-0008-0000-0100-00002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00000000-0008-0000-0100-00002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50" name="Check Box 42" hidden="1">
              <a:extLst>
                <a:ext uri="{63B3BB69-23CF-44E3-9099-C40C66FF867C}">
                  <a14:compatExt spid="_x0000_s68650"/>
                </a:ext>
                <a:ext uri="{FF2B5EF4-FFF2-40B4-BE49-F238E27FC236}">
                  <a16:creationId xmlns:a16="http://schemas.microsoft.com/office/drawing/2014/main" id="{00000000-0008-0000-0100-00002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1" name="Check Box 43" hidden="1">
              <a:extLst>
                <a:ext uri="{63B3BB69-23CF-44E3-9099-C40C66FF867C}">
                  <a14:compatExt spid="_x0000_s68651"/>
                </a:ext>
                <a:ext uri="{FF2B5EF4-FFF2-40B4-BE49-F238E27FC236}">
                  <a16:creationId xmlns:a16="http://schemas.microsoft.com/office/drawing/2014/main" id="{00000000-0008-0000-0100-00002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00000000-0008-0000-0100-00002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00000000-0008-0000-0100-00002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00000000-0008-0000-0100-00002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00000000-0008-0000-0100-00002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6" name="Check Box 48" hidden="1">
              <a:extLst>
                <a:ext uri="{63B3BB69-23CF-44E3-9099-C40C66FF867C}">
                  <a14:compatExt spid="_x0000_s68656"/>
                </a:ext>
                <a:ext uri="{FF2B5EF4-FFF2-40B4-BE49-F238E27FC236}">
                  <a16:creationId xmlns:a16="http://schemas.microsoft.com/office/drawing/2014/main" id="{00000000-0008-0000-0100-00003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7" name="Check Box 49" hidden="1">
              <a:extLst>
                <a:ext uri="{63B3BB69-23CF-44E3-9099-C40C66FF867C}">
                  <a14:compatExt spid="_x0000_s68657"/>
                </a:ext>
                <a:ext uri="{FF2B5EF4-FFF2-40B4-BE49-F238E27FC236}">
                  <a16:creationId xmlns:a16="http://schemas.microsoft.com/office/drawing/2014/main" id="{00000000-0008-0000-0100-00003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00000000-0008-0000-0100-00003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00000000-0008-0000-0100-00003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660" name="Check Box 52" hidden="1">
              <a:extLst>
                <a:ext uri="{63B3BB69-23CF-44E3-9099-C40C66FF867C}">
                  <a14:compatExt spid="_x0000_s68660"/>
                </a:ext>
                <a:ext uri="{FF2B5EF4-FFF2-40B4-BE49-F238E27FC236}">
                  <a16:creationId xmlns:a16="http://schemas.microsoft.com/office/drawing/2014/main" id="{00000000-0008-0000-0100-00003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61" name="Check Box 53" hidden="1">
              <a:extLst>
                <a:ext uri="{63B3BB69-23CF-44E3-9099-C40C66FF867C}">
                  <a14:compatExt spid="_x0000_s68661"/>
                </a:ext>
                <a:ext uri="{FF2B5EF4-FFF2-40B4-BE49-F238E27FC236}">
                  <a16:creationId xmlns:a16="http://schemas.microsoft.com/office/drawing/2014/main" id="{00000000-0008-0000-0100-00003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00000000-0008-0000-0100-00003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00000000-0008-0000-0100-00003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00000000-0008-0000-0100-00003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12700</xdr:rowOff>
        </xdr:to>
        <xdr:sp macro="" textlink="">
          <xdr:nvSpPr>
            <xdr:cNvPr id="68665" name="Check Box 57" hidden="1">
              <a:extLst>
                <a:ext uri="{63B3BB69-23CF-44E3-9099-C40C66FF867C}">
                  <a14:compatExt spid="_x0000_s68665"/>
                </a:ext>
                <a:ext uri="{FF2B5EF4-FFF2-40B4-BE49-F238E27FC236}">
                  <a16:creationId xmlns:a16="http://schemas.microsoft.com/office/drawing/2014/main" id="{00000000-0008-0000-0100-00003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101600</xdr:rowOff>
        </xdr:to>
        <xdr:sp macro="" textlink="">
          <xdr:nvSpPr>
            <xdr:cNvPr id="68666" name="Check Box 58" hidden="1">
              <a:extLst>
                <a:ext uri="{63B3BB69-23CF-44E3-9099-C40C66FF867C}">
                  <a14:compatExt spid="_x0000_s68666"/>
                </a:ext>
                <a:ext uri="{FF2B5EF4-FFF2-40B4-BE49-F238E27FC236}">
                  <a16:creationId xmlns:a16="http://schemas.microsoft.com/office/drawing/2014/main" id="{00000000-0008-0000-0100-00003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67" name="Check Box 59" hidden="1">
              <a:extLst>
                <a:ext uri="{63B3BB69-23CF-44E3-9099-C40C66FF867C}">
                  <a14:compatExt spid="_x0000_s68667"/>
                </a:ext>
                <a:ext uri="{FF2B5EF4-FFF2-40B4-BE49-F238E27FC236}">
                  <a16:creationId xmlns:a16="http://schemas.microsoft.com/office/drawing/2014/main" id="{00000000-0008-0000-0100-00003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68" name="Check Box 60" hidden="1">
              <a:extLst>
                <a:ext uri="{63B3BB69-23CF-44E3-9099-C40C66FF867C}">
                  <a14:compatExt spid="_x0000_s68668"/>
                </a:ext>
                <a:ext uri="{FF2B5EF4-FFF2-40B4-BE49-F238E27FC236}">
                  <a16:creationId xmlns:a16="http://schemas.microsoft.com/office/drawing/2014/main" id="{00000000-0008-0000-0100-00003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69" name="Check Box 61" hidden="1">
              <a:extLst>
                <a:ext uri="{63B3BB69-23CF-44E3-9099-C40C66FF867C}">
                  <a14:compatExt spid="_x0000_s68669"/>
                </a:ext>
                <a:ext uri="{FF2B5EF4-FFF2-40B4-BE49-F238E27FC236}">
                  <a16:creationId xmlns:a16="http://schemas.microsoft.com/office/drawing/2014/main" id="{00000000-0008-0000-0100-00003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0" name="Check Box 62" hidden="1">
              <a:extLst>
                <a:ext uri="{63B3BB69-23CF-44E3-9099-C40C66FF867C}">
                  <a14:compatExt spid="_x0000_s68670"/>
                </a:ext>
                <a:ext uri="{FF2B5EF4-FFF2-40B4-BE49-F238E27FC236}">
                  <a16:creationId xmlns:a16="http://schemas.microsoft.com/office/drawing/2014/main" id="{00000000-0008-0000-0100-00003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1" name="Check Box 63" hidden="1">
              <a:extLst>
                <a:ext uri="{63B3BB69-23CF-44E3-9099-C40C66FF867C}">
                  <a14:compatExt spid="_x0000_s68671"/>
                </a:ext>
                <a:ext uri="{FF2B5EF4-FFF2-40B4-BE49-F238E27FC236}">
                  <a16:creationId xmlns:a16="http://schemas.microsoft.com/office/drawing/2014/main" id="{00000000-0008-0000-0100-00003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2" name="Check Box 64" hidden="1">
              <a:extLst>
                <a:ext uri="{63B3BB69-23CF-44E3-9099-C40C66FF867C}">
                  <a14:compatExt spid="_x0000_s68672"/>
                </a:ext>
                <a:ext uri="{FF2B5EF4-FFF2-40B4-BE49-F238E27FC236}">
                  <a16:creationId xmlns:a16="http://schemas.microsoft.com/office/drawing/2014/main" id="{00000000-0008-0000-0100-00004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3" name="Check Box 65" hidden="1">
              <a:extLst>
                <a:ext uri="{63B3BB69-23CF-44E3-9099-C40C66FF867C}">
                  <a14:compatExt spid="_x0000_s68673"/>
                </a:ext>
                <a:ext uri="{FF2B5EF4-FFF2-40B4-BE49-F238E27FC236}">
                  <a16:creationId xmlns:a16="http://schemas.microsoft.com/office/drawing/2014/main" id="{00000000-0008-0000-0100-00004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4" name="Check Box 66" hidden="1">
              <a:extLst>
                <a:ext uri="{63B3BB69-23CF-44E3-9099-C40C66FF867C}">
                  <a14:compatExt spid="_x0000_s68674"/>
                </a:ext>
                <a:ext uri="{FF2B5EF4-FFF2-40B4-BE49-F238E27FC236}">
                  <a16:creationId xmlns:a16="http://schemas.microsoft.com/office/drawing/2014/main" id="{00000000-0008-0000-0100-00004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5" name="Check Box 67" hidden="1">
              <a:extLst>
                <a:ext uri="{63B3BB69-23CF-44E3-9099-C40C66FF867C}">
                  <a14:compatExt spid="_x0000_s68675"/>
                </a:ext>
                <a:ext uri="{FF2B5EF4-FFF2-40B4-BE49-F238E27FC236}">
                  <a16:creationId xmlns:a16="http://schemas.microsoft.com/office/drawing/2014/main" id="{00000000-0008-0000-0100-00004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6" name="Check Box 68" hidden="1">
              <a:extLst>
                <a:ext uri="{63B3BB69-23CF-44E3-9099-C40C66FF867C}">
                  <a14:compatExt spid="_x0000_s68676"/>
                </a:ext>
                <a:ext uri="{FF2B5EF4-FFF2-40B4-BE49-F238E27FC236}">
                  <a16:creationId xmlns:a16="http://schemas.microsoft.com/office/drawing/2014/main" id="{00000000-0008-0000-0100-00004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00000000-0008-0000-0100-00004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00000000-0008-0000-0100-00004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79" name="Check Box 71" hidden="1">
              <a:extLst>
                <a:ext uri="{63B3BB69-23CF-44E3-9099-C40C66FF867C}">
                  <a14:compatExt spid="_x0000_s68679"/>
                </a:ext>
                <a:ext uri="{FF2B5EF4-FFF2-40B4-BE49-F238E27FC236}">
                  <a16:creationId xmlns:a16="http://schemas.microsoft.com/office/drawing/2014/main" id="{00000000-0008-0000-0100-00004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80" name="Check Box 72" hidden="1">
              <a:extLst>
                <a:ext uri="{63B3BB69-23CF-44E3-9099-C40C66FF867C}">
                  <a14:compatExt spid="_x0000_s68680"/>
                </a:ext>
                <a:ext uri="{FF2B5EF4-FFF2-40B4-BE49-F238E27FC236}">
                  <a16:creationId xmlns:a16="http://schemas.microsoft.com/office/drawing/2014/main" id="{00000000-0008-0000-0100-00004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81" name="Check Box 73" hidden="1">
              <a:extLst>
                <a:ext uri="{63B3BB69-23CF-44E3-9099-C40C66FF867C}">
                  <a14:compatExt spid="_x0000_s68681"/>
                </a:ext>
                <a:ext uri="{FF2B5EF4-FFF2-40B4-BE49-F238E27FC236}">
                  <a16:creationId xmlns:a16="http://schemas.microsoft.com/office/drawing/2014/main" id="{00000000-0008-0000-0100-00004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682" name="Check Box 74" hidden="1">
              <a:extLst>
                <a:ext uri="{63B3BB69-23CF-44E3-9099-C40C66FF867C}">
                  <a14:compatExt spid="_x0000_s68682"/>
                </a:ext>
                <a:ext uri="{FF2B5EF4-FFF2-40B4-BE49-F238E27FC236}">
                  <a16:creationId xmlns:a16="http://schemas.microsoft.com/office/drawing/2014/main" id="{00000000-0008-0000-0100-00004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87" name="Check Box 79" hidden="1">
              <a:extLst>
                <a:ext uri="{63B3BB69-23CF-44E3-9099-C40C66FF867C}">
                  <a14:compatExt spid="_x0000_s68687"/>
                </a:ext>
                <a:ext uri="{FF2B5EF4-FFF2-40B4-BE49-F238E27FC236}">
                  <a16:creationId xmlns:a16="http://schemas.microsoft.com/office/drawing/2014/main" id="{00000000-0008-0000-0100-00004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88" name="Check Box 80" hidden="1">
              <a:extLst>
                <a:ext uri="{63B3BB69-23CF-44E3-9099-C40C66FF867C}">
                  <a14:compatExt spid="_x0000_s68688"/>
                </a:ext>
                <a:ext uri="{FF2B5EF4-FFF2-40B4-BE49-F238E27FC236}">
                  <a16:creationId xmlns:a16="http://schemas.microsoft.com/office/drawing/2014/main" id="{00000000-0008-0000-0100-00005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177800</xdr:rowOff>
        </xdr:to>
        <xdr:sp macro="" textlink="">
          <xdr:nvSpPr>
            <xdr:cNvPr id="68689" name="Check Box 81" hidden="1">
              <a:extLst>
                <a:ext uri="{63B3BB69-23CF-44E3-9099-C40C66FF867C}">
                  <a14:compatExt spid="_x0000_s68689"/>
                </a:ext>
                <a:ext uri="{FF2B5EF4-FFF2-40B4-BE49-F238E27FC236}">
                  <a16:creationId xmlns:a16="http://schemas.microsoft.com/office/drawing/2014/main" id="{00000000-0008-0000-0100-00005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690" name="Check Box 82" hidden="1">
              <a:extLst>
                <a:ext uri="{63B3BB69-23CF-44E3-9099-C40C66FF867C}">
                  <a14:compatExt spid="_x0000_s68690"/>
                </a:ext>
                <a:ext uri="{FF2B5EF4-FFF2-40B4-BE49-F238E27FC236}">
                  <a16:creationId xmlns:a16="http://schemas.microsoft.com/office/drawing/2014/main" id="{00000000-0008-0000-0100-00005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95250</xdr:rowOff>
        </xdr:to>
        <xdr:sp macro="" textlink="">
          <xdr:nvSpPr>
            <xdr:cNvPr id="68691" name="Check Box 83" hidden="1">
              <a:extLst>
                <a:ext uri="{63B3BB69-23CF-44E3-9099-C40C66FF867C}">
                  <a14:compatExt spid="_x0000_s68691"/>
                </a:ext>
                <a:ext uri="{FF2B5EF4-FFF2-40B4-BE49-F238E27FC236}">
                  <a16:creationId xmlns:a16="http://schemas.microsoft.com/office/drawing/2014/main" id="{00000000-0008-0000-0100-00005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2" name="Check Box 84" hidden="1">
              <a:extLst>
                <a:ext uri="{63B3BB69-23CF-44E3-9099-C40C66FF867C}">
                  <a14:compatExt spid="_x0000_s68692"/>
                </a:ext>
                <a:ext uri="{FF2B5EF4-FFF2-40B4-BE49-F238E27FC236}">
                  <a16:creationId xmlns:a16="http://schemas.microsoft.com/office/drawing/2014/main" id="{00000000-0008-0000-0100-00005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3" name="Check Box 85" hidden="1">
              <a:extLst>
                <a:ext uri="{63B3BB69-23CF-44E3-9099-C40C66FF867C}">
                  <a14:compatExt spid="_x0000_s68693"/>
                </a:ext>
                <a:ext uri="{FF2B5EF4-FFF2-40B4-BE49-F238E27FC236}">
                  <a16:creationId xmlns:a16="http://schemas.microsoft.com/office/drawing/2014/main" id="{00000000-0008-0000-0100-00005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4" name="Check Box 86" hidden="1">
              <a:extLst>
                <a:ext uri="{63B3BB69-23CF-44E3-9099-C40C66FF867C}">
                  <a14:compatExt spid="_x0000_s68694"/>
                </a:ext>
                <a:ext uri="{FF2B5EF4-FFF2-40B4-BE49-F238E27FC236}">
                  <a16:creationId xmlns:a16="http://schemas.microsoft.com/office/drawing/2014/main" id="{00000000-0008-0000-0100-00005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5" name="Check Box 87" hidden="1">
              <a:extLst>
                <a:ext uri="{63B3BB69-23CF-44E3-9099-C40C66FF867C}">
                  <a14:compatExt spid="_x0000_s68695"/>
                </a:ext>
                <a:ext uri="{FF2B5EF4-FFF2-40B4-BE49-F238E27FC236}">
                  <a16:creationId xmlns:a16="http://schemas.microsoft.com/office/drawing/2014/main" id="{00000000-0008-0000-0100-00005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6" name="Check Box 88" hidden="1">
              <a:extLst>
                <a:ext uri="{63B3BB69-23CF-44E3-9099-C40C66FF867C}">
                  <a14:compatExt spid="_x0000_s68696"/>
                </a:ext>
                <a:ext uri="{FF2B5EF4-FFF2-40B4-BE49-F238E27FC236}">
                  <a16:creationId xmlns:a16="http://schemas.microsoft.com/office/drawing/2014/main" id="{00000000-0008-0000-0100-00005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79</xdr:row>
          <xdr:rowOff>19050</xdr:rowOff>
        </xdr:to>
        <xdr:sp macro="" textlink="">
          <xdr:nvSpPr>
            <xdr:cNvPr id="68697" name="Check Box 89" hidden="1">
              <a:extLst>
                <a:ext uri="{63B3BB69-23CF-44E3-9099-C40C66FF867C}">
                  <a14:compatExt spid="_x0000_s68697"/>
                </a:ext>
                <a:ext uri="{FF2B5EF4-FFF2-40B4-BE49-F238E27FC236}">
                  <a16:creationId xmlns:a16="http://schemas.microsoft.com/office/drawing/2014/main" id="{00000000-0008-0000-0100-00005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698" name="Check Box 90" hidden="1">
              <a:extLst>
                <a:ext uri="{63B3BB69-23CF-44E3-9099-C40C66FF867C}">
                  <a14:compatExt spid="_x0000_s68698"/>
                </a:ext>
                <a:ext uri="{FF2B5EF4-FFF2-40B4-BE49-F238E27FC236}">
                  <a16:creationId xmlns:a16="http://schemas.microsoft.com/office/drawing/2014/main" id="{00000000-0008-0000-0100-00005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699" name="Check Box 91" hidden="1">
              <a:extLst>
                <a:ext uri="{63B3BB69-23CF-44E3-9099-C40C66FF867C}">
                  <a14:compatExt spid="_x0000_s68699"/>
                </a:ext>
                <a:ext uri="{FF2B5EF4-FFF2-40B4-BE49-F238E27FC236}">
                  <a16:creationId xmlns:a16="http://schemas.microsoft.com/office/drawing/2014/main" id="{00000000-0008-0000-0100-00005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00" name="Check Box 92" hidden="1">
              <a:extLst>
                <a:ext uri="{63B3BB69-23CF-44E3-9099-C40C66FF867C}">
                  <a14:compatExt spid="_x0000_s68700"/>
                </a:ext>
                <a:ext uri="{FF2B5EF4-FFF2-40B4-BE49-F238E27FC236}">
                  <a16:creationId xmlns:a16="http://schemas.microsoft.com/office/drawing/2014/main" id="{00000000-0008-0000-0100-00005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1" name="Check Box 93" hidden="1">
              <a:extLst>
                <a:ext uri="{63B3BB69-23CF-44E3-9099-C40C66FF867C}">
                  <a14:compatExt spid="_x0000_s68701"/>
                </a:ext>
                <a:ext uri="{FF2B5EF4-FFF2-40B4-BE49-F238E27FC236}">
                  <a16:creationId xmlns:a16="http://schemas.microsoft.com/office/drawing/2014/main" id="{00000000-0008-0000-0100-00005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702" name="Check Box 94" hidden="1">
              <a:extLst>
                <a:ext uri="{63B3BB69-23CF-44E3-9099-C40C66FF867C}">
                  <a14:compatExt spid="_x0000_s68702"/>
                </a:ext>
                <a:ext uri="{FF2B5EF4-FFF2-40B4-BE49-F238E27FC236}">
                  <a16:creationId xmlns:a16="http://schemas.microsoft.com/office/drawing/2014/main" id="{00000000-0008-0000-0100-00005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3" name="Check Box 95" hidden="1">
              <a:extLst>
                <a:ext uri="{63B3BB69-23CF-44E3-9099-C40C66FF867C}">
                  <a14:compatExt spid="_x0000_s68703"/>
                </a:ext>
                <a:ext uri="{FF2B5EF4-FFF2-40B4-BE49-F238E27FC236}">
                  <a16:creationId xmlns:a16="http://schemas.microsoft.com/office/drawing/2014/main" id="{00000000-0008-0000-0100-00005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04" name="Check Box 96" hidden="1">
              <a:extLst>
                <a:ext uri="{63B3BB69-23CF-44E3-9099-C40C66FF867C}">
                  <a14:compatExt spid="_x0000_s68704"/>
                </a:ext>
                <a:ext uri="{FF2B5EF4-FFF2-40B4-BE49-F238E27FC236}">
                  <a16:creationId xmlns:a16="http://schemas.microsoft.com/office/drawing/2014/main" id="{00000000-0008-0000-0100-00006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5" name="Check Box 97" hidden="1">
              <a:extLst>
                <a:ext uri="{63B3BB69-23CF-44E3-9099-C40C66FF867C}">
                  <a14:compatExt spid="_x0000_s68705"/>
                </a:ext>
                <a:ext uri="{FF2B5EF4-FFF2-40B4-BE49-F238E27FC236}">
                  <a16:creationId xmlns:a16="http://schemas.microsoft.com/office/drawing/2014/main" id="{00000000-0008-0000-0100-00006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6" name="Check Box 98" hidden="1">
              <a:extLst>
                <a:ext uri="{63B3BB69-23CF-44E3-9099-C40C66FF867C}">
                  <a14:compatExt spid="_x0000_s68706"/>
                </a:ext>
                <a:ext uri="{FF2B5EF4-FFF2-40B4-BE49-F238E27FC236}">
                  <a16:creationId xmlns:a16="http://schemas.microsoft.com/office/drawing/2014/main" id="{00000000-0008-0000-0100-00006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7" name="Check Box 99" hidden="1">
              <a:extLst>
                <a:ext uri="{63B3BB69-23CF-44E3-9099-C40C66FF867C}">
                  <a14:compatExt spid="_x0000_s68707"/>
                </a:ext>
                <a:ext uri="{FF2B5EF4-FFF2-40B4-BE49-F238E27FC236}">
                  <a16:creationId xmlns:a16="http://schemas.microsoft.com/office/drawing/2014/main" id="{00000000-0008-0000-0100-00006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08" name="Check Box 100" hidden="1">
              <a:extLst>
                <a:ext uri="{63B3BB69-23CF-44E3-9099-C40C66FF867C}">
                  <a14:compatExt spid="_x0000_s68708"/>
                </a:ext>
                <a:ext uri="{FF2B5EF4-FFF2-40B4-BE49-F238E27FC236}">
                  <a16:creationId xmlns:a16="http://schemas.microsoft.com/office/drawing/2014/main" id="{00000000-0008-0000-0100-00006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09" name="Check Box 101" hidden="1">
              <a:extLst>
                <a:ext uri="{63B3BB69-23CF-44E3-9099-C40C66FF867C}">
                  <a14:compatExt spid="_x0000_s68709"/>
                </a:ext>
                <a:ext uri="{FF2B5EF4-FFF2-40B4-BE49-F238E27FC236}">
                  <a16:creationId xmlns:a16="http://schemas.microsoft.com/office/drawing/2014/main" id="{00000000-0008-0000-0100-00006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44450</xdr:rowOff>
        </xdr:to>
        <xdr:sp macro="" textlink="">
          <xdr:nvSpPr>
            <xdr:cNvPr id="68710" name="Check Box 102" hidden="1">
              <a:extLst>
                <a:ext uri="{63B3BB69-23CF-44E3-9099-C40C66FF867C}">
                  <a14:compatExt spid="_x0000_s68710"/>
                </a:ext>
                <a:ext uri="{FF2B5EF4-FFF2-40B4-BE49-F238E27FC236}">
                  <a16:creationId xmlns:a16="http://schemas.microsoft.com/office/drawing/2014/main" id="{00000000-0008-0000-0100-00006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11" name="Check Box 103" hidden="1">
              <a:extLst>
                <a:ext uri="{63B3BB69-23CF-44E3-9099-C40C66FF867C}">
                  <a14:compatExt spid="_x0000_s68711"/>
                </a:ext>
                <a:ext uri="{FF2B5EF4-FFF2-40B4-BE49-F238E27FC236}">
                  <a16:creationId xmlns:a16="http://schemas.microsoft.com/office/drawing/2014/main" id="{00000000-0008-0000-0100-00006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12" name="Check Box 104" hidden="1">
              <a:extLst>
                <a:ext uri="{63B3BB69-23CF-44E3-9099-C40C66FF867C}">
                  <a14:compatExt spid="_x0000_s68712"/>
                </a:ext>
                <a:ext uri="{FF2B5EF4-FFF2-40B4-BE49-F238E27FC236}">
                  <a16:creationId xmlns:a16="http://schemas.microsoft.com/office/drawing/2014/main" id="{00000000-0008-0000-0100-00006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13" name="Check Box 105" hidden="1">
              <a:extLst>
                <a:ext uri="{63B3BB69-23CF-44E3-9099-C40C66FF867C}">
                  <a14:compatExt spid="_x0000_s68713"/>
                </a:ext>
                <a:ext uri="{FF2B5EF4-FFF2-40B4-BE49-F238E27FC236}">
                  <a16:creationId xmlns:a16="http://schemas.microsoft.com/office/drawing/2014/main" id="{00000000-0008-0000-0100-00006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14" name="Check Box 106" hidden="1">
              <a:extLst>
                <a:ext uri="{63B3BB69-23CF-44E3-9099-C40C66FF867C}">
                  <a14:compatExt spid="_x0000_s68714"/>
                </a:ext>
                <a:ext uri="{FF2B5EF4-FFF2-40B4-BE49-F238E27FC236}">
                  <a16:creationId xmlns:a16="http://schemas.microsoft.com/office/drawing/2014/main" id="{00000000-0008-0000-0100-00006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15" name="Check Box 107" hidden="1">
              <a:extLst>
                <a:ext uri="{63B3BB69-23CF-44E3-9099-C40C66FF867C}">
                  <a14:compatExt spid="_x0000_s68715"/>
                </a:ext>
                <a:ext uri="{FF2B5EF4-FFF2-40B4-BE49-F238E27FC236}">
                  <a16:creationId xmlns:a16="http://schemas.microsoft.com/office/drawing/2014/main" id="{00000000-0008-0000-0100-00006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95250</xdr:rowOff>
        </xdr:to>
        <xdr:sp macro="" textlink="">
          <xdr:nvSpPr>
            <xdr:cNvPr id="68716" name="Check Box 108" hidden="1">
              <a:extLst>
                <a:ext uri="{63B3BB69-23CF-44E3-9099-C40C66FF867C}">
                  <a14:compatExt spid="_x0000_s68716"/>
                </a:ext>
                <a:ext uri="{FF2B5EF4-FFF2-40B4-BE49-F238E27FC236}">
                  <a16:creationId xmlns:a16="http://schemas.microsoft.com/office/drawing/2014/main" id="{00000000-0008-0000-0100-00006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17" name="Check Box 109" hidden="1">
              <a:extLst>
                <a:ext uri="{63B3BB69-23CF-44E3-9099-C40C66FF867C}">
                  <a14:compatExt spid="_x0000_s68717"/>
                </a:ext>
                <a:ext uri="{FF2B5EF4-FFF2-40B4-BE49-F238E27FC236}">
                  <a16:creationId xmlns:a16="http://schemas.microsoft.com/office/drawing/2014/main" id="{00000000-0008-0000-0100-00006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18" name="Check Box 110" hidden="1">
              <a:extLst>
                <a:ext uri="{63B3BB69-23CF-44E3-9099-C40C66FF867C}">
                  <a14:compatExt spid="_x0000_s68718"/>
                </a:ext>
                <a:ext uri="{FF2B5EF4-FFF2-40B4-BE49-F238E27FC236}">
                  <a16:creationId xmlns:a16="http://schemas.microsoft.com/office/drawing/2014/main" id="{00000000-0008-0000-0100-00006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19" name="Check Box 111" hidden="1">
              <a:extLst>
                <a:ext uri="{63B3BB69-23CF-44E3-9099-C40C66FF867C}">
                  <a14:compatExt spid="_x0000_s68719"/>
                </a:ext>
                <a:ext uri="{FF2B5EF4-FFF2-40B4-BE49-F238E27FC236}">
                  <a16:creationId xmlns:a16="http://schemas.microsoft.com/office/drawing/2014/main" id="{00000000-0008-0000-0100-00006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20" name="Check Box 112" hidden="1">
              <a:extLst>
                <a:ext uri="{63B3BB69-23CF-44E3-9099-C40C66FF867C}">
                  <a14:compatExt spid="_x0000_s68720"/>
                </a:ext>
                <a:ext uri="{FF2B5EF4-FFF2-40B4-BE49-F238E27FC236}">
                  <a16:creationId xmlns:a16="http://schemas.microsoft.com/office/drawing/2014/main" id="{00000000-0008-0000-0100-00007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21" name="Check Box 113" hidden="1">
              <a:extLst>
                <a:ext uri="{63B3BB69-23CF-44E3-9099-C40C66FF867C}">
                  <a14:compatExt spid="_x0000_s68721"/>
                </a:ext>
                <a:ext uri="{FF2B5EF4-FFF2-40B4-BE49-F238E27FC236}">
                  <a16:creationId xmlns:a16="http://schemas.microsoft.com/office/drawing/2014/main" id="{00000000-0008-0000-0100-00007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79</xdr:row>
          <xdr:rowOff>19050</xdr:rowOff>
        </xdr:to>
        <xdr:sp macro="" textlink="">
          <xdr:nvSpPr>
            <xdr:cNvPr id="68722" name="Check Box 114" hidden="1">
              <a:extLst>
                <a:ext uri="{63B3BB69-23CF-44E3-9099-C40C66FF867C}">
                  <a14:compatExt spid="_x0000_s68722"/>
                </a:ext>
                <a:ext uri="{FF2B5EF4-FFF2-40B4-BE49-F238E27FC236}">
                  <a16:creationId xmlns:a16="http://schemas.microsoft.com/office/drawing/2014/main" id="{00000000-0008-0000-0100-00007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23" name="Check Box 115" hidden="1">
              <a:extLst>
                <a:ext uri="{63B3BB69-23CF-44E3-9099-C40C66FF867C}">
                  <a14:compatExt spid="_x0000_s68723"/>
                </a:ext>
                <a:ext uri="{FF2B5EF4-FFF2-40B4-BE49-F238E27FC236}">
                  <a16:creationId xmlns:a16="http://schemas.microsoft.com/office/drawing/2014/main" id="{00000000-0008-0000-0100-00007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724" name="Check Box 116" hidden="1">
              <a:extLst>
                <a:ext uri="{63B3BB69-23CF-44E3-9099-C40C66FF867C}">
                  <a14:compatExt spid="_x0000_s68724"/>
                </a:ext>
                <a:ext uri="{FF2B5EF4-FFF2-40B4-BE49-F238E27FC236}">
                  <a16:creationId xmlns:a16="http://schemas.microsoft.com/office/drawing/2014/main" id="{00000000-0008-0000-0100-00007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25" name="Check Box 117" hidden="1">
              <a:extLst>
                <a:ext uri="{63B3BB69-23CF-44E3-9099-C40C66FF867C}">
                  <a14:compatExt spid="_x0000_s68725"/>
                </a:ext>
                <a:ext uri="{FF2B5EF4-FFF2-40B4-BE49-F238E27FC236}">
                  <a16:creationId xmlns:a16="http://schemas.microsoft.com/office/drawing/2014/main" id="{00000000-0008-0000-0100-00007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26" name="Check Box 118" hidden="1">
              <a:extLst>
                <a:ext uri="{63B3BB69-23CF-44E3-9099-C40C66FF867C}">
                  <a14:compatExt spid="_x0000_s68726"/>
                </a:ext>
                <a:ext uri="{FF2B5EF4-FFF2-40B4-BE49-F238E27FC236}">
                  <a16:creationId xmlns:a16="http://schemas.microsoft.com/office/drawing/2014/main" id="{00000000-0008-0000-0100-00007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727" name="Check Box 119" hidden="1">
              <a:extLst>
                <a:ext uri="{63B3BB69-23CF-44E3-9099-C40C66FF867C}">
                  <a14:compatExt spid="_x0000_s68727"/>
                </a:ext>
                <a:ext uri="{FF2B5EF4-FFF2-40B4-BE49-F238E27FC236}">
                  <a16:creationId xmlns:a16="http://schemas.microsoft.com/office/drawing/2014/main" id="{00000000-0008-0000-0100-00007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28" name="Check Box 120" hidden="1">
              <a:extLst>
                <a:ext uri="{63B3BB69-23CF-44E3-9099-C40C66FF867C}">
                  <a14:compatExt spid="_x0000_s68728"/>
                </a:ext>
                <a:ext uri="{FF2B5EF4-FFF2-40B4-BE49-F238E27FC236}">
                  <a16:creationId xmlns:a16="http://schemas.microsoft.com/office/drawing/2014/main" id="{00000000-0008-0000-0100-00007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29" name="Check Box 121" hidden="1">
              <a:extLst>
                <a:ext uri="{63B3BB69-23CF-44E3-9099-C40C66FF867C}">
                  <a14:compatExt spid="_x0000_s68729"/>
                </a:ext>
                <a:ext uri="{FF2B5EF4-FFF2-40B4-BE49-F238E27FC236}">
                  <a16:creationId xmlns:a16="http://schemas.microsoft.com/office/drawing/2014/main" id="{00000000-0008-0000-0100-00007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30" name="Check Box 122" hidden="1">
              <a:extLst>
                <a:ext uri="{63B3BB69-23CF-44E3-9099-C40C66FF867C}">
                  <a14:compatExt spid="_x0000_s68730"/>
                </a:ext>
                <a:ext uri="{FF2B5EF4-FFF2-40B4-BE49-F238E27FC236}">
                  <a16:creationId xmlns:a16="http://schemas.microsoft.com/office/drawing/2014/main" id="{00000000-0008-0000-0100-00007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31" name="Check Box 123" hidden="1">
              <a:extLst>
                <a:ext uri="{63B3BB69-23CF-44E3-9099-C40C66FF867C}">
                  <a14:compatExt spid="_x0000_s68731"/>
                </a:ext>
                <a:ext uri="{FF2B5EF4-FFF2-40B4-BE49-F238E27FC236}">
                  <a16:creationId xmlns:a16="http://schemas.microsoft.com/office/drawing/2014/main" id="{00000000-0008-0000-0100-00007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32" name="Check Box 124" hidden="1">
              <a:extLst>
                <a:ext uri="{63B3BB69-23CF-44E3-9099-C40C66FF867C}">
                  <a14:compatExt spid="_x0000_s68732"/>
                </a:ext>
                <a:ext uri="{FF2B5EF4-FFF2-40B4-BE49-F238E27FC236}">
                  <a16:creationId xmlns:a16="http://schemas.microsoft.com/office/drawing/2014/main" id="{00000000-0008-0000-0100-00007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33" name="Check Box 125" hidden="1">
              <a:extLst>
                <a:ext uri="{63B3BB69-23CF-44E3-9099-C40C66FF867C}">
                  <a14:compatExt spid="_x0000_s68733"/>
                </a:ext>
                <a:ext uri="{FF2B5EF4-FFF2-40B4-BE49-F238E27FC236}">
                  <a16:creationId xmlns:a16="http://schemas.microsoft.com/office/drawing/2014/main" id="{00000000-0008-0000-0100-00007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139700</xdr:rowOff>
        </xdr:to>
        <xdr:sp macro="" textlink="">
          <xdr:nvSpPr>
            <xdr:cNvPr id="68734" name="Check Box 126" hidden="1">
              <a:extLst>
                <a:ext uri="{63B3BB69-23CF-44E3-9099-C40C66FF867C}">
                  <a14:compatExt spid="_x0000_s68734"/>
                </a:ext>
                <a:ext uri="{FF2B5EF4-FFF2-40B4-BE49-F238E27FC236}">
                  <a16:creationId xmlns:a16="http://schemas.microsoft.com/office/drawing/2014/main" id="{00000000-0008-0000-0100-00007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50800</xdr:rowOff>
        </xdr:to>
        <xdr:sp macro="" textlink="">
          <xdr:nvSpPr>
            <xdr:cNvPr id="68735" name="Check Box 127" hidden="1">
              <a:extLst>
                <a:ext uri="{63B3BB69-23CF-44E3-9099-C40C66FF867C}">
                  <a14:compatExt spid="_x0000_s68735"/>
                </a:ext>
                <a:ext uri="{FF2B5EF4-FFF2-40B4-BE49-F238E27FC236}">
                  <a16:creationId xmlns:a16="http://schemas.microsoft.com/office/drawing/2014/main" id="{00000000-0008-0000-0100-00007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36" name="Check Box 128" hidden="1">
              <a:extLst>
                <a:ext uri="{63B3BB69-23CF-44E3-9099-C40C66FF867C}">
                  <a14:compatExt spid="_x0000_s68736"/>
                </a:ext>
                <a:ext uri="{FF2B5EF4-FFF2-40B4-BE49-F238E27FC236}">
                  <a16:creationId xmlns:a16="http://schemas.microsoft.com/office/drawing/2014/main" id="{00000000-0008-0000-0100-00008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37" name="Check Box 129" hidden="1">
              <a:extLst>
                <a:ext uri="{63B3BB69-23CF-44E3-9099-C40C66FF867C}">
                  <a14:compatExt spid="_x0000_s68737"/>
                </a:ext>
                <a:ext uri="{FF2B5EF4-FFF2-40B4-BE49-F238E27FC236}">
                  <a16:creationId xmlns:a16="http://schemas.microsoft.com/office/drawing/2014/main" id="{00000000-0008-0000-0100-00008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38" name="Check Box 130" hidden="1">
              <a:extLst>
                <a:ext uri="{63B3BB69-23CF-44E3-9099-C40C66FF867C}">
                  <a14:compatExt spid="_x0000_s68738"/>
                </a:ext>
                <a:ext uri="{FF2B5EF4-FFF2-40B4-BE49-F238E27FC236}">
                  <a16:creationId xmlns:a16="http://schemas.microsoft.com/office/drawing/2014/main" id="{00000000-0008-0000-0100-00008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6350</xdr:rowOff>
        </xdr:to>
        <xdr:sp macro="" textlink="">
          <xdr:nvSpPr>
            <xdr:cNvPr id="68739" name="Check Box 131" hidden="1">
              <a:extLst>
                <a:ext uri="{63B3BB69-23CF-44E3-9099-C40C66FF867C}">
                  <a14:compatExt spid="_x0000_s68739"/>
                </a:ext>
                <a:ext uri="{FF2B5EF4-FFF2-40B4-BE49-F238E27FC236}">
                  <a16:creationId xmlns:a16="http://schemas.microsoft.com/office/drawing/2014/main" id="{00000000-0008-0000-0100-00008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78</xdr:row>
          <xdr:rowOff>12700</xdr:rowOff>
        </xdr:to>
        <xdr:sp macro="" textlink="">
          <xdr:nvSpPr>
            <xdr:cNvPr id="68740" name="Check Box 132" hidden="1">
              <a:extLst>
                <a:ext uri="{63B3BB69-23CF-44E3-9099-C40C66FF867C}">
                  <a14:compatExt spid="_x0000_s68740"/>
                </a:ext>
                <a:ext uri="{FF2B5EF4-FFF2-40B4-BE49-F238E27FC236}">
                  <a16:creationId xmlns:a16="http://schemas.microsoft.com/office/drawing/2014/main" id="{00000000-0008-0000-0100-00008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101600</xdr:rowOff>
        </xdr:to>
        <xdr:sp macro="" textlink="">
          <xdr:nvSpPr>
            <xdr:cNvPr id="68741" name="Check Box 133" hidden="1">
              <a:extLst>
                <a:ext uri="{63B3BB69-23CF-44E3-9099-C40C66FF867C}">
                  <a14:compatExt spid="_x0000_s68741"/>
                </a:ext>
                <a:ext uri="{FF2B5EF4-FFF2-40B4-BE49-F238E27FC236}">
                  <a16:creationId xmlns:a16="http://schemas.microsoft.com/office/drawing/2014/main" id="{00000000-0008-0000-0100-00008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2" name="Check Box 134" hidden="1">
              <a:extLst>
                <a:ext uri="{63B3BB69-23CF-44E3-9099-C40C66FF867C}">
                  <a14:compatExt spid="_x0000_s68742"/>
                </a:ext>
                <a:ext uri="{FF2B5EF4-FFF2-40B4-BE49-F238E27FC236}">
                  <a16:creationId xmlns:a16="http://schemas.microsoft.com/office/drawing/2014/main" id="{00000000-0008-0000-0100-00008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3" name="Check Box 135" hidden="1">
              <a:extLst>
                <a:ext uri="{63B3BB69-23CF-44E3-9099-C40C66FF867C}">
                  <a14:compatExt spid="_x0000_s68743"/>
                </a:ext>
                <a:ext uri="{FF2B5EF4-FFF2-40B4-BE49-F238E27FC236}">
                  <a16:creationId xmlns:a16="http://schemas.microsoft.com/office/drawing/2014/main" id="{00000000-0008-0000-0100-00008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4" name="Check Box 136" hidden="1">
              <a:extLst>
                <a:ext uri="{63B3BB69-23CF-44E3-9099-C40C66FF867C}">
                  <a14:compatExt spid="_x0000_s68744"/>
                </a:ext>
                <a:ext uri="{FF2B5EF4-FFF2-40B4-BE49-F238E27FC236}">
                  <a16:creationId xmlns:a16="http://schemas.microsoft.com/office/drawing/2014/main" id="{00000000-0008-0000-0100-00008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5" name="Check Box 137" hidden="1">
              <a:extLst>
                <a:ext uri="{63B3BB69-23CF-44E3-9099-C40C66FF867C}">
                  <a14:compatExt spid="_x0000_s68745"/>
                </a:ext>
                <a:ext uri="{FF2B5EF4-FFF2-40B4-BE49-F238E27FC236}">
                  <a16:creationId xmlns:a16="http://schemas.microsoft.com/office/drawing/2014/main" id="{00000000-0008-0000-0100-00008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6" name="Check Box 138" hidden="1">
              <a:extLst>
                <a:ext uri="{63B3BB69-23CF-44E3-9099-C40C66FF867C}">
                  <a14:compatExt spid="_x0000_s68746"/>
                </a:ext>
                <a:ext uri="{FF2B5EF4-FFF2-40B4-BE49-F238E27FC236}">
                  <a16:creationId xmlns:a16="http://schemas.microsoft.com/office/drawing/2014/main" id="{00000000-0008-0000-0100-00008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7" name="Check Box 139" hidden="1">
              <a:extLst>
                <a:ext uri="{63B3BB69-23CF-44E3-9099-C40C66FF867C}">
                  <a14:compatExt spid="_x0000_s68747"/>
                </a:ext>
                <a:ext uri="{FF2B5EF4-FFF2-40B4-BE49-F238E27FC236}">
                  <a16:creationId xmlns:a16="http://schemas.microsoft.com/office/drawing/2014/main" id="{00000000-0008-0000-0100-00008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8" name="Check Box 140" hidden="1">
              <a:extLst>
                <a:ext uri="{63B3BB69-23CF-44E3-9099-C40C66FF867C}">
                  <a14:compatExt spid="_x0000_s68748"/>
                </a:ext>
                <a:ext uri="{FF2B5EF4-FFF2-40B4-BE49-F238E27FC236}">
                  <a16:creationId xmlns:a16="http://schemas.microsoft.com/office/drawing/2014/main" id="{00000000-0008-0000-0100-00008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49" name="Check Box 141" hidden="1">
              <a:extLst>
                <a:ext uri="{63B3BB69-23CF-44E3-9099-C40C66FF867C}">
                  <a14:compatExt spid="_x0000_s68749"/>
                </a:ext>
                <a:ext uri="{FF2B5EF4-FFF2-40B4-BE49-F238E27FC236}">
                  <a16:creationId xmlns:a16="http://schemas.microsoft.com/office/drawing/2014/main" id="{00000000-0008-0000-0100-00008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0" name="Check Box 142" hidden="1">
              <a:extLst>
                <a:ext uri="{63B3BB69-23CF-44E3-9099-C40C66FF867C}">
                  <a14:compatExt spid="_x0000_s68750"/>
                </a:ext>
                <a:ext uri="{FF2B5EF4-FFF2-40B4-BE49-F238E27FC236}">
                  <a16:creationId xmlns:a16="http://schemas.microsoft.com/office/drawing/2014/main" id="{00000000-0008-0000-0100-00008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1" name="Check Box 143" hidden="1">
              <a:extLst>
                <a:ext uri="{63B3BB69-23CF-44E3-9099-C40C66FF867C}">
                  <a14:compatExt spid="_x0000_s68751"/>
                </a:ext>
                <a:ext uri="{FF2B5EF4-FFF2-40B4-BE49-F238E27FC236}">
                  <a16:creationId xmlns:a16="http://schemas.microsoft.com/office/drawing/2014/main" id="{00000000-0008-0000-0100-00008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2" name="Check Box 144" hidden="1">
              <a:extLst>
                <a:ext uri="{63B3BB69-23CF-44E3-9099-C40C66FF867C}">
                  <a14:compatExt spid="_x0000_s68752"/>
                </a:ext>
                <a:ext uri="{FF2B5EF4-FFF2-40B4-BE49-F238E27FC236}">
                  <a16:creationId xmlns:a16="http://schemas.microsoft.com/office/drawing/2014/main" id="{00000000-0008-0000-0100-00009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3" name="Check Box 145" hidden="1">
              <a:extLst>
                <a:ext uri="{63B3BB69-23CF-44E3-9099-C40C66FF867C}">
                  <a14:compatExt spid="_x0000_s68753"/>
                </a:ext>
                <a:ext uri="{FF2B5EF4-FFF2-40B4-BE49-F238E27FC236}">
                  <a16:creationId xmlns:a16="http://schemas.microsoft.com/office/drawing/2014/main" id="{00000000-0008-0000-0100-00009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4" name="Check Box 146" hidden="1">
              <a:extLst>
                <a:ext uri="{63B3BB69-23CF-44E3-9099-C40C66FF867C}">
                  <a14:compatExt spid="_x0000_s68754"/>
                </a:ext>
                <a:ext uri="{FF2B5EF4-FFF2-40B4-BE49-F238E27FC236}">
                  <a16:creationId xmlns:a16="http://schemas.microsoft.com/office/drawing/2014/main" id="{00000000-0008-0000-0100-00009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5" name="Check Box 147" hidden="1">
              <a:extLst>
                <a:ext uri="{63B3BB69-23CF-44E3-9099-C40C66FF867C}">
                  <a14:compatExt spid="_x0000_s68755"/>
                </a:ext>
                <a:ext uri="{FF2B5EF4-FFF2-40B4-BE49-F238E27FC236}">
                  <a16:creationId xmlns:a16="http://schemas.microsoft.com/office/drawing/2014/main" id="{00000000-0008-0000-0100-00009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6" name="Check Box 148" hidden="1">
              <a:extLst>
                <a:ext uri="{63B3BB69-23CF-44E3-9099-C40C66FF867C}">
                  <a14:compatExt spid="_x0000_s68756"/>
                </a:ext>
                <a:ext uri="{FF2B5EF4-FFF2-40B4-BE49-F238E27FC236}">
                  <a16:creationId xmlns:a16="http://schemas.microsoft.com/office/drawing/2014/main" id="{00000000-0008-0000-0100-00009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0</xdr:colOff>
          <xdr:row>77</xdr:row>
          <xdr:rowOff>152400</xdr:rowOff>
        </xdr:to>
        <xdr:sp macro="" textlink="">
          <xdr:nvSpPr>
            <xdr:cNvPr id="68757" name="Check Box 149" hidden="1">
              <a:extLst>
                <a:ext uri="{63B3BB69-23CF-44E3-9099-C40C66FF867C}">
                  <a14:compatExt spid="_x0000_s68757"/>
                </a:ext>
                <a:ext uri="{FF2B5EF4-FFF2-40B4-BE49-F238E27FC236}">
                  <a16:creationId xmlns:a16="http://schemas.microsoft.com/office/drawing/2014/main" id="{00000000-0008-0000-0100-00009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171450</xdr:rowOff>
        </xdr:from>
        <xdr:to>
          <xdr:col>6</xdr:col>
          <xdr:colOff>717550</xdr:colOff>
          <xdr:row>25</xdr:row>
          <xdr:rowOff>31750</xdr:rowOff>
        </xdr:to>
        <xdr:sp macro="" textlink="">
          <xdr:nvSpPr>
            <xdr:cNvPr id="68773" name="Check Box 165" hidden="1">
              <a:extLst>
                <a:ext uri="{63B3BB69-23CF-44E3-9099-C40C66FF867C}">
                  <a14:compatExt spid="_x0000_s68773"/>
                </a:ext>
                <a:ext uri="{FF2B5EF4-FFF2-40B4-BE49-F238E27FC236}">
                  <a16:creationId xmlns:a16="http://schemas.microsoft.com/office/drawing/2014/main" id="{00000000-0008-0000-0100-0000A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2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25400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2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2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2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2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2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2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2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2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234950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2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2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2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2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2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2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2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2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2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2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2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2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2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76200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2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2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2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2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2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2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2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2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2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200-00002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2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2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234950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2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2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2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2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2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2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2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2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200-00002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200-00002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200-00002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200-00002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44450</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200-00003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82550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200-00003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200-00003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200-00003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200-00003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200-00003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200-00003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200-00003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200-00003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200-00003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200-00003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200-00003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200-00003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200-00003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200-00003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200-00003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200-00004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200-00004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200-00004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200-00004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200-00004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200-00004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200-00004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200-00004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200-00004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200-00004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200-00004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31" name="Check Box 75" hidden="1">
              <a:extLst>
                <a:ext uri="{63B3BB69-23CF-44E3-9099-C40C66FF867C}">
                  <a14:compatExt spid="_x0000_s45131"/>
                </a:ext>
                <a:ext uri="{FF2B5EF4-FFF2-40B4-BE49-F238E27FC236}">
                  <a16:creationId xmlns:a16="http://schemas.microsoft.com/office/drawing/2014/main" id="{00000000-0008-0000-0200-00004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2" name="Check Box 76" hidden="1">
              <a:extLst>
                <a:ext uri="{63B3BB69-23CF-44E3-9099-C40C66FF867C}">
                  <a14:compatExt spid="_x0000_s45132"/>
                </a:ext>
                <a:ext uri="{FF2B5EF4-FFF2-40B4-BE49-F238E27FC236}">
                  <a16:creationId xmlns:a16="http://schemas.microsoft.com/office/drawing/2014/main" id="{00000000-0008-0000-0200-00004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3" name="Check Box 77" hidden="1">
              <a:extLst>
                <a:ext uri="{63B3BB69-23CF-44E3-9099-C40C66FF867C}">
                  <a14:compatExt spid="_x0000_s45133"/>
                </a:ext>
                <a:ext uri="{FF2B5EF4-FFF2-40B4-BE49-F238E27FC236}">
                  <a16:creationId xmlns:a16="http://schemas.microsoft.com/office/drawing/2014/main" id="{00000000-0008-0000-0200-00004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34" name="Check Box 78" hidden="1">
              <a:extLst>
                <a:ext uri="{63B3BB69-23CF-44E3-9099-C40C66FF867C}">
                  <a14:compatExt spid="_x0000_s45134"/>
                </a:ext>
                <a:ext uri="{FF2B5EF4-FFF2-40B4-BE49-F238E27FC236}">
                  <a16:creationId xmlns:a16="http://schemas.microsoft.com/office/drawing/2014/main" id="{00000000-0008-0000-0200-00004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35" name="Check Box 79" hidden="1">
              <a:extLst>
                <a:ext uri="{63B3BB69-23CF-44E3-9099-C40C66FF867C}">
                  <a14:compatExt spid="_x0000_s45135"/>
                </a:ext>
                <a:ext uri="{FF2B5EF4-FFF2-40B4-BE49-F238E27FC236}">
                  <a16:creationId xmlns:a16="http://schemas.microsoft.com/office/drawing/2014/main" id="{00000000-0008-0000-0200-00004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36" name="Check Box 80" hidden="1">
              <a:extLst>
                <a:ext uri="{63B3BB69-23CF-44E3-9099-C40C66FF867C}">
                  <a14:compatExt spid="_x0000_s45136"/>
                </a:ext>
                <a:ext uri="{FF2B5EF4-FFF2-40B4-BE49-F238E27FC236}">
                  <a16:creationId xmlns:a16="http://schemas.microsoft.com/office/drawing/2014/main" id="{00000000-0008-0000-0200-00005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7" name="Check Box 81" hidden="1">
              <a:extLst>
                <a:ext uri="{63B3BB69-23CF-44E3-9099-C40C66FF867C}">
                  <a14:compatExt spid="_x0000_s45137"/>
                </a:ext>
                <a:ext uri="{FF2B5EF4-FFF2-40B4-BE49-F238E27FC236}">
                  <a16:creationId xmlns:a16="http://schemas.microsoft.com/office/drawing/2014/main" id="{00000000-0008-0000-0200-00005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8" name="Check Box 82" hidden="1">
              <a:extLst>
                <a:ext uri="{63B3BB69-23CF-44E3-9099-C40C66FF867C}">
                  <a14:compatExt spid="_x0000_s45138"/>
                </a:ext>
                <a:ext uri="{FF2B5EF4-FFF2-40B4-BE49-F238E27FC236}">
                  <a16:creationId xmlns:a16="http://schemas.microsoft.com/office/drawing/2014/main" id="{00000000-0008-0000-0200-00005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39" name="Check Box 83" hidden="1">
              <a:extLst>
                <a:ext uri="{63B3BB69-23CF-44E3-9099-C40C66FF867C}">
                  <a14:compatExt spid="_x0000_s45139"/>
                </a:ext>
                <a:ext uri="{FF2B5EF4-FFF2-40B4-BE49-F238E27FC236}">
                  <a16:creationId xmlns:a16="http://schemas.microsoft.com/office/drawing/2014/main" id="{00000000-0008-0000-0200-00005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0" name="Check Box 84" hidden="1">
              <a:extLst>
                <a:ext uri="{63B3BB69-23CF-44E3-9099-C40C66FF867C}">
                  <a14:compatExt spid="_x0000_s45140"/>
                </a:ext>
                <a:ext uri="{FF2B5EF4-FFF2-40B4-BE49-F238E27FC236}">
                  <a16:creationId xmlns:a16="http://schemas.microsoft.com/office/drawing/2014/main" id="{00000000-0008-0000-0200-00005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1" name="Check Box 85" hidden="1">
              <a:extLst>
                <a:ext uri="{63B3BB69-23CF-44E3-9099-C40C66FF867C}">
                  <a14:compatExt spid="_x0000_s45141"/>
                </a:ext>
                <a:ext uri="{FF2B5EF4-FFF2-40B4-BE49-F238E27FC236}">
                  <a16:creationId xmlns:a16="http://schemas.microsoft.com/office/drawing/2014/main" id="{00000000-0008-0000-0200-00005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42" name="Check Box 86" hidden="1">
              <a:extLst>
                <a:ext uri="{63B3BB69-23CF-44E3-9099-C40C66FF867C}">
                  <a14:compatExt spid="_x0000_s45142"/>
                </a:ext>
                <a:ext uri="{FF2B5EF4-FFF2-40B4-BE49-F238E27FC236}">
                  <a16:creationId xmlns:a16="http://schemas.microsoft.com/office/drawing/2014/main" id="{00000000-0008-0000-0200-00005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3" name="Check Box 87" hidden="1">
              <a:extLst>
                <a:ext uri="{63B3BB69-23CF-44E3-9099-C40C66FF867C}">
                  <a14:compatExt spid="_x0000_s45143"/>
                </a:ext>
                <a:ext uri="{FF2B5EF4-FFF2-40B4-BE49-F238E27FC236}">
                  <a16:creationId xmlns:a16="http://schemas.microsoft.com/office/drawing/2014/main" id="{00000000-0008-0000-0200-00005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44" name="Check Box 88" hidden="1">
              <a:extLst>
                <a:ext uri="{63B3BB69-23CF-44E3-9099-C40C66FF867C}">
                  <a14:compatExt spid="_x0000_s45144"/>
                </a:ext>
                <a:ext uri="{FF2B5EF4-FFF2-40B4-BE49-F238E27FC236}">
                  <a16:creationId xmlns:a16="http://schemas.microsoft.com/office/drawing/2014/main" id="{00000000-0008-0000-0200-00005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45" name="Check Box 89" hidden="1">
              <a:extLst>
                <a:ext uri="{63B3BB69-23CF-44E3-9099-C40C66FF867C}">
                  <a14:compatExt spid="_x0000_s45145"/>
                </a:ext>
                <a:ext uri="{FF2B5EF4-FFF2-40B4-BE49-F238E27FC236}">
                  <a16:creationId xmlns:a16="http://schemas.microsoft.com/office/drawing/2014/main" id="{00000000-0008-0000-0200-00005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6" name="Check Box 90" hidden="1">
              <a:extLst>
                <a:ext uri="{63B3BB69-23CF-44E3-9099-C40C66FF867C}">
                  <a14:compatExt spid="_x0000_s45146"/>
                </a:ext>
                <a:ext uri="{FF2B5EF4-FFF2-40B4-BE49-F238E27FC236}">
                  <a16:creationId xmlns:a16="http://schemas.microsoft.com/office/drawing/2014/main" id="{00000000-0008-0000-0200-00005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47" name="Check Box 91" hidden="1">
              <a:extLst>
                <a:ext uri="{63B3BB69-23CF-44E3-9099-C40C66FF867C}">
                  <a14:compatExt spid="_x0000_s45147"/>
                </a:ext>
                <a:ext uri="{FF2B5EF4-FFF2-40B4-BE49-F238E27FC236}">
                  <a16:creationId xmlns:a16="http://schemas.microsoft.com/office/drawing/2014/main" id="{00000000-0008-0000-0200-00005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48" name="Check Box 92" hidden="1">
              <a:extLst>
                <a:ext uri="{63B3BB69-23CF-44E3-9099-C40C66FF867C}">
                  <a14:compatExt spid="_x0000_s45148"/>
                </a:ext>
                <a:ext uri="{FF2B5EF4-FFF2-40B4-BE49-F238E27FC236}">
                  <a16:creationId xmlns:a16="http://schemas.microsoft.com/office/drawing/2014/main" id="{00000000-0008-0000-0200-00005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49" name="Check Box 93" hidden="1">
              <a:extLst>
                <a:ext uri="{63B3BB69-23CF-44E3-9099-C40C66FF867C}">
                  <a14:compatExt spid="_x0000_s45149"/>
                </a:ext>
                <a:ext uri="{FF2B5EF4-FFF2-40B4-BE49-F238E27FC236}">
                  <a16:creationId xmlns:a16="http://schemas.microsoft.com/office/drawing/2014/main" id="{00000000-0008-0000-0200-00005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0" name="Check Box 94" hidden="1">
              <a:extLst>
                <a:ext uri="{63B3BB69-23CF-44E3-9099-C40C66FF867C}">
                  <a14:compatExt spid="_x0000_s45150"/>
                </a:ext>
                <a:ext uri="{FF2B5EF4-FFF2-40B4-BE49-F238E27FC236}">
                  <a16:creationId xmlns:a16="http://schemas.microsoft.com/office/drawing/2014/main" id="{00000000-0008-0000-0200-00005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1" name="Check Box 95" hidden="1">
              <a:extLst>
                <a:ext uri="{63B3BB69-23CF-44E3-9099-C40C66FF867C}">
                  <a14:compatExt spid="_x0000_s45151"/>
                </a:ext>
                <a:ext uri="{FF2B5EF4-FFF2-40B4-BE49-F238E27FC236}">
                  <a16:creationId xmlns:a16="http://schemas.microsoft.com/office/drawing/2014/main" id="{00000000-0008-0000-0200-00005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2" name="Check Box 96" hidden="1">
              <a:extLst>
                <a:ext uri="{63B3BB69-23CF-44E3-9099-C40C66FF867C}">
                  <a14:compatExt spid="_x0000_s45152"/>
                </a:ext>
                <a:ext uri="{FF2B5EF4-FFF2-40B4-BE49-F238E27FC236}">
                  <a16:creationId xmlns:a16="http://schemas.microsoft.com/office/drawing/2014/main" id="{00000000-0008-0000-0200-00006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53" name="Check Box 97" hidden="1">
              <a:extLst>
                <a:ext uri="{63B3BB69-23CF-44E3-9099-C40C66FF867C}">
                  <a14:compatExt spid="_x0000_s45153"/>
                </a:ext>
                <a:ext uri="{FF2B5EF4-FFF2-40B4-BE49-F238E27FC236}">
                  <a16:creationId xmlns:a16="http://schemas.microsoft.com/office/drawing/2014/main" id="{00000000-0008-0000-0200-00006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54" name="Check Box 98" hidden="1">
              <a:extLst>
                <a:ext uri="{63B3BB69-23CF-44E3-9099-C40C66FF867C}">
                  <a14:compatExt spid="_x0000_s45154"/>
                </a:ext>
                <a:ext uri="{FF2B5EF4-FFF2-40B4-BE49-F238E27FC236}">
                  <a16:creationId xmlns:a16="http://schemas.microsoft.com/office/drawing/2014/main" id="{00000000-0008-0000-0200-00006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55" name="Check Box 99" hidden="1">
              <a:extLst>
                <a:ext uri="{63B3BB69-23CF-44E3-9099-C40C66FF867C}">
                  <a14:compatExt spid="_x0000_s45155"/>
                </a:ext>
                <a:ext uri="{FF2B5EF4-FFF2-40B4-BE49-F238E27FC236}">
                  <a16:creationId xmlns:a16="http://schemas.microsoft.com/office/drawing/2014/main" id="{00000000-0008-0000-0200-00006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56" name="Check Box 100" hidden="1">
              <a:extLst>
                <a:ext uri="{63B3BB69-23CF-44E3-9099-C40C66FF867C}">
                  <a14:compatExt spid="_x0000_s45156"/>
                </a:ext>
                <a:ext uri="{FF2B5EF4-FFF2-40B4-BE49-F238E27FC236}">
                  <a16:creationId xmlns:a16="http://schemas.microsoft.com/office/drawing/2014/main" id="{00000000-0008-0000-0200-00006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7" name="Check Box 101" hidden="1">
              <a:extLst>
                <a:ext uri="{63B3BB69-23CF-44E3-9099-C40C66FF867C}">
                  <a14:compatExt spid="_x0000_s45157"/>
                </a:ext>
                <a:ext uri="{FF2B5EF4-FFF2-40B4-BE49-F238E27FC236}">
                  <a16:creationId xmlns:a16="http://schemas.microsoft.com/office/drawing/2014/main" id="{00000000-0008-0000-0200-00006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8" name="Check Box 102" hidden="1">
              <a:extLst>
                <a:ext uri="{63B3BB69-23CF-44E3-9099-C40C66FF867C}">
                  <a14:compatExt spid="_x0000_s45158"/>
                </a:ext>
                <a:ext uri="{FF2B5EF4-FFF2-40B4-BE49-F238E27FC236}">
                  <a16:creationId xmlns:a16="http://schemas.microsoft.com/office/drawing/2014/main" id="{00000000-0008-0000-0200-00006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59" name="Check Box 103" hidden="1">
              <a:extLst>
                <a:ext uri="{63B3BB69-23CF-44E3-9099-C40C66FF867C}">
                  <a14:compatExt spid="_x0000_s45159"/>
                </a:ext>
                <a:ext uri="{FF2B5EF4-FFF2-40B4-BE49-F238E27FC236}">
                  <a16:creationId xmlns:a16="http://schemas.microsoft.com/office/drawing/2014/main" id="{00000000-0008-0000-0200-00006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160" name="Check Box 104" hidden="1">
              <a:extLst>
                <a:ext uri="{63B3BB69-23CF-44E3-9099-C40C66FF867C}">
                  <a14:compatExt spid="_x0000_s45160"/>
                </a:ext>
                <a:ext uri="{FF2B5EF4-FFF2-40B4-BE49-F238E27FC236}">
                  <a16:creationId xmlns:a16="http://schemas.microsoft.com/office/drawing/2014/main" id="{00000000-0008-0000-0200-00006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161" name="Check Box 105" hidden="1">
              <a:extLst>
                <a:ext uri="{63B3BB69-23CF-44E3-9099-C40C66FF867C}">
                  <a14:compatExt spid="_x0000_s45161"/>
                </a:ext>
                <a:ext uri="{FF2B5EF4-FFF2-40B4-BE49-F238E27FC236}">
                  <a16:creationId xmlns:a16="http://schemas.microsoft.com/office/drawing/2014/main" id="{00000000-0008-0000-0200-00006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2" name="Check Box 106" hidden="1">
              <a:extLst>
                <a:ext uri="{63B3BB69-23CF-44E3-9099-C40C66FF867C}">
                  <a14:compatExt spid="_x0000_s45162"/>
                </a:ext>
                <a:ext uri="{FF2B5EF4-FFF2-40B4-BE49-F238E27FC236}">
                  <a16:creationId xmlns:a16="http://schemas.microsoft.com/office/drawing/2014/main" id="{00000000-0008-0000-0200-00006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3" name="Check Box 107" hidden="1">
              <a:extLst>
                <a:ext uri="{63B3BB69-23CF-44E3-9099-C40C66FF867C}">
                  <a14:compatExt spid="_x0000_s45163"/>
                </a:ext>
                <a:ext uri="{FF2B5EF4-FFF2-40B4-BE49-F238E27FC236}">
                  <a16:creationId xmlns:a16="http://schemas.microsoft.com/office/drawing/2014/main" id="{00000000-0008-0000-0200-00006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4" name="Check Box 108" hidden="1">
              <a:extLst>
                <a:ext uri="{63B3BB69-23CF-44E3-9099-C40C66FF867C}">
                  <a14:compatExt spid="_x0000_s45164"/>
                </a:ext>
                <a:ext uri="{FF2B5EF4-FFF2-40B4-BE49-F238E27FC236}">
                  <a16:creationId xmlns:a16="http://schemas.microsoft.com/office/drawing/2014/main" id="{00000000-0008-0000-0200-00006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5" name="Check Box 109" hidden="1">
              <a:extLst>
                <a:ext uri="{63B3BB69-23CF-44E3-9099-C40C66FF867C}">
                  <a14:compatExt spid="_x0000_s45165"/>
                </a:ext>
                <a:ext uri="{FF2B5EF4-FFF2-40B4-BE49-F238E27FC236}">
                  <a16:creationId xmlns:a16="http://schemas.microsoft.com/office/drawing/2014/main" id="{00000000-0008-0000-0200-00006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6" name="Check Box 110" hidden="1">
              <a:extLst>
                <a:ext uri="{63B3BB69-23CF-44E3-9099-C40C66FF867C}">
                  <a14:compatExt spid="_x0000_s45166"/>
                </a:ext>
                <a:ext uri="{FF2B5EF4-FFF2-40B4-BE49-F238E27FC236}">
                  <a16:creationId xmlns:a16="http://schemas.microsoft.com/office/drawing/2014/main" id="{00000000-0008-0000-0200-00006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67" name="Check Box 111" hidden="1">
              <a:extLst>
                <a:ext uri="{63B3BB69-23CF-44E3-9099-C40C66FF867C}">
                  <a14:compatExt spid="_x0000_s45167"/>
                </a:ext>
                <a:ext uri="{FF2B5EF4-FFF2-40B4-BE49-F238E27FC236}">
                  <a16:creationId xmlns:a16="http://schemas.microsoft.com/office/drawing/2014/main" id="{00000000-0008-0000-0200-00006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68" name="Check Box 112" hidden="1">
              <a:extLst>
                <a:ext uri="{63B3BB69-23CF-44E3-9099-C40C66FF867C}">
                  <a14:compatExt spid="_x0000_s45168"/>
                </a:ext>
                <a:ext uri="{FF2B5EF4-FFF2-40B4-BE49-F238E27FC236}">
                  <a16:creationId xmlns:a16="http://schemas.microsoft.com/office/drawing/2014/main" id="{00000000-0008-0000-0200-00007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69" name="Check Box 113" hidden="1">
              <a:extLst>
                <a:ext uri="{63B3BB69-23CF-44E3-9099-C40C66FF867C}">
                  <a14:compatExt spid="_x0000_s45169"/>
                </a:ext>
                <a:ext uri="{FF2B5EF4-FFF2-40B4-BE49-F238E27FC236}">
                  <a16:creationId xmlns:a16="http://schemas.microsoft.com/office/drawing/2014/main" id="{00000000-0008-0000-0200-00007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0" name="Check Box 114" hidden="1">
              <a:extLst>
                <a:ext uri="{63B3BB69-23CF-44E3-9099-C40C66FF867C}">
                  <a14:compatExt spid="_x0000_s45170"/>
                </a:ext>
                <a:ext uri="{FF2B5EF4-FFF2-40B4-BE49-F238E27FC236}">
                  <a16:creationId xmlns:a16="http://schemas.microsoft.com/office/drawing/2014/main" id="{00000000-0008-0000-0200-00007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1" name="Check Box 115" hidden="1">
              <a:extLst>
                <a:ext uri="{63B3BB69-23CF-44E3-9099-C40C66FF867C}">
                  <a14:compatExt spid="_x0000_s45171"/>
                </a:ext>
                <a:ext uri="{FF2B5EF4-FFF2-40B4-BE49-F238E27FC236}">
                  <a16:creationId xmlns:a16="http://schemas.microsoft.com/office/drawing/2014/main" id="{00000000-0008-0000-0200-00007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72" name="Check Box 116" hidden="1">
              <a:extLst>
                <a:ext uri="{63B3BB69-23CF-44E3-9099-C40C66FF867C}">
                  <a14:compatExt spid="_x0000_s45172"/>
                </a:ext>
                <a:ext uri="{FF2B5EF4-FFF2-40B4-BE49-F238E27FC236}">
                  <a16:creationId xmlns:a16="http://schemas.microsoft.com/office/drawing/2014/main" id="{00000000-0008-0000-0200-00007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3" name="Check Box 117" hidden="1">
              <a:extLst>
                <a:ext uri="{63B3BB69-23CF-44E3-9099-C40C66FF867C}">
                  <a14:compatExt spid="_x0000_s45173"/>
                </a:ext>
                <a:ext uri="{FF2B5EF4-FFF2-40B4-BE49-F238E27FC236}">
                  <a16:creationId xmlns:a16="http://schemas.microsoft.com/office/drawing/2014/main" id="{00000000-0008-0000-0200-00007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4" name="Check Box 118" hidden="1">
              <a:extLst>
                <a:ext uri="{63B3BB69-23CF-44E3-9099-C40C66FF867C}">
                  <a14:compatExt spid="_x0000_s45174"/>
                </a:ext>
                <a:ext uri="{FF2B5EF4-FFF2-40B4-BE49-F238E27FC236}">
                  <a16:creationId xmlns:a16="http://schemas.microsoft.com/office/drawing/2014/main" id="{00000000-0008-0000-0200-00007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5" name="Check Box 119" hidden="1">
              <a:extLst>
                <a:ext uri="{63B3BB69-23CF-44E3-9099-C40C66FF867C}">
                  <a14:compatExt spid="_x0000_s45175"/>
                </a:ext>
                <a:ext uri="{FF2B5EF4-FFF2-40B4-BE49-F238E27FC236}">
                  <a16:creationId xmlns:a16="http://schemas.microsoft.com/office/drawing/2014/main" id="{00000000-0008-0000-0200-00007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6" name="Check Box 120" hidden="1">
              <a:extLst>
                <a:ext uri="{63B3BB69-23CF-44E3-9099-C40C66FF867C}">
                  <a14:compatExt spid="_x0000_s45176"/>
                </a:ext>
                <a:ext uri="{FF2B5EF4-FFF2-40B4-BE49-F238E27FC236}">
                  <a16:creationId xmlns:a16="http://schemas.microsoft.com/office/drawing/2014/main" id="{00000000-0008-0000-0200-00007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7" name="Check Box 121" hidden="1">
              <a:extLst>
                <a:ext uri="{63B3BB69-23CF-44E3-9099-C40C66FF867C}">
                  <a14:compatExt spid="_x0000_s45177"/>
                </a:ext>
                <a:ext uri="{FF2B5EF4-FFF2-40B4-BE49-F238E27FC236}">
                  <a16:creationId xmlns:a16="http://schemas.microsoft.com/office/drawing/2014/main" id="{00000000-0008-0000-0200-00007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78" name="Check Box 122" hidden="1">
              <a:extLst>
                <a:ext uri="{63B3BB69-23CF-44E3-9099-C40C66FF867C}">
                  <a14:compatExt spid="_x0000_s45178"/>
                </a:ext>
                <a:ext uri="{FF2B5EF4-FFF2-40B4-BE49-F238E27FC236}">
                  <a16:creationId xmlns:a16="http://schemas.microsoft.com/office/drawing/2014/main" id="{00000000-0008-0000-0200-00007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179" name="Check Box 123" hidden="1">
              <a:extLst>
                <a:ext uri="{63B3BB69-23CF-44E3-9099-C40C66FF867C}">
                  <a14:compatExt spid="_x0000_s45179"/>
                </a:ext>
                <a:ext uri="{FF2B5EF4-FFF2-40B4-BE49-F238E27FC236}">
                  <a16:creationId xmlns:a16="http://schemas.microsoft.com/office/drawing/2014/main" id="{00000000-0008-0000-0200-00007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50800</xdr:rowOff>
        </xdr:to>
        <xdr:sp macro="" textlink="">
          <xdr:nvSpPr>
            <xdr:cNvPr id="45180" name="Check Box 124" hidden="1">
              <a:extLst>
                <a:ext uri="{63B3BB69-23CF-44E3-9099-C40C66FF867C}">
                  <a14:compatExt spid="_x0000_s45180"/>
                </a:ext>
                <a:ext uri="{FF2B5EF4-FFF2-40B4-BE49-F238E27FC236}">
                  <a16:creationId xmlns:a16="http://schemas.microsoft.com/office/drawing/2014/main" id="{00000000-0008-0000-0200-00007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81" name="Check Box 125" hidden="1">
              <a:extLst>
                <a:ext uri="{63B3BB69-23CF-44E3-9099-C40C66FF867C}">
                  <a14:compatExt spid="_x0000_s45181"/>
                </a:ext>
                <a:ext uri="{FF2B5EF4-FFF2-40B4-BE49-F238E27FC236}">
                  <a16:creationId xmlns:a16="http://schemas.microsoft.com/office/drawing/2014/main" id="{00000000-0008-0000-0200-00007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2" name="Check Box 126" hidden="1">
              <a:extLst>
                <a:ext uri="{63B3BB69-23CF-44E3-9099-C40C66FF867C}">
                  <a14:compatExt spid="_x0000_s45182"/>
                </a:ext>
                <a:ext uri="{FF2B5EF4-FFF2-40B4-BE49-F238E27FC236}">
                  <a16:creationId xmlns:a16="http://schemas.microsoft.com/office/drawing/2014/main" id="{00000000-0008-0000-0200-00007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3" name="Check Box 127" hidden="1">
              <a:extLst>
                <a:ext uri="{63B3BB69-23CF-44E3-9099-C40C66FF867C}">
                  <a14:compatExt spid="_x0000_s45183"/>
                </a:ext>
                <a:ext uri="{FF2B5EF4-FFF2-40B4-BE49-F238E27FC236}">
                  <a16:creationId xmlns:a16="http://schemas.microsoft.com/office/drawing/2014/main" id="{00000000-0008-0000-0200-00007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184" name="Check Box 128" hidden="1">
              <a:extLst>
                <a:ext uri="{63B3BB69-23CF-44E3-9099-C40C66FF867C}">
                  <a14:compatExt spid="_x0000_s45184"/>
                </a:ext>
                <a:ext uri="{FF2B5EF4-FFF2-40B4-BE49-F238E27FC236}">
                  <a16:creationId xmlns:a16="http://schemas.microsoft.com/office/drawing/2014/main" id="{00000000-0008-0000-0200-00008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0</xdr:rowOff>
        </xdr:to>
        <xdr:sp macro="" textlink="">
          <xdr:nvSpPr>
            <xdr:cNvPr id="45185" name="Check Box 129" hidden="1">
              <a:extLst>
                <a:ext uri="{63B3BB69-23CF-44E3-9099-C40C66FF867C}">
                  <a14:compatExt spid="_x0000_s45185"/>
                </a:ext>
                <a:ext uri="{FF2B5EF4-FFF2-40B4-BE49-F238E27FC236}">
                  <a16:creationId xmlns:a16="http://schemas.microsoft.com/office/drawing/2014/main" id="{00000000-0008-0000-0200-00008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88900</xdr:rowOff>
        </xdr:to>
        <xdr:sp macro="" textlink="">
          <xdr:nvSpPr>
            <xdr:cNvPr id="45186" name="Check Box 130" hidden="1">
              <a:extLst>
                <a:ext uri="{63B3BB69-23CF-44E3-9099-C40C66FF867C}">
                  <a14:compatExt spid="_x0000_s45186"/>
                </a:ext>
                <a:ext uri="{FF2B5EF4-FFF2-40B4-BE49-F238E27FC236}">
                  <a16:creationId xmlns:a16="http://schemas.microsoft.com/office/drawing/2014/main" id="{00000000-0008-0000-0200-00008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7" name="Check Box 131" hidden="1">
              <a:extLst>
                <a:ext uri="{63B3BB69-23CF-44E3-9099-C40C66FF867C}">
                  <a14:compatExt spid="_x0000_s45187"/>
                </a:ext>
                <a:ext uri="{FF2B5EF4-FFF2-40B4-BE49-F238E27FC236}">
                  <a16:creationId xmlns:a16="http://schemas.microsoft.com/office/drawing/2014/main" id="{00000000-0008-0000-0200-00008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8" name="Check Box 132" hidden="1">
              <a:extLst>
                <a:ext uri="{63B3BB69-23CF-44E3-9099-C40C66FF867C}">
                  <a14:compatExt spid="_x0000_s45188"/>
                </a:ext>
                <a:ext uri="{FF2B5EF4-FFF2-40B4-BE49-F238E27FC236}">
                  <a16:creationId xmlns:a16="http://schemas.microsoft.com/office/drawing/2014/main" id="{00000000-0008-0000-0200-00008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89" name="Check Box 133" hidden="1">
              <a:extLst>
                <a:ext uri="{63B3BB69-23CF-44E3-9099-C40C66FF867C}">
                  <a14:compatExt spid="_x0000_s45189"/>
                </a:ext>
                <a:ext uri="{FF2B5EF4-FFF2-40B4-BE49-F238E27FC236}">
                  <a16:creationId xmlns:a16="http://schemas.microsoft.com/office/drawing/2014/main" id="{00000000-0008-0000-0200-00008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0" name="Check Box 134" hidden="1">
              <a:extLst>
                <a:ext uri="{63B3BB69-23CF-44E3-9099-C40C66FF867C}">
                  <a14:compatExt spid="_x0000_s45190"/>
                </a:ext>
                <a:ext uri="{FF2B5EF4-FFF2-40B4-BE49-F238E27FC236}">
                  <a16:creationId xmlns:a16="http://schemas.microsoft.com/office/drawing/2014/main" id="{00000000-0008-0000-0200-00008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1" name="Check Box 135" hidden="1">
              <a:extLst>
                <a:ext uri="{63B3BB69-23CF-44E3-9099-C40C66FF867C}">
                  <a14:compatExt spid="_x0000_s45191"/>
                </a:ext>
                <a:ext uri="{FF2B5EF4-FFF2-40B4-BE49-F238E27FC236}">
                  <a16:creationId xmlns:a16="http://schemas.microsoft.com/office/drawing/2014/main" id="{00000000-0008-0000-0200-00008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192" name="Check Box 136" hidden="1">
              <a:extLst>
                <a:ext uri="{63B3BB69-23CF-44E3-9099-C40C66FF867C}">
                  <a14:compatExt spid="_x0000_s45192"/>
                </a:ext>
                <a:ext uri="{FF2B5EF4-FFF2-40B4-BE49-F238E27FC236}">
                  <a16:creationId xmlns:a16="http://schemas.microsoft.com/office/drawing/2014/main" id="{00000000-0008-0000-0200-00008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3" name="Check Box 137" hidden="1">
              <a:extLst>
                <a:ext uri="{63B3BB69-23CF-44E3-9099-C40C66FF867C}">
                  <a14:compatExt spid="_x0000_s45193"/>
                </a:ext>
                <a:ext uri="{FF2B5EF4-FFF2-40B4-BE49-F238E27FC236}">
                  <a16:creationId xmlns:a16="http://schemas.microsoft.com/office/drawing/2014/main" id="{00000000-0008-0000-0200-00008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194" name="Check Box 138" hidden="1">
              <a:extLst>
                <a:ext uri="{63B3BB69-23CF-44E3-9099-C40C66FF867C}">
                  <a14:compatExt spid="_x0000_s45194"/>
                </a:ext>
                <a:ext uri="{FF2B5EF4-FFF2-40B4-BE49-F238E27FC236}">
                  <a16:creationId xmlns:a16="http://schemas.microsoft.com/office/drawing/2014/main" id="{00000000-0008-0000-0200-00008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95" name="Check Box 139" hidden="1">
              <a:extLst>
                <a:ext uri="{63B3BB69-23CF-44E3-9099-C40C66FF867C}">
                  <a14:compatExt spid="_x0000_s45195"/>
                </a:ext>
                <a:ext uri="{FF2B5EF4-FFF2-40B4-BE49-F238E27FC236}">
                  <a16:creationId xmlns:a16="http://schemas.microsoft.com/office/drawing/2014/main" id="{00000000-0008-0000-0200-00008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6" name="Check Box 140" hidden="1">
              <a:extLst>
                <a:ext uri="{63B3BB69-23CF-44E3-9099-C40C66FF867C}">
                  <a14:compatExt spid="_x0000_s45196"/>
                </a:ext>
                <a:ext uri="{FF2B5EF4-FFF2-40B4-BE49-F238E27FC236}">
                  <a16:creationId xmlns:a16="http://schemas.microsoft.com/office/drawing/2014/main" id="{00000000-0008-0000-0200-00008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197" name="Check Box 141" hidden="1">
              <a:extLst>
                <a:ext uri="{63B3BB69-23CF-44E3-9099-C40C66FF867C}">
                  <a14:compatExt spid="_x0000_s45197"/>
                </a:ext>
                <a:ext uri="{FF2B5EF4-FFF2-40B4-BE49-F238E27FC236}">
                  <a16:creationId xmlns:a16="http://schemas.microsoft.com/office/drawing/2014/main" id="{00000000-0008-0000-0200-00008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198" name="Check Box 142" hidden="1">
              <a:extLst>
                <a:ext uri="{63B3BB69-23CF-44E3-9099-C40C66FF867C}">
                  <a14:compatExt spid="_x0000_s45198"/>
                </a:ext>
                <a:ext uri="{FF2B5EF4-FFF2-40B4-BE49-F238E27FC236}">
                  <a16:creationId xmlns:a16="http://schemas.microsoft.com/office/drawing/2014/main" id="{00000000-0008-0000-0200-00008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199" name="Check Box 143" hidden="1">
              <a:extLst>
                <a:ext uri="{63B3BB69-23CF-44E3-9099-C40C66FF867C}">
                  <a14:compatExt spid="_x0000_s45199"/>
                </a:ext>
                <a:ext uri="{FF2B5EF4-FFF2-40B4-BE49-F238E27FC236}">
                  <a16:creationId xmlns:a16="http://schemas.microsoft.com/office/drawing/2014/main" id="{00000000-0008-0000-0200-00008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0" name="Check Box 144" hidden="1">
              <a:extLst>
                <a:ext uri="{63B3BB69-23CF-44E3-9099-C40C66FF867C}">
                  <a14:compatExt spid="_x0000_s45200"/>
                </a:ext>
                <a:ext uri="{FF2B5EF4-FFF2-40B4-BE49-F238E27FC236}">
                  <a16:creationId xmlns:a16="http://schemas.microsoft.com/office/drawing/2014/main" id="{00000000-0008-0000-0200-00009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1" name="Check Box 145" hidden="1">
              <a:extLst>
                <a:ext uri="{63B3BB69-23CF-44E3-9099-C40C66FF867C}">
                  <a14:compatExt spid="_x0000_s45201"/>
                </a:ext>
                <a:ext uri="{FF2B5EF4-FFF2-40B4-BE49-F238E27FC236}">
                  <a16:creationId xmlns:a16="http://schemas.microsoft.com/office/drawing/2014/main" id="{00000000-0008-0000-0200-00009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2" name="Check Box 146" hidden="1">
              <a:extLst>
                <a:ext uri="{63B3BB69-23CF-44E3-9099-C40C66FF867C}">
                  <a14:compatExt spid="_x0000_s45202"/>
                </a:ext>
                <a:ext uri="{FF2B5EF4-FFF2-40B4-BE49-F238E27FC236}">
                  <a16:creationId xmlns:a16="http://schemas.microsoft.com/office/drawing/2014/main" id="{00000000-0008-0000-0200-00009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03" name="Check Box 147" hidden="1">
              <a:extLst>
                <a:ext uri="{63B3BB69-23CF-44E3-9099-C40C66FF867C}">
                  <a14:compatExt spid="_x0000_s45203"/>
                </a:ext>
                <a:ext uri="{FF2B5EF4-FFF2-40B4-BE49-F238E27FC236}">
                  <a16:creationId xmlns:a16="http://schemas.microsoft.com/office/drawing/2014/main" id="{00000000-0008-0000-0200-00009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133350</xdr:rowOff>
        </xdr:to>
        <xdr:sp macro="" textlink="">
          <xdr:nvSpPr>
            <xdr:cNvPr id="45204" name="Check Box 148" hidden="1">
              <a:extLst>
                <a:ext uri="{63B3BB69-23CF-44E3-9099-C40C66FF867C}">
                  <a14:compatExt spid="_x0000_s45204"/>
                </a:ext>
                <a:ext uri="{FF2B5EF4-FFF2-40B4-BE49-F238E27FC236}">
                  <a16:creationId xmlns:a16="http://schemas.microsoft.com/office/drawing/2014/main" id="{00000000-0008-0000-0200-00009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05" name="Check Box 149" hidden="1">
              <a:extLst>
                <a:ext uri="{63B3BB69-23CF-44E3-9099-C40C66FF867C}">
                  <a14:compatExt spid="_x0000_s45205"/>
                </a:ext>
                <a:ext uri="{FF2B5EF4-FFF2-40B4-BE49-F238E27FC236}">
                  <a16:creationId xmlns:a16="http://schemas.microsoft.com/office/drawing/2014/main" id="{00000000-0008-0000-0200-00009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06" name="Check Box 150" hidden="1">
              <a:extLst>
                <a:ext uri="{63B3BB69-23CF-44E3-9099-C40C66FF867C}">
                  <a14:compatExt spid="_x0000_s45206"/>
                </a:ext>
                <a:ext uri="{FF2B5EF4-FFF2-40B4-BE49-F238E27FC236}">
                  <a16:creationId xmlns:a16="http://schemas.microsoft.com/office/drawing/2014/main" id="{00000000-0008-0000-0200-00009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7" name="Check Box 151" hidden="1">
              <a:extLst>
                <a:ext uri="{63B3BB69-23CF-44E3-9099-C40C66FF867C}">
                  <a14:compatExt spid="_x0000_s45207"/>
                </a:ext>
                <a:ext uri="{FF2B5EF4-FFF2-40B4-BE49-F238E27FC236}">
                  <a16:creationId xmlns:a16="http://schemas.microsoft.com/office/drawing/2014/main" id="{00000000-0008-0000-0200-00009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8" name="Check Box 152" hidden="1">
              <a:extLst>
                <a:ext uri="{63B3BB69-23CF-44E3-9099-C40C66FF867C}">
                  <a14:compatExt spid="_x0000_s45208"/>
                </a:ext>
                <a:ext uri="{FF2B5EF4-FFF2-40B4-BE49-F238E27FC236}">
                  <a16:creationId xmlns:a16="http://schemas.microsoft.com/office/drawing/2014/main" id="{00000000-0008-0000-0200-00009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38100</xdr:rowOff>
        </xdr:to>
        <xdr:sp macro="" textlink="">
          <xdr:nvSpPr>
            <xdr:cNvPr id="45209" name="Check Box 153" hidden="1">
              <a:extLst>
                <a:ext uri="{63B3BB69-23CF-44E3-9099-C40C66FF867C}">
                  <a14:compatExt spid="_x0000_s45209"/>
                </a:ext>
                <a:ext uri="{FF2B5EF4-FFF2-40B4-BE49-F238E27FC236}">
                  <a16:creationId xmlns:a16="http://schemas.microsoft.com/office/drawing/2014/main" id="{00000000-0008-0000-0200-00009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44450</xdr:rowOff>
        </xdr:to>
        <xdr:sp macro="" textlink="">
          <xdr:nvSpPr>
            <xdr:cNvPr id="45210" name="Check Box 154" hidden="1">
              <a:extLst>
                <a:ext uri="{63B3BB69-23CF-44E3-9099-C40C66FF867C}">
                  <a14:compatExt spid="_x0000_s45210"/>
                </a:ext>
                <a:ext uri="{FF2B5EF4-FFF2-40B4-BE49-F238E27FC236}">
                  <a16:creationId xmlns:a16="http://schemas.microsoft.com/office/drawing/2014/main" id="{00000000-0008-0000-0200-00009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64</xdr:row>
          <xdr:rowOff>6350</xdr:rowOff>
        </xdr:to>
        <xdr:sp macro="" textlink="">
          <xdr:nvSpPr>
            <xdr:cNvPr id="45211" name="Check Box 155" hidden="1">
              <a:extLst>
                <a:ext uri="{63B3BB69-23CF-44E3-9099-C40C66FF867C}">
                  <a14:compatExt spid="_x0000_s45211"/>
                </a:ext>
                <a:ext uri="{FF2B5EF4-FFF2-40B4-BE49-F238E27FC236}">
                  <a16:creationId xmlns:a16="http://schemas.microsoft.com/office/drawing/2014/main" id="{00000000-0008-0000-0200-00009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2" name="Check Box 156" hidden="1">
              <a:extLst>
                <a:ext uri="{63B3BB69-23CF-44E3-9099-C40C66FF867C}">
                  <a14:compatExt spid="_x0000_s45212"/>
                </a:ext>
                <a:ext uri="{FF2B5EF4-FFF2-40B4-BE49-F238E27FC236}">
                  <a16:creationId xmlns:a16="http://schemas.microsoft.com/office/drawing/2014/main" id="{00000000-0008-0000-0200-00009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3" name="Check Box 157" hidden="1">
              <a:extLst>
                <a:ext uri="{63B3BB69-23CF-44E3-9099-C40C66FF867C}">
                  <a14:compatExt spid="_x0000_s45213"/>
                </a:ext>
                <a:ext uri="{FF2B5EF4-FFF2-40B4-BE49-F238E27FC236}">
                  <a16:creationId xmlns:a16="http://schemas.microsoft.com/office/drawing/2014/main" id="{00000000-0008-0000-0200-00009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4" name="Check Box 158" hidden="1">
              <a:extLst>
                <a:ext uri="{63B3BB69-23CF-44E3-9099-C40C66FF867C}">
                  <a14:compatExt spid="_x0000_s45214"/>
                </a:ext>
                <a:ext uri="{FF2B5EF4-FFF2-40B4-BE49-F238E27FC236}">
                  <a16:creationId xmlns:a16="http://schemas.microsoft.com/office/drawing/2014/main" id="{00000000-0008-0000-0200-00009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5" name="Check Box 159" hidden="1">
              <a:extLst>
                <a:ext uri="{63B3BB69-23CF-44E3-9099-C40C66FF867C}">
                  <a14:compatExt spid="_x0000_s45215"/>
                </a:ext>
                <a:ext uri="{FF2B5EF4-FFF2-40B4-BE49-F238E27FC236}">
                  <a16:creationId xmlns:a16="http://schemas.microsoft.com/office/drawing/2014/main" id="{00000000-0008-0000-0200-00009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6" name="Check Box 160" hidden="1">
              <a:extLst>
                <a:ext uri="{63B3BB69-23CF-44E3-9099-C40C66FF867C}">
                  <a14:compatExt spid="_x0000_s45216"/>
                </a:ext>
                <a:ext uri="{FF2B5EF4-FFF2-40B4-BE49-F238E27FC236}">
                  <a16:creationId xmlns:a16="http://schemas.microsoft.com/office/drawing/2014/main" id="{00000000-0008-0000-0200-0000A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7" name="Check Box 161" hidden="1">
              <a:extLst>
                <a:ext uri="{63B3BB69-23CF-44E3-9099-C40C66FF867C}">
                  <a14:compatExt spid="_x0000_s45217"/>
                </a:ext>
                <a:ext uri="{FF2B5EF4-FFF2-40B4-BE49-F238E27FC236}">
                  <a16:creationId xmlns:a16="http://schemas.microsoft.com/office/drawing/2014/main" id="{00000000-0008-0000-0200-0000A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8" name="Check Box 162" hidden="1">
              <a:extLst>
                <a:ext uri="{63B3BB69-23CF-44E3-9099-C40C66FF867C}">
                  <a14:compatExt spid="_x0000_s45218"/>
                </a:ext>
                <a:ext uri="{FF2B5EF4-FFF2-40B4-BE49-F238E27FC236}">
                  <a16:creationId xmlns:a16="http://schemas.microsoft.com/office/drawing/2014/main" id="{00000000-0008-0000-0200-0000A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19" name="Check Box 163" hidden="1">
              <a:extLst>
                <a:ext uri="{63B3BB69-23CF-44E3-9099-C40C66FF867C}">
                  <a14:compatExt spid="_x0000_s45219"/>
                </a:ext>
                <a:ext uri="{FF2B5EF4-FFF2-40B4-BE49-F238E27FC236}">
                  <a16:creationId xmlns:a16="http://schemas.microsoft.com/office/drawing/2014/main" id="{00000000-0008-0000-0200-0000A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0" name="Check Box 164" hidden="1">
              <a:extLst>
                <a:ext uri="{63B3BB69-23CF-44E3-9099-C40C66FF867C}">
                  <a14:compatExt spid="_x0000_s45220"/>
                </a:ext>
                <a:ext uri="{FF2B5EF4-FFF2-40B4-BE49-F238E27FC236}">
                  <a16:creationId xmlns:a16="http://schemas.microsoft.com/office/drawing/2014/main" id="{00000000-0008-0000-0200-0000A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1" name="Check Box 165" hidden="1">
              <a:extLst>
                <a:ext uri="{63B3BB69-23CF-44E3-9099-C40C66FF867C}">
                  <a14:compatExt spid="_x0000_s45221"/>
                </a:ext>
                <a:ext uri="{FF2B5EF4-FFF2-40B4-BE49-F238E27FC236}">
                  <a16:creationId xmlns:a16="http://schemas.microsoft.com/office/drawing/2014/main" id="{00000000-0008-0000-0200-0000A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2" name="Check Box 166" hidden="1">
              <a:extLst>
                <a:ext uri="{63B3BB69-23CF-44E3-9099-C40C66FF867C}">
                  <a14:compatExt spid="_x0000_s45222"/>
                </a:ext>
                <a:ext uri="{FF2B5EF4-FFF2-40B4-BE49-F238E27FC236}">
                  <a16:creationId xmlns:a16="http://schemas.microsoft.com/office/drawing/2014/main" id="{00000000-0008-0000-0200-0000A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3" name="Check Box 167" hidden="1">
              <a:extLst>
                <a:ext uri="{63B3BB69-23CF-44E3-9099-C40C66FF867C}">
                  <a14:compatExt spid="_x0000_s45223"/>
                </a:ext>
                <a:ext uri="{FF2B5EF4-FFF2-40B4-BE49-F238E27FC236}">
                  <a16:creationId xmlns:a16="http://schemas.microsoft.com/office/drawing/2014/main" id="{00000000-0008-0000-0200-0000A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4" name="Check Box 168" hidden="1">
              <a:extLst>
                <a:ext uri="{63B3BB69-23CF-44E3-9099-C40C66FF867C}">
                  <a14:compatExt spid="_x0000_s45224"/>
                </a:ext>
                <a:ext uri="{FF2B5EF4-FFF2-40B4-BE49-F238E27FC236}">
                  <a16:creationId xmlns:a16="http://schemas.microsoft.com/office/drawing/2014/main" id="{00000000-0008-0000-0200-0000A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5" name="Check Box 169" hidden="1">
              <a:extLst>
                <a:ext uri="{63B3BB69-23CF-44E3-9099-C40C66FF867C}">
                  <a14:compatExt spid="_x0000_s45225"/>
                </a:ext>
                <a:ext uri="{FF2B5EF4-FFF2-40B4-BE49-F238E27FC236}">
                  <a16:creationId xmlns:a16="http://schemas.microsoft.com/office/drawing/2014/main" id="{00000000-0008-0000-0200-0000A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6" name="Check Box 170" hidden="1">
              <a:extLst>
                <a:ext uri="{63B3BB69-23CF-44E3-9099-C40C66FF867C}">
                  <a14:compatExt spid="_x0000_s45226"/>
                </a:ext>
                <a:ext uri="{FF2B5EF4-FFF2-40B4-BE49-F238E27FC236}">
                  <a16:creationId xmlns:a16="http://schemas.microsoft.com/office/drawing/2014/main" id="{00000000-0008-0000-0200-0000A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0</xdr:rowOff>
        </xdr:from>
        <xdr:to>
          <xdr:col>3</xdr:col>
          <xdr:colOff>0</xdr:colOff>
          <xdr:row>65</xdr:row>
          <xdr:rowOff>0</xdr:rowOff>
        </xdr:to>
        <xdr:sp macro="" textlink="">
          <xdr:nvSpPr>
            <xdr:cNvPr id="45227" name="Check Box 171" hidden="1">
              <a:extLst>
                <a:ext uri="{63B3BB69-23CF-44E3-9099-C40C66FF867C}">
                  <a14:compatExt spid="_x0000_s45227"/>
                </a:ext>
                <a:ext uri="{FF2B5EF4-FFF2-40B4-BE49-F238E27FC236}">
                  <a16:creationId xmlns:a16="http://schemas.microsoft.com/office/drawing/2014/main" id="{00000000-0008-0000-0200-0000A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28" name="Check Box 172" hidden="1">
              <a:extLst>
                <a:ext uri="{63B3BB69-23CF-44E3-9099-C40C66FF867C}">
                  <a14:compatExt spid="_x0000_s45228"/>
                </a:ext>
                <a:ext uri="{FF2B5EF4-FFF2-40B4-BE49-F238E27FC236}">
                  <a16:creationId xmlns:a16="http://schemas.microsoft.com/office/drawing/2014/main" id="{00000000-0008-0000-0200-0000A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29" name="Check Box 173" hidden="1">
              <a:extLst>
                <a:ext uri="{63B3BB69-23CF-44E3-9099-C40C66FF867C}">
                  <a14:compatExt spid="_x0000_s45229"/>
                </a:ext>
                <a:ext uri="{FF2B5EF4-FFF2-40B4-BE49-F238E27FC236}">
                  <a16:creationId xmlns:a16="http://schemas.microsoft.com/office/drawing/2014/main" id="{00000000-0008-0000-0200-0000A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30" name="Check Box 174" hidden="1">
              <a:extLst>
                <a:ext uri="{63B3BB69-23CF-44E3-9099-C40C66FF867C}">
                  <a14:compatExt spid="_x0000_s45230"/>
                </a:ext>
                <a:ext uri="{FF2B5EF4-FFF2-40B4-BE49-F238E27FC236}">
                  <a16:creationId xmlns:a16="http://schemas.microsoft.com/office/drawing/2014/main" id="{00000000-0008-0000-0200-0000A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31" name="Check Box 175" hidden="1">
              <a:extLst>
                <a:ext uri="{63B3BB69-23CF-44E3-9099-C40C66FF867C}">
                  <a14:compatExt spid="_x0000_s45231"/>
                </a:ext>
                <a:ext uri="{FF2B5EF4-FFF2-40B4-BE49-F238E27FC236}">
                  <a16:creationId xmlns:a16="http://schemas.microsoft.com/office/drawing/2014/main" id="{00000000-0008-0000-0200-0000A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32" name="Check Box 176" hidden="1">
              <a:extLst>
                <a:ext uri="{63B3BB69-23CF-44E3-9099-C40C66FF867C}">
                  <a14:compatExt spid="_x0000_s45232"/>
                </a:ext>
                <a:ext uri="{FF2B5EF4-FFF2-40B4-BE49-F238E27FC236}">
                  <a16:creationId xmlns:a16="http://schemas.microsoft.com/office/drawing/2014/main" id="{00000000-0008-0000-0200-0000B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3" name="Check Box 177" hidden="1">
              <a:extLst>
                <a:ext uri="{63B3BB69-23CF-44E3-9099-C40C66FF867C}">
                  <a14:compatExt spid="_x0000_s45233"/>
                </a:ext>
                <a:ext uri="{FF2B5EF4-FFF2-40B4-BE49-F238E27FC236}">
                  <a16:creationId xmlns:a16="http://schemas.microsoft.com/office/drawing/2014/main" id="{00000000-0008-0000-0200-0000B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4" name="Check Box 178" hidden="1">
              <a:extLst>
                <a:ext uri="{63B3BB69-23CF-44E3-9099-C40C66FF867C}">
                  <a14:compatExt spid="_x0000_s45234"/>
                </a:ext>
                <a:ext uri="{FF2B5EF4-FFF2-40B4-BE49-F238E27FC236}">
                  <a16:creationId xmlns:a16="http://schemas.microsoft.com/office/drawing/2014/main" id="{00000000-0008-0000-0200-0000B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5" name="Check Box 179" hidden="1">
              <a:extLst>
                <a:ext uri="{63B3BB69-23CF-44E3-9099-C40C66FF867C}">
                  <a14:compatExt spid="_x0000_s45235"/>
                </a:ext>
                <a:ext uri="{FF2B5EF4-FFF2-40B4-BE49-F238E27FC236}">
                  <a16:creationId xmlns:a16="http://schemas.microsoft.com/office/drawing/2014/main" id="{00000000-0008-0000-0200-0000B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6" name="Check Box 180" hidden="1">
              <a:extLst>
                <a:ext uri="{63B3BB69-23CF-44E3-9099-C40C66FF867C}">
                  <a14:compatExt spid="_x0000_s45236"/>
                </a:ext>
                <a:ext uri="{FF2B5EF4-FFF2-40B4-BE49-F238E27FC236}">
                  <a16:creationId xmlns:a16="http://schemas.microsoft.com/office/drawing/2014/main" id="{00000000-0008-0000-0200-0000B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7" name="Check Box 181" hidden="1">
              <a:extLst>
                <a:ext uri="{63B3BB69-23CF-44E3-9099-C40C66FF867C}">
                  <a14:compatExt spid="_x0000_s45237"/>
                </a:ext>
                <a:ext uri="{FF2B5EF4-FFF2-40B4-BE49-F238E27FC236}">
                  <a16:creationId xmlns:a16="http://schemas.microsoft.com/office/drawing/2014/main" id="{00000000-0008-0000-0200-0000B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238" name="Check Box 182" hidden="1">
              <a:extLst>
                <a:ext uri="{63B3BB69-23CF-44E3-9099-C40C66FF867C}">
                  <a14:compatExt spid="_x0000_s45238"/>
                </a:ext>
                <a:ext uri="{FF2B5EF4-FFF2-40B4-BE49-F238E27FC236}">
                  <a16:creationId xmlns:a16="http://schemas.microsoft.com/office/drawing/2014/main" id="{00000000-0008-0000-0200-0000B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39" name="Check Box 183" hidden="1">
              <a:extLst>
                <a:ext uri="{63B3BB69-23CF-44E3-9099-C40C66FF867C}">
                  <a14:compatExt spid="_x0000_s45239"/>
                </a:ext>
                <a:ext uri="{FF2B5EF4-FFF2-40B4-BE49-F238E27FC236}">
                  <a16:creationId xmlns:a16="http://schemas.microsoft.com/office/drawing/2014/main" id="{00000000-0008-0000-0200-0000B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40" name="Check Box 184" hidden="1">
              <a:extLst>
                <a:ext uri="{63B3BB69-23CF-44E3-9099-C40C66FF867C}">
                  <a14:compatExt spid="_x0000_s45240"/>
                </a:ext>
                <a:ext uri="{FF2B5EF4-FFF2-40B4-BE49-F238E27FC236}">
                  <a16:creationId xmlns:a16="http://schemas.microsoft.com/office/drawing/2014/main" id="{00000000-0008-0000-0200-0000B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1" name="Check Box 185" hidden="1">
              <a:extLst>
                <a:ext uri="{63B3BB69-23CF-44E3-9099-C40C66FF867C}">
                  <a14:compatExt spid="_x0000_s45241"/>
                </a:ext>
                <a:ext uri="{FF2B5EF4-FFF2-40B4-BE49-F238E27FC236}">
                  <a16:creationId xmlns:a16="http://schemas.microsoft.com/office/drawing/2014/main" id="{00000000-0008-0000-0200-0000B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2" name="Check Box 186" hidden="1">
              <a:extLst>
                <a:ext uri="{63B3BB69-23CF-44E3-9099-C40C66FF867C}">
                  <a14:compatExt spid="_x0000_s45242"/>
                </a:ext>
                <a:ext uri="{FF2B5EF4-FFF2-40B4-BE49-F238E27FC236}">
                  <a16:creationId xmlns:a16="http://schemas.microsoft.com/office/drawing/2014/main" id="{00000000-0008-0000-0200-0000B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43" name="Check Box 187" hidden="1">
              <a:extLst>
                <a:ext uri="{63B3BB69-23CF-44E3-9099-C40C66FF867C}">
                  <a14:compatExt spid="_x0000_s45243"/>
                </a:ext>
                <a:ext uri="{FF2B5EF4-FFF2-40B4-BE49-F238E27FC236}">
                  <a16:creationId xmlns:a16="http://schemas.microsoft.com/office/drawing/2014/main" id="{00000000-0008-0000-0200-0000B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4" name="Check Box 188" hidden="1">
              <a:extLst>
                <a:ext uri="{63B3BB69-23CF-44E3-9099-C40C66FF867C}">
                  <a14:compatExt spid="_x0000_s45244"/>
                </a:ext>
                <a:ext uri="{FF2B5EF4-FFF2-40B4-BE49-F238E27FC236}">
                  <a16:creationId xmlns:a16="http://schemas.microsoft.com/office/drawing/2014/main" id="{00000000-0008-0000-0200-0000B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5" name="Check Box 189" hidden="1">
              <a:extLst>
                <a:ext uri="{63B3BB69-23CF-44E3-9099-C40C66FF867C}">
                  <a14:compatExt spid="_x0000_s45245"/>
                </a:ext>
                <a:ext uri="{FF2B5EF4-FFF2-40B4-BE49-F238E27FC236}">
                  <a16:creationId xmlns:a16="http://schemas.microsoft.com/office/drawing/2014/main" id="{00000000-0008-0000-0200-0000B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6" name="Check Box 190" hidden="1">
              <a:extLst>
                <a:ext uri="{63B3BB69-23CF-44E3-9099-C40C66FF867C}">
                  <a14:compatExt spid="_x0000_s45246"/>
                </a:ext>
                <a:ext uri="{FF2B5EF4-FFF2-40B4-BE49-F238E27FC236}">
                  <a16:creationId xmlns:a16="http://schemas.microsoft.com/office/drawing/2014/main" id="{00000000-0008-0000-0200-0000B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7" name="Check Box 191" hidden="1">
              <a:extLst>
                <a:ext uri="{63B3BB69-23CF-44E3-9099-C40C66FF867C}">
                  <a14:compatExt spid="_x0000_s45247"/>
                </a:ext>
                <a:ext uri="{FF2B5EF4-FFF2-40B4-BE49-F238E27FC236}">
                  <a16:creationId xmlns:a16="http://schemas.microsoft.com/office/drawing/2014/main" id="{00000000-0008-0000-0200-0000B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48" name="Check Box 192" hidden="1">
              <a:extLst>
                <a:ext uri="{63B3BB69-23CF-44E3-9099-C40C66FF867C}">
                  <a14:compatExt spid="_x0000_s45248"/>
                </a:ext>
                <a:ext uri="{FF2B5EF4-FFF2-40B4-BE49-F238E27FC236}">
                  <a16:creationId xmlns:a16="http://schemas.microsoft.com/office/drawing/2014/main" id="{00000000-0008-0000-0200-0000C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49" name="Check Box 193" hidden="1">
              <a:extLst>
                <a:ext uri="{63B3BB69-23CF-44E3-9099-C40C66FF867C}">
                  <a14:compatExt spid="_x0000_s45249"/>
                </a:ext>
                <a:ext uri="{FF2B5EF4-FFF2-40B4-BE49-F238E27FC236}">
                  <a16:creationId xmlns:a16="http://schemas.microsoft.com/office/drawing/2014/main" id="{00000000-0008-0000-0200-0000C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0" name="Check Box 194" hidden="1">
              <a:extLst>
                <a:ext uri="{63B3BB69-23CF-44E3-9099-C40C66FF867C}">
                  <a14:compatExt spid="_x0000_s45250"/>
                </a:ext>
                <a:ext uri="{FF2B5EF4-FFF2-40B4-BE49-F238E27FC236}">
                  <a16:creationId xmlns:a16="http://schemas.microsoft.com/office/drawing/2014/main" id="{00000000-0008-0000-0200-0000C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57150</xdr:rowOff>
        </xdr:to>
        <xdr:sp macro="" textlink="">
          <xdr:nvSpPr>
            <xdr:cNvPr id="45251" name="Check Box 195" hidden="1">
              <a:extLst>
                <a:ext uri="{63B3BB69-23CF-44E3-9099-C40C66FF867C}">
                  <a14:compatExt spid="_x0000_s45251"/>
                </a:ext>
                <a:ext uri="{FF2B5EF4-FFF2-40B4-BE49-F238E27FC236}">
                  <a16:creationId xmlns:a16="http://schemas.microsoft.com/office/drawing/2014/main" id="{00000000-0008-0000-0200-0000C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52" name="Check Box 196" hidden="1">
              <a:extLst>
                <a:ext uri="{63B3BB69-23CF-44E3-9099-C40C66FF867C}">
                  <a14:compatExt spid="_x0000_s45252"/>
                </a:ext>
                <a:ext uri="{FF2B5EF4-FFF2-40B4-BE49-F238E27FC236}">
                  <a16:creationId xmlns:a16="http://schemas.microsoft.com/office/drawing/2014/main" id="{00000000-0008-0000-0200-0000C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3" name="Check Box 197" hidden="1">
              <a:extLst>
                <a:ext uri="{63B3BB69-23CF-44E3-9099-C40C66FF867C}">
                  <a14:compatExt spid="_x0000_s45253"/>
                </a:ext>
                <a:ext uri="{FF2B5EF4-FFF2-40B4-BE49-F238E27FC236}">
                  <a16:creationId xmlns:a16="http://schemas.microsoft.com/office/drawing/2014/main" id="{00000000-0008-0000-0200-0000C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4" name="Check Box 198" hidden="1">
              <a:extLst>
                <a:ext uri="{63B3BB69-23CF-44E3-9099-C40C66FF867C}">
                  <a14:compatExt spid="_x0000_s45254"/>
                </a:ext>
                <a:ext uri="{FF2B5EF4-FFF2-40B4-BE49-F238E27FC236}">
                  <a16:creationId xmlns:a16="http://schemas.microsoft.com/office/drawing/2014/main" id="{00000000-0008-0000-0200-0000C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171450</xdr:rowOff>
        </xdr:to>
        <xdr:sp macro="" textlink="">
          <xdr:nvSpPr>
            <xdr:cNvPr id="45255" name="Check Box 199" hidden="1">
              <a:extLst>
                <a:ext uri="{63B3BB69-23CF-44E3-9099-C40C66FF867C}">
                  <a14:compatExt spid="_x0000_s45255"/>
                </a:ext>
                <a:ext uri="{FF2B5EF4-FFF2-40B4-BE49-F238E27FC236}">
                  <a16:creationId xmlns:a16="http://schemas.microsoft.com/office/drawing/2014/main" id="{00000000-0008-0000-0200-0000C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56" name="Check Box 200" hidden="1">
              <a:extLst>
                <a:ext uri="{63B3BB69-23CF-44E3-9099-C40C66FF867C}">
                  <a14:compatExt spid="_x0000_s45256"/>
                </a:ext>
                <a:ext uri="{FF2B5EF4-FFF2-40B4-BE49-F238E27FC236}">
                  <a16:creationId xmlns:a16="http://schemas.microsoft.com/office/drawing/2014/main" id="{00000000-0008-0000-0200-0000C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57" name="Check Box 201" hidden="1">
              <a:extLst>
                <a:ext uri="{63B3BB69-23CF-44E3-9099-C40C66FF867C}">
                  <a14:compatExt spid="_x0000_s45257"/>
                </a:ext>
                <a:ext uri="{FF2B5EF4-FFF2-40B4-BE49-F238E27FC236}">
                  <a16:creationId xmlns:a16="http://schemas.microsoft.com/office/drawing/2014/main" id="{00000000-0008-0000-0200-0000C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8" name="Check Box 202" hidden="1">
              <a:extLst>
                <a:ext uri="{63B3BB69-23CF-44E3-9099-C40C66FF867C}">
                  <a14:compatExt spid="_x0000_s45258"/>
                </a:ext>
                <a:ext uri="{FF2B5EF4-FFF2-40B4-BE49-F238E27FC236}">
                  <a16:creationId xmlns:a16="http://schemas.microsoft.com/office/drawing/2014/main" id="{00000000-0008-0000-0200-0000C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59" name="Check Box 203" hidden="1">
              <a:extLst>
                <a:ext uri="{63B3BB69-23CF-44E3-9099-C40C66FF867C}">
                  <a14:compatExt spid="_x0000_s45259"/>
                </a:ext>
                <a:ext uri="{FF2B5EF4-FFF2-40B4-BE49-F238E27FC236}">
                  <a16:creationId xmlns:a16="http://schemas.microsoft.com/office/drawing/2014/main" id="{00000000-0008-0000-0200-0000C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0" name="Check Box 204" hidden="1">
              <a:extLst>
                <a:ext uri="{63B3BB69-23CF-44E3-9099-C40C66FF867C}">
                  <a14:compatExt spid="_x0000_s45260"/>
                </a:ext>
                <a:ext uri="{FF2B5EF4-FFF2-40B4-BE49-F238E27FC236}">
                  <a16:creationId xmlns:a16="http://schemas.microsoft.com/office/drawing/2014/main" id="{00000000-0008-0000-0200-0000C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1" name="Check Box 205" hidden="1">
              <a:extLst>
                <a:ext uri="{63B3BB69-23CF-44E3-9099-C40C66FF867C}">
                  <a14:compatExt spid="_x0000_s45261"/>
                </a:ext>
                <a:ext uri="{FF2B5EF4-FFF2-40B4-BE49-F238E27FC236}">
                  <a16:creationId xmlns:a16="http://schemas.microsoft.com/office/drawing/2014/main" id="{00000000-0008-0000-0200-0000C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2" name="Check Box 206" hidden="1">
              <a:extLst>
                <a:ext uri="{63B3BB69-23CF-44E3-9099-C40C66FF867C}">
                  <a14:compatExt spid="_x0000_s45262"/>
                </a:ext>
                <a:ext uri="{FF2B5EF4-FFF2-40B4-BE49-F238E27FC236}">
                  <a16:creationId xmlns:a16="http://schemas.microsoft.com/office/drawing/2014/main" id="{00000000-0008-0000-0200-0000C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80</xdr:row>
          <xdr:rowOff>31750</xdr:rowOff>
        </xdr:to>
        <xdr:sp macro="" textlink="">
          <xdr:nvSpPr>
            <xdr:cNvPr id="45263" name="Check Box 207" hidden="1">
              <a:extLst>
                <a:ext uri="{63B3BB69-23CF-44E3-9099-C40C66FF867C}">
                  <a14:compatExt spid="_x0000_s45263"/>
                </a:ext>
                <a:ext uri="{FF2B5EF4-FFF2-40B4-BE49-F238E27FC236}">
                  <a16:creationId xmlns:a16="http://schemas.microsoft.com/office/drawing/2014/main" id="{00000000-0008-0000-0200-0000C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4" name="Check Box 208" hidden="1">
              <a:extLst>
                <a:ext uri="{63B3BB69-23CF-44E3-9099-C40C66FF867C}">
                  <a14:compatExt spid="_x0000_s45264"/>
                </a:ext>
                <a:ext uri="{FF2B5EF4-FFF2-40B4-BE49-F238E27FC236}">
                  <a16:creationId xmlns:a16="http://schemas.microsoft.com/office/drawing/2014/main" id="{00000000-0008-0000-0200-0000D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65" name="Check Box 209" hidden="1">
              <a:extLst>
                <a:ext uri="{63B3BB69-23CF-44E3-9099-C40C66FF867C}">
                  <a14:compatExt spid="_x0000_s45265"/>
                </a:ext>
                <a:ext uri="{FF2B5EF4-FFF2-40B4-BE49-F238E27FC236}">
                  <a16:creationId xmlns:a16="http://schemas.microsoft.com/office/drawing/2014/main" id="{00000000-0008-0000-0200-0000D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66" name="Check Box 210" hidden="1">
              <a:extLst>
                <a:ext uri="{63B3BB69-23CF-44E3-9099-C40C66FF867C}">
                  <a14:compatExt spid="_x0000_s45266"/>
                </a:ext>
                <a:ext uri="{FF2B5EF4-FFF2-40B4-BE49-F238E27FC236}">
                  <a16:creationId xmlns:a16="http://schemas.microsoft.com/office/drawing/2014/main" id="{00000000-0008-0000-0200-0000D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7" name="Check Box 211" hidden="1">
              <a:extLst>
                <a:ext uri="{63B3BB69-23CF-44E3-9099-C40C66FF867C}">
                  <a14:compatExt spid="_x0000_s45267"/>
                </a:ext>
                <a:ext uri="{FF2B5EF4-FFF2-40B4-BE49-F238E27FC236}">
                  <a16:creationId xmlns:a16="http://schemas.microsoft.com/office/drawing/2014/main" id="{00000000-0008-0000-0200-0000D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68" name="Check Box 212" hidden="1">
              <a:extLst>
                <a:ext uri="{63B3BB69-23CF-44E3-9099-C40C66FF867C}">
                  <a14:compatExt spid="_x0000_s45268"/>
                </a:ext>
                <a:ext uri="{FF2B5EF4-FFF2-40B4-BE49-F238E27FC236}">
                  <a16:creationId xmlns:a16="http://schemas.microsoft.com/office/drawing/2014/main" id="{00000000-0008-0000-0200-0000D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69" name="Check Box 213" hidden="1">
              <a:extLst>
                <a:ext uri="{63B3BB69-23CF-44E3-9099-C40C66FF867C}">
                  <a14:compatExt spid="_x0000_s45269"/>
                </a:ext>
                <a:ext uri="{FF2B5EF4-FFF2-40B4-BE49-F238E27FC236}">
                  <a16:creationId xmlns:a16="http://schemas.microsoft.com/office/drawing/2014/main" id="{00000000-0008-0000-0200-0000D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0" name="Check Box 214" hidden="1">
              <a:extLst>
                <a:ext uri="{63B3BB69-23CF-44E3-9099-C40C66FF867C}">
                  <a14:compatExt spid="_x0000_s45270"/>
                </a:ext>
                <a:ext uri="{FF2B5EF4-FFF2-40B4-BE49-F238E27FC236}">
                  <a16:creationId xmlns:a16="http://schemas.microsoft.com/office/drawing/2014/main" id="{00000000-0008-0000-0200-0000D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1" name="Check Box 215" hidden="1">
              <a:extLst>
                <a:ext uri="{63B3BB69-23CF-44E3-9099-C40C66FF867C}">
                  <a14:compatExt spid="_x0000_s45271"/>
                </a:ext>
                <a:ext uri="{FF2B5EF4-FFF2-40B4-BE49-F238E27FC236}">
                  <a16:creationId xmlns:a16="http://schemas.microsoft.com/office/drawing/2014/main" id="{00000000-0008-0000-0200-0000D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2" name="Check Box 216" hidden="1">
              <a:extLst>
                <a:ext uri="{63B3BB69-23CF-44E3-9099-C40C66FF867C}">
                  <a14:compatExt spid="_x0000_s45272"/>
                </a:ext>
                <a:ext uri="{FF2B5EF4-FFF2-40B4-BE49-F238E27FC236}">
                  <a16:creationId xmlns:a16="http://schemas.microsoft.com/office/drawing/2014/main" id="{00000000-0008-0000-0200-0000D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3" name="Check Box 217" hidden="1">
              <a:extLst>
                <a:ext uri="{63B3BB69-23CF-44E3-9099-C40C66FF867C}">
                  <a14:compatExt spid="_x0000_s45273"/>
                </a:ext>
                <a:ext uri="{FF2B5EF4-FFF2-40B4-BE49-F238E27FC236}">
                  <a16:creationId xmlns:a16="http://schemas.microsoft.com/office/drawing/2014/main" id="{00000000-0008-0000-0200-0000D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4" name="Check Box 218" hidden="1">
              <a:extLst>
                <a:ext uri="{63B3BB69-23CF-44E3-9099-C40C66FF867C}">
                  <a14:compatExt spid="_x0000_s45274"/>
                </a:ext>
                <a:ext uri="{FF2B5EF4-FFF2-40B4-BE49-F238E27FC236}">
                  <a16:creationId xmlns:a16="http://schemas.microsoft.com/office/drawing/2014/main" id="{00000000-0008-0000-0200-0000D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75" name="Check Box 219" hidden="1">
              <a:extLst>
                <a:ext uri="{63B3BB69-23CF-44E3-9099-C40C66FF867C}">
                  <a14:compatExt spid="_x0000_s45275"/>
                </a:ext>
                <a:ext uri="{FF2B5EF4-FFF2-40B4-BE49-F238E27FC236}">
                  <a16:creationId xmlns:a16="http://schemas.microsoft.com/office/drawing/2014/main" id="{00000000-0008-0000-0200-0000D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38100</xdr:rowOff>
        </xdr:to>
        <xdr:sp macro="" textlink="">
          <xdr:nvSpPr>
            <xdr:cNvPr id="45276" name="Check Box 220" hidden="1">
              <a:extLst>
                <a:ext uri="{63B3BB69-23CF-44E3-9099-C40C66FF867C}">
                  <a14:compatExt spid="_x0000_s45276"/>
                </a:ext>
                <a:ext uri="{FF2B5EF4-FFF2-40B4-BE49-F238E27FC236}">
                  <a16:creationId xmlns:a16="http://schemas.microsoft.com/office/drawing/2014/main" id="{00000000-0008-0000-0200-0000D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77" name="Check Box 221" hidden="1">
              <a:extLst>
                <a:ext uri="{63B3BB69-23CF-44E3-9099-C40C66FF867C}">
                  <a14:compatExt spid="_x0000_s45277"/>
                </a:ext>
                <a:ext uri="{FF2B5EF4-FFF2-40B4-BE49-F238E27FC236}">
                  <a16:creationId xmlns:a16="http://schemas.microsoft.com/office/drawing/2014/main" id="{00000000-0008-0000-0200-0000D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78" name="Check Box 222" hidden="1">
              <a:extLst>
                <a:ext uri="{63B3BB69-23CF-44E3-9099-C40C66FF867C}">
                  <a14:compatExt spid="_x0000_s45278"/>
                </a:ext>
                <a:ext uri="{FF2B5EF4-FFF2-40B4-BE49-F238E27FC236}">
                  <a16:creationId xmlns:a16="http://schemas.microsoft.com/office/drawing/2014/main" id="{00000000-0008-0000-0200-0000D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79" name="Check Box 223" hidden="1">
              <a:extLst>
                <a:ext uri="{63B3BB69-23CF-44E3-9099-C40C66FF867C}">
                  <a14:compatExt spid="_x0000_s45279"/>
                </a:ext>
                <a:ext uri="{FF2B5EF4-FFF2-40B4-BE49-F238E27FC236}">
                  <a16:creationId xmlns:a16="http://schemas.microsoft.com/office/drawing/2014/main" id="{00000000-0008-0000-0200-0000D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12700</xdr:rowOff>
        </xdr:to>
        <xdr:sp macro="" textlink="">
          <xdr:nvSpPr>
            <xdr:cNvPr id="45280" name="Check Box 224" hidden="1">
              <a:extLst>
                <a:ext uri="{63B3BB69-23CF-44E3-9099-C40C66FF867C}">
                  <a14:compatExt spid="_x0000_s45280"/>
                </a:ext>
                <a:ext uri="{FF2B5EF4-FFF2-40B4-BE49-F238E27FC236}">
                  <a16:creationId xmlns:a16="http://schemas.microsoft.com/office/drawing/2014/main" id="{00000000-0008-0000-0200-0000E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79</xdr:row>
          <xdr:rowOff>31750</xdr:rowOff>
        </xdr:to>
        <xdr:sp macro="" textlink="">
          <xdr:nvSpPr>
            <xdr:cNvPr id="45281" name="Check Box 225" hidden="1">
              <a:extLst>
                <a:ext uri="{63B3BB69-23CF-44E3-9099-C40C66FF867C}">
                  <a14:compatExt spid="_x0000_s45281"/>
                </a:ext>
                <a:ext uri="{FF2B5EF4-FFF2-40B4-BE49-F238E27FC236}">
                  <a16:creationId xmlns:a16="http://schemas.microsoft.com/office/drawing/2014/main" id="{00000000-0008-0000-0200-0000E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95250</xdr:rowOff>
        </xdr:to>
        <xdr:sp macro="" textlink="">
          <xdr:nvSpPr>
            <xdr:cNvPr id="45282" name="Check Box 226" hidden="1">
              <a:extLst>
                <a:ext uri="{63B3BB69-23CF-44E3-9099-C40C66FF867C}">
                  <a14:compatExt spid="_x0000_s45282"/>
                </a:ext>
                <a:ext uri="{FF2B5EF4-FFF2-40B4-BE49-F238E27FC236}">
                  <a16:creationId xmlns:a16="http://schemas.microsoft.com/office/drawing/2014/main" id="{00000000-0008-0000-0200-0000E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3" name="Check Box 227" hidden="1">
              <a:extLst>
                <a:ext uri="{63B3BB69-23CF-44E3-9099-C40C66FF867C}">
                  <a14:compatExt spid="_x0000_s45283"/>
                </a:ext>
                <a:ext uri="{FF2B5EF4-FFF2-40B4-BE49-F238E27FC236}">
                  <a16:creationId xmlns:a16="http://schemas.microsoft.com/office/drawing/2014/main" id="{00000000-0008-0000-0200-0000E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4" name="Check Box 228" hidden="1">
              <a:extLst>
                <a:ext uri="{63B3BB69-23CF-44E3-9099-C40C66FF867C}">
                  <a14:compatExt spid="_x0000_s45284"/>
                </a:ext>
                <a:ext uri="{FF2B5EF4-FFF2-40B4-BE49-F238E27FC236}">
                  <a16:creationId xmlns:a16="http://schemas.microsoft.com/office/drawing/2014/main" id="{00000000-0008-0000-0200-0000E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5" name="Check Box 229" hidden="1">
              <a:extLst>
                <a:ext uri="{63B3BB69-23CF-44E3-9099-C40C66FF867C}">
                  <a14:compatExt spid="_x0000_s45285"/>
                </a:ext>
                <a:ext uri="{FF2B5EF4-FFF2-40B4-BE49-F238E27FC236}">
                  <a16:creationId xmlns:a16="http://schemas.microsoft.com/office/drawing/2014/main" id="{00000000-0008-0000-0200-0000E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6" name="Check Box 230" hidden="1">
              <a:extLst>
                <a:ext uri="{63B3BB69-23CF-44E3-9099-C40C66FF867C}">
                  <a14:compatExt spid="_x0000_s45286"/>
                </a:ext>
                <a:ext uri="{FF2B5EF4-FFF2-40B4-BE49-F238E27FC236}">
                  <a16:creationId xmlns:a16="http://schemas.microsoft.com/office/drawing/2014/main" id="{00000000-0008-0000-0200-0000E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7" name="Check Box 231" hidden="1">
              <a:extLst>
                <a:ext uri="{63B3BB69-23CF-44E3-9099-C40C66FF867C}">
                  <a14:compatExt spid="_x0000_s45287"/>
                </a:ext>
                <a:ext uri="{FF2B5EF4-FFF2-40B4-BE49-F238E27FC236}">
                  <a16:creationId xmlns:a16="http://schemas.microsoft.com/office/drawing/2014/main" id="{00000000-0008-0000-0200-0000E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88" name="Check Box 232" hidden="1">
              <a:extLst>
                <a:ext uri="{63B3BB69-23CF-44E3-9099-C40C66FF867C}">
                  <a14:compatExt spid="_x0000_s45288"/>
                </a:ext>
                <a:ext uri="{FF2B5EF4-FFF2-40B4-BE49-F238E27FC236}">
                  <a16:creationId xmlns:a16="http://schemas.microsoft.com/office/drawing/2014/main" id="{00000000-0008-0000-0200-0000E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89" name="Check Box 233" hidden="1">
              <a:extLst>
                <a:ext uri="{63B3BB69-23CF-44E3-9099-C40C66FF867C}">
                  <a14:compatExt spid="_x0000_s45289"/>
                </a:ext>
                <a:ext uri="{FF2B5EF4-FFF2-40B4-BE49-F238E27FC236}">
                  <a16:creationId xmlns:a16="http://schemas.microsoft.com/office/drawing/2014/main" id="{00000000-0008-0000-0200-0000E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0" name="Check Box 234" hidden="1">
              <a:extLst>
                <a:ext uri="{63B3BB69-23CF-44E3-9099-C40C66FF867C}">
                  <a14:compatExt spid="_x0000_s45290"/>
                </a:ext>
                <a:ext uri="{FF2B5EF4-FFF2-40B4-BE49-F238E27FC236}">
                  <a16:creationId xmlns:a16="http://schemas.microsoft.com/office/drawing/2014/main" id="{00000000-0008-0000-0200-0000E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1" name="Check Box 235" hidden="1">
              <a:extLst>
                <a:ext uri="{63B3BB69-23CF-44E3-9099-C40C66FF867C}">
                  <a14:compatExt spid="_x0000_s45291"/>
                </a:ext>
                <a:ext uri="{FF2B5EF4-FFF2-40B4-BE49-F238E27FC236}">
                  <a16:creationId xmlns:a16="http://schemas.microsoft.com/office/drawing/2014/main" id="{00000000-0008-0000-0200-0000E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2" name="Check Box 236" hidden="1">
              <a:extLst>
                <a:ext uri="{63B3BB69-23CF-44E3-9099-C40C66FF867C}">
                  <a14:compatExt spid="_x0000_s45292"/>
                </a:ext>
                <a:ext uri="{FF2B5EF4-FFF2-40B4-BE49-F238E27FC236}">
                  <a16:creationId xmlns:a16="http://schemas.microsoft.com/office/drawing/2014/main" id="{00000000-0008-0000-0200-0000E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3" name="Check Box 237" hidden="1">
              <a:extLst>
                <a:ext uri="{63B3BB69-23CF-44E3-9099-C40C66FF867C}">
                  <a14:compatExt spid="_x0000_s45293"/>
                </a:ext>
                <a:ext uri="{FF2B5EF4-FFF2-40B4-BE49-F238E27FC236}">
                  <a16:creationId xmlns:a16="http://schemas.microsoft.com/office/drawing/2014/main" id="{00000000-0008-0000-0200-0000E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4" name="Check Box 238" hidden="1">
              <a:extLst>
                <a:ext uri="{63B3BB69-23CF-44E3-9099-C40C66FF867C}">
                  <a14:compatExt spid="_x0000_s45294"/>
                </a:ext>
                <a:ext uri="{FF2B5EF4-FFF2-40B4-BE49-F238E27FC236}">
                  <a16:creationId xmlns:a16="http://schemas.microsoft.com/office/drawing/2014/main" id="{00000000-0008-0000-0200-0000E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5" name="Check Box 239" hidden="1">
              <a:extLst>
                <a:ext uri="{63B3BB69-23CF-44E3-9099-C40C66FF867C}">
                  <a14:compatExt spid="_x0000_s45295"/>
                </a:ext>
                <a:ext uri="{FF2B5EF4-FFF2-40B4-BE49-F238E27FC236}">
                  <a16:creationId xmlns:a16="http://schemas.microsoft.com/office/drawing/2014/main" id="{00000000-0008-0000-0200-0000E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6" name="Check Box 240" hidden="1">
              <a:extLst>
                <a:ext uri="{63B3BB69-23CF-44E3-9099-C40C66FF867C}">
                  <a14:compatExt spid="_x0000_s45296"/>
                </a:ext>
                <a:ext uri="{FF2B5EF4-FFF2-40B4-BE49-F238E27FC236}">
                  <a16:creationId xmlns:a16="http://schemas.microsoft.com/office/drawing/2014/main" id="{00000000-0008-0000-0200-0000F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146050</xdr:rowOff>
        </xdr:to>
        <xdr:sp macro="" textlink="">
          <xdr:nvSpPr>
            <xdr:cNvPr id="45297" name="Check Box 241" hidden="1">
              <a:extLst>
                <a:ext uri="{63B3BB69-23CF-44E3-9099-C40C66FF867C}">
                  <a14:compatExt spid="_x0000_s45297"/>
                </a:ext>
                <a:ext uri="{FF2B5EF4-FFF2-40B4-BE49-F238E27FC236}">
                  <a16:creationId xmlns:a16="http://schemas.microsoft.com/office/drawing/2014/main" id="{00000000-0008-0000-0200-0000F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0</xdr:rowOff>
        </xdr:from>
        <xdr:to>
          <xdr:col>3</xdr:col>
          <xdr:colOff>0</xdr:colOff>
          <xdr:row>78</xdr:row>
          <xdr:rowOff>152400</xdr:rowOff>
        </xdr:to>
        <xdr:sp macro="" textlink="">
          <xdr:nvSpPr>
            <xdr:cNvPr id="45298" name="Check Box 242" hidden="1">
              <a:extLst>
                <a:ext uri="{63B3BB69-23CF-44E3-9099-C40C66FF867C}">
                  <a14:compatExt spid="_x0000_s45298"/>
                </a:ext>
                <a:ext uri="{FF2B5EF4-FFF2-40B4-BE49-F238E27FC236}">
                  <a16:creationId xmlns:a16="http://schemas.microsoft.com/office/drawing/2014/main" id="{00000000-0008-0000-0200-0000F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500945</xdr:colOff>
      <xdr:row>82</xdr:row>
      <xdr:rowOff>116417</xdr:rowOff>
    </xdr:from>
    <xdr:to>
      <xdr:col>9</xdr:col>
      <xdr:colOff>159482</xdr:colOff>
      <xdr:row>83</xdr:row>
      <xdr:rowOff>208893</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145389" y="17402528"/>
          <a:ext cx="2872696" cy="3253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152400</xdr:colOff>
          <xdr:row>17</xdr:row>
          <xdr:rowOff>50800</xdr:rowOff>
        </xdr:from>
        <xdr:to>
          <xdr:col>8</xdr:col>
          <xdr:colOff>31750</xdr:colOff>
          <xdr:row>17</xdr:row>
          <xdr:rowOff>247650</xdr:rowOff>
        </xdr:to>
        <xdr:sp macro="" textlink="">
          <xdr:nvSpPr>
            <xdr:cNvPr id="45299" name="Check Box 243" hidden="1">
              <a:extLst>
                <a:ext uri="{63B3BB69-23CF-44E3-9099-C40C66FF867C}">
                  <a14:compatExt spid="_x0000_s45299"/>
                </a:ext>
                <a:ext uri="{FF2B5EF4-FFF2-40B4-BE49-F238E27FC236}">
                  <a16:creationId xmlns:a16="http://schemas.microsoft.com/office/drawing/2014/main" id="{00000000-0008-0000-0200-0000F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18</xdr:row>
          <xdr:rowOff>31750</xdr:rowOff>
        </xdr:from>
        <xdr:to>
          <xdr:col>8</xdr:col>
          <xdr:colOff>38100</xdr:colOff>
          <xdr:row>18</xdr:row>
          <xdr:rowOff>241300</xdr:rowOff>
        </xdr:to>
        <xdr:sp macro="" textlink="">
          <xdr:nvSpPr>
            <xdr:cNvPr id="45301" name="Check Box 245" hidden="1">
              <a:extLst>
                <a:ext uri="{63B3BB69-23CF-44E3-9099-C40C66FF867C}">
                  <a14:compatExt spid="_x0000_s45301"/>
                </a:ext>
                <a:ext uri="{FF2B5EF4-FFF2-40B4-BE49-F238E27FC236}">
                  <a16:creationId xmlns:a16="http://schemas.microsoft.com/office/drawing/2014/main" id="{00000000-0008-0000-0200-0000F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17</xdr:row>
          <xdr:rowOff>38100</xdr:rowOff>
        </xdr:from>
        <xdr:to>
          <xdr:col>5</xdr:col>
          <xdr:colOff>431800</xdr:colOff>
          <xdr:row>17</xdr:row>
          <xdr:rowOff>234950</xdr:rowOff>
        </xdr:to>
        <xdr:sp macro="" textlink="">
          <xdr:nvSpPr>
            <xdr:cNvPr id="45304" name="Check Box 248" hidden="1">
              <a:extLst>
                <a:ext uri="{63B3BB69-23CF-44E3-9099-C40C66FF867C}">
                  <a14:compatExt spid="_x0000_s45304"/>
                </a:ext>
                <a:ext uri="{FF2B5EF4-FFF2-40B4-BE49-F238E27FC236}">
                  <a16:creationId xmlns:a16="http://schemas.microsoft.com/office/drawing/2014/main" id="{00000000-0008-0000-0200-0000F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18</xdr:row>
          <xdr:rowOff>19050</xdr:rowOff>
        </xdr:from>
        <xdr:to>
          <xdr:col>5</xdr:col>
          <xdr:colOff>425450</xdr:colOff>
          <xdr:row>18</xdr:row>
          <xdr:rowOff>254000</xdr:rowOff>
        </xdr:to>
        <xdr:sp macro="" textlink="">
          <xdr:nvSpPr>
            <xdr:cNvPr id="45305" name="Check Box 249" hidden="1">
              <a:extLst>
                <a:ext uri="{63B3BB69-23CF-44E3-9099-C40C66FF867C}">
                  <a14:compatExt spid="_x0000_s45305"/>
                </a:ext>
                <a:ext uri="{FF2B5EF4-FFF2-40B4-BE49-F238E27FC236}">
                  <a16:creationId xmlns:a16="http://schemas.microsoft.com/office/drawing/2014/main" id="{00000000-0008-0000-0200-0000F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1409700</xdr:colOff>
          <xdr:row>3</xdr:row>
          <xdr:rowOff>6350</xdr:rowOff>
        </xdr:from>
        <xdr:to>
          <xdr:col>8</xdr:col>
          <xdr:colOff>1200150</xdr:colOff>
          <xdr:row>4</xdr:row>
          <xdr:rowOff>6350</xdr:rowOff>
        </xdr:to>
        <xdr:grpSp>
          <xdr:nvGrpSpPr>
            <xdr:cNvPr id="2" name="Groupe 1">
              <a:extLst>
                <a:ext uri="{FF2B5EF4-FFF2-40B4-BE49-F238E27FC236}">
                  <a16:creationId xmlns:a16="http://schemas.microsoft.com/office/drawing/2014/main" id="{00000000-0008-0000-0300-000002000000}"/>
                </a:ext>
              </a:extLst>
            </xdr:cNvPr>
            <xdr:cNvGrpSpPr/>
          </xdr:nvGrpSpPr>
          <xdr:grpSpPr>
            <a:xfrm>
              <a:off x="5283200" y="866775"/>
              <a:ext cx="5325533" cy="179917"/>
              <a:chOff x="5562600" y="866775"/>
              <a:chExt cx="5067302" cy="18097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300-000001280100}"/>
                  </a:ext>
                </a:extLst>
              </xdr:cNvPr>
              <xdr:cNvSpPr/>
            </xdr:nvSpPr>
            <xdr:spPr bwMode="auto">
              <a:xfrm>
                <a:off x="5562600" y="866775"/>
                <a:ext cx="118557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2016-2017</a:t>
                </a:r>
              </a:p>
            </xdr:txBody>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300-000002280100}"/>
                  </a:ext>
                </a:extLst>
              </xdr:cNvPr>
              <xdr:cNvSpPr/>
            </xdr:nvSpPr>
            <xdr:spPr bwMode="auto">
              <a:xfrm>
                <a:off x="6858002" y="866775"/>
                <a:ext cx="1185572"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2017-2018</a:t>
                </a:r>
              </a:p>
            </xdr:txBody>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300-000003280100}"/>
                  </a:ext>
                </a:extLst>
              </xdr:cNvPr>
              <xdr:cNvSpPr/>
            </xdr:nvSpPr>
            <xdr:spPr bwMode="auto">
              <a:xfrm>
                <a:off x="8153402" y="866775"/>
                <a:ext cx="118557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2018-2019</a:t>
                </a:r>
              </a:p>
            </xdr:txBody>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300-000004280100}"/>
                  </a:ext>
                </a:extLst>
              </xdr:cNvPr>
              <xdr:cNvSpPr/>
            </xdr:nvSpPr>
            <xdr:spPr bwMode="auto">
              <a:xfrm>
                <a:off x="9448802" y="866775"/>
                <a:ext cx="11811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2019-2020</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331292</xdr:colOff>
          <xdr:row>3</xdr:row>
          <xdr:rowOff>10</xdr:rowOff>
        </xdr:from>
        <xdr:to>
          <xdr:col>9</xdr:col>
          <xdr:colOff>354575</xdr:colOff>
          <xdr:row>4</xdr:row>
          <xdr:rowOff>1068</xdr:rowOff>
        </xdr:to>
        <xdr:grpSp>
          <xdr:nvGrpSpPr>
            <xdr:cNvPr id="2" name="Groupe 1">
              <a:extLst>
                <a:ext uri="{FF2B5EF4-FFF2-40B4-BE49-F238E27FC236}">
                  <a16:creationId xmlns:a16="http://schemas.microsoft.com/office/drawing/2014/main" id="{00000000-0008-0000-0500-000002000000}"/>
                </a:ext>
              </a:extLst>
            </xdr:cNvPr>
            <xdr:cNvGrpSpPr/>
          </xdr:nvGrpSpPr>
          <xdr:grpSpPr>
            <a:xfrm>
              <a:off x="6201867" y="857260"/>
              <a:ext cx="5284258" cy="182033"/>
              <a:chOff x="5562597" y="866775"/>
              <a:chExt cx="5067311" cy="180975"/>
            </a:xfrm>
          </xdr:grpSpPr>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500-0000012C0100}"/>
                  </a:ext>
                </a:extLst>
              </xdr:cNvPr>
              <xdr:cNvSpPr/>
            </xdr:nvSpPr>
            <xdr:spPr bwMode="auto">
              <a:xfrm>
                <a:off x="5562597" y="866775"/>
                <a:ext cx="1185576"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2016-2017</a:t>
                </a:r>
              </a:p>
            </xdr:txBody>
          </xdr:sp>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500-0000022C0100}"/>
                  </a:ext>
                </a:extLst>
              </xdr:cNvPr>
              <xdr:cNvSpPr/>
            </xdr:nvSpPr>
            <xdr:spPr bwMode="auto">
              <a:xfrm>
                <a:off x="6858002" y="866775"/>
                <a:ext cx="1185572"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2017-2018</a:t>
                </a:r>
              </a:p>
            </xdr:txBody>
          </xdr:sp>
          <xdr:sp macro="" textlink="">
            <xdr:nvSpPr>
              <xdr:cNvPr id="76803" name="Check Box 3" hidden="1">
                <a:extLst>
                  <a:ext uri="{63B3BB69-23CF-44E3-9099-C40C66FF867C}">
                    <a14:compatExt spid="_x0000_s76803"/>
                  </a:ext>
                  <a:ext uri="{FF2B5EF4-FFF2-40B4-BE49-F238E27FC236}">
                    <a16:creationId xmlns:a16="http://schemas.microsoft.com/office/drawing/2014/main" id="{00000000-0008-0000-0500-0000032C0100}"/>
                  </a:ext>
                </a:extLst>
              </xdr:cNvPr>
              <xdr:cNvSpPr/>
            </xdr:nvSpPr>
            <xdr:spPr bwMode="auto">
              <a:xfrm>
                <a:off x="8153402" y="866775"/>
                <a:ext cx="118557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2018-2019</a:t>
                </a:r>
              </a:p>
            </xdr:txBody>
          </xdr:sp>
          <xdr:sp macro="" textlink="">
            <xdr:nvSpPr>
              <xdr:cNvPr id="76804" name="Check Box 4" hidden="1">
                <a:extLst>
                  <a:ext uri="{63B3BB69-23CF-44E3-9099-C40C66FF867C}">
                    <a14:compatExt spid="_x0000_s76804"/>
                  </a:ext>
                  <a:ext uri="{FF2B5EF4-FFF2-40B4-BE49-F238E27FC236}">
                    <a16:creationId xmlns:a16="http://schemas.microsoft.com/office/drawing/2014/main" id="{00000000-0008-0000-0500-0000042C0100}"/>
                  </a:ext>
                </a:extLst>
              </xdr:cNvPr>
              <xdr:cNvSpPr/>
            </xdr:nvSpPr>
            <xdr:spPr bwMode="auto">
              <a:xfrm>
                <a:off x="9448808" y="866775"/>
                <a:ext cx="118110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fr-CA" sz="1000" b="0" i="0" u="none" strike="noStrike" baseline="0">
                    <a:solidFill>
                      <a:srgbClr val="000000"/>
                    </a:solidFill>
                    <a:latin typeface="Arial"/>
                    <a:cs typeface="Arial"/>
                  </a:rPr>
                  <a:t> 2019-2020</a:t>
                </a:r>
              </a:p>
            </xdr:txBody>
          </xdr:sp>
        </xdr:grp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ie Bournival P113" refreshedDate="45055.405502893518" createdVersion="6" refreshedVersion="8" minRefreshableVersion="3" recordCount="512" xr:uid="{00000000-000A-0000-FFFF-FFFF05000000}">
  <cacheSource type="worksheet">
    <worksheetSource ref="A1:S513" sheet="TableDonnées"/>
  </cacheSource>
  <cacheFields count="19">
    <cacheField name="TypePublic" numFmtId="0">
      <sharedItems count="3">
        <s v="Adulte"/>
        <s v="Familial"/>
        <s v="Scolaire" u="1"/>
      </sharedItems>
    </cacheField>
    <cacheField name="Période de dépôt" numFmtId="0">
      <sharedItems count="4">
        <s v="Choisir la période de dépôt"/>
        <e v="#REF!" u="1"/>
        <s v="1er avril au 31 mai 2023" u="1"/>
        <s v="1er avril au 31 mai 2022" u="1"/>
      </sharedItems>
    </cacheField>
    <cacheField name="NEQ" numFmtId="0">
      <sharedItems containsSemiMixedTypes="0" containsString="0" containsNumber="1" containsInteger="1" minValue="0" maxValue="1166852062" count="5">
        <n v="0"/>
        <n v="1141759010" u="1"/>
        <n v="1142172056" u="1"/>
        <n v="1166852062" u="1"/>
        <n v="123456" u="1"/>
      </sharedItems>
    </cacheField>
    <cacheField name="Nom de l'organisme" numFmtId="3">
      <sharedItems containsMixedTypes="1" containsNumber="1" containsInteger="1" minValue="0" maxValue="0" count="2">
        <s v=""/>
        <n v="0" u="1"/>
      </sharedItems>
    </cacheField>
    <cacheField name="Nom de la salle" numFmtId="0">
      <sharedItems containsSemiMixedTypes="0" containsString="0" containsNumber="1" containsInteger="1" minValue="0" maxValue="0" count="1">
        <n v="0"/>
      </sharedItems>
    </cacheField>
    <cacheField name="Région" numFmtId="0">
      <sharedItems containsMixedTypes="1" containsNumber="1" containsInteger="1" minValue="0" maxValue="0" count="2">
        <s v="«Choisir»"/>
        <n v="0" u="1"/>
      </sharedItems>
    </cacheField>
    <cacheField name="Jauge" numFmtId="3">
      <sharedItems containsSemiMixedTypes="0" containsString="0" containsNumber="1" containsInteger="1" minValue="0" maxValue="912" count="4">
        <n v="0"/>
        <n v="600" u="1"/>
        <n v="800" u="1"/>
        <n v="912" u="1"/>
      </sharedItems>
    </cacheField>
    <cacheField name="Type salle" numFmtId="3">
      <sharedItems count="3">
        <s v=""/>
        <s v="Grande salle" u="1"/>
        <s v="Moyenne salle" u="1"/>
      </sharedItems>
    </cacheField>
    <cacheField name="prix billet AnRef" numFmtId="44">
      <sharedItems containsMixedTypes="1" containsNumber="1" minValue="0" maxValue="43.06" count="8">
        <s v=""/>
        <n v="0" u="1"/>
        <n v="14" u="1"/>
        <n v="43.06" u="1"/>
        <n v="16" u="1"/>
        <n v="25" u="1"/>
        <n v="28" u="1"/>
        <n v="10.8" u="1"/>
      </sharedItems>
    </cacheField>
    <cacheField name="Vente AnRef" numFmtId="2">
      <sharedItems containsMixedTypes="1" containsNumber="1" minValue="0" maxValue="752.2" count="6">
        <s v=""/>
        <n v="0" u="1"/>
        <n v="500" u="1"/>
        <n v="752.2" u="1"/>
        <n v="250" u="1"/>
        <n v="450" u="1"/>
      </sharedItems>
    </cacheField>
    <cacheField name="Discipline" numFmtId="0">
      <sharedItems containsSemiMixedTypes="0" containsString="0" containsNumber="1" containsInteger="1" minValue="0" maxValue="0" count="1">
        <n v="0"/>
      </sharedItems>
    </cacheField>
    <cacheField name="Nbre repré. Soutenue" numFmtId="0">
      <sharedItems/>
    </cacheField>
    <cacheField name="Nbre repré. Annulée " numFmtId="0">
      <sharedItems/>
    </cacheField>
    <cacheField name="Nbre représentions données" numFmtId="3">
      <sharedItems/>
    </cacheField>
    <cacheField name="Nbr billet vendu" numFmtId="3">
      <sharedItems/>
    </cacheField>
    <cacheField name="$ billetterie" numFmtId="0">
      <sharedItems containsSemiMixedTypes="0" containsString="0" containsNumber="1" containsInteger="1" minValue="0" maxValue="0"/>
    </cacheField>
    <cacheField name="$ donné" numFmtId="0">
      <sharedItems/>
    </cacheField>
    <cacheField name="$ annulé" numFmtId="0">
      <sharedItems/>
    </cacheField>
    <cacheField name="$ final recommandé"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12">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0"/>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r>
    <x v="1"/>
    <x v="0"/>
    <x v="0"/>
    <x v="0"/>
    <x v="0"/>
    <x v="0"/>
    <x v="0"/>
    <x v="0"/>
    <x v="0"/>
    <x v="0"/>
    <x v="0"/>
    <s v=""/>
    <s v=""/>
    <s v=""/>
    <s v=""/>
    <n v="0"/>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2" cacheId="81" applyNumberFormats="0" applyBorderFormats="0" applyFontFormats="0" applyPatternFormats="0" applyAlignmentFormats="0" applyWidthHeightFormats="1" dataCaption="Valeurs" updatedVersion="8" minRefreshableVersion="3" itemPrintTitles="1" createdVersion="6" indent="0" outline="1" outlineData="1" multipleFieldFilters="0">
  <location ref="B89:R92" firstHeaderRow="0" firstDataRow="1" firstDataCol="11"/>
  <pivotFields count="19">
    <pivotField axis="axisRow" outline="0" showAll="0" defaultSubtotal="0">
      <items count="3">
        <item x="0"/>
        <item m="1" x="2"/>
        <item x="1"/>
      </items>
      <extLst>
        <ext xmlns:x14="http://schemas.microsoft.com/office/spreadsheetml/2009/9/main" uri="{2946ED86-A175-432a-8AC1-64E0C546D7DE}">
          <x14:pivotField fillDownLabels="1"/>
        </ext>
      </extLst>
    </pivotField>
    <pivotField axis="axisRow" outline="0" showAll="0" defaultSubtotal="0">
      <items count="4">
        <item m="1" x="3"/>
        <item x="0"/>
        <item m="1" x="2"/>
        <item m="1" x="1"/>
      </items>
      <extLst>
        <ext xmlns:x14="http://schemas.microsoft.com/office/spreadsheetml/2009/9/main" uri="{2946ED86-A175-432a-8AC1-64E0C546D7DE}">
          <x14:pivotField fillDownLabels="1"/>
        </ext>
      </extLst>
    </pivotField>
    <pivotField axis="axisRow" outline="0" showAll="0" defaultSubtotal="0">
      <items count="5">
        <item m="1" x="4"/>
        <item m="1" x="3"/>
        <item m="1" x="2"/>
        <item m="1" x="1"/>
        <item x="0"/>
      </items>
      <extLst>
        <ext xmlns:x14="http://schemas.microsoft.com/office/spreadsheetml/2009/9/main" uri="{2946ED86-A175-432a-8AC1-64E0C546D7DE}">
          <x14:pivotField fillDownLabels="1"/>
        </ext>
      </extLst>
    </pivotField>
    <pivotField axis="axisRow" outline="0" showAll="0" defaultSubtotal="0">
      <items count="2">
        <item m="1" x="1"/>
        <item x="0"/>
      </items>
      <extLst>
        <ext xmlns:x14="http://schemas.microsoft.com/office/spreadsheetml/2009/9/main" uri="{2946ED86-A175-432a-8AC1-64E0C546D7DE}">
          <x14:pivotField fillDownLabels="1"/>
        </ext>
      </extLst>
    </pivotField>
    <pivotField axis="axisRow" outline="0" showAll="0" defaultSubtotal="0">
      <items count="1">
        <item x="0"/>
      </items>
      <extLst>
        <ext xmlns:x14="http://schemas.microsoft.com/office/spreadsheetml/2009/9/main" uri="{2946ED86-A175-432a-8AC1-64E0C546D7DE}">
          <x14:pivotField fillDownLabels="1"/>
        </ext>
      </extLst>
    </pivotField>
    <pivotField axis="axisRow" outline="0" showAll="0" defaultSubtotal="0">
      <items count="2">
        <item m="1" x="1"/>
        <item x="0"/>
      </items>
      <extLst>
        <ext xmlns:x14="http://schemas.microsoft.com/office/spreadsheetml/2009/9/main" uri="{2946ED86-A175-432a-8AC1-64E0C546D7DE}">
          <x14:pivotField fillDownLabels="1"/>
        </ext>
      </extLst>
    </pivotField>
    <pivotField axis="axisRow" numFmtId="3" outline="0" showAll="0" defaultSubtotal="0">
      <items count="4">
        <item m="1" x="3"/>
        <item x="0"/>
        <item m="1" x="1"/>
        <item m="1" x="2"/>
      </items>
      <extLst>
        <ext xmlns:x14="http://schemas.microsoft.com/office/spreadsheetml/2009/9/main" uri="{2946ED86-A175-432a-8AC1-64E0C546D7DE}">
          <x14:pivotField fillDownLabels="1"/>
        </ext>
      </extLst>
    </pivotField>
    <pivotField axis="axisRow" outline="0" showAll="0" defaultSubtotal="0">
      <items count="3">
        <item m="1" x="2"/>
        <item m="1" x="1"/>
        <item x="0"/>
      </items>
      <extLst>
        <ext xmlns:x14="http://schemas.microsoft.com/office/spreadsheetml/2009/9/main" uri="{2946ED86-A175-432a-8AC1-64E0C546D7DE}">
          <x14:pivotField fillDownLabels="1"/>
        </ext>
      </extLst>
    </pivotField>
    <pivotField name="$ billet AnRef" axis="axisRow" numFmtId="44" outline="0" showAll="0" defaultSubtotal="0">
      <items count="8">
        <item m="1" x="3"/>
        <item m="1" x="2"/>
        <item m="1" x="1"/>
        <item m="1" x="5"/>
        <item m="1" x="6"/>
        <item m="1" x="4"/>
        <item m="1" x="7"/>
        <item x="0"/>
      </items>
      <extLst>
        <ext xmlns:x14="http://schemas.microsoft.com/office/spreadsheetml/2009/9/main" uri="{2946ED86-A175-432a-8AC1-64E0C546D7DE}">
          <x14:pivotField fillDownLabels="1"/>
        </ext>
      </extLst>
    </pivotField>
    <pivotField axis="axisRow" numFmtId="2" outline="0" showAll="0" defaultSubtotal="0">
      <items count="6">
        <item m="1" x="3"/>
        <item m="1" x="2"/>
        <item m="1" x="1"/>
        <item m="1" x="5"/>
        <item m="1" x="4"/>
        <item x="0"/>
      </items>
      <extLst>
        <ext xmlns:x14="http://schemas.microsoft.com/office/spreadsheetml/2009/9/main" uri="{2946ED86-A175-432a-8AC1-64E0C546D7DE}">
          <x14:pivotField fillDownLabels="1"/>
        </ext>
      </extLst>
    </pivotField>
    <pivotField axis="axisRow" outline="0" showAll="0" defaultSubtotal="0">
      <items count="1">
        <item x="0"/>
      </items>
      <extLst>
        <ext xmlns:x14="http://schemas.microsoft.com/office/spreadsheetml/2009/9/main" uri="{2946ED86-A175-432a-8AC1-64E0C546D7DE}">
          <x14:pivotField fillDownLabels="1"/>
        </ext>
      </extLst>
    </pivotField>
    <pivotField showAll="0"/>
    <pivotField showAll="0"/>
    <pivotField dataField="1" numFmtId="3" showAll="0" defaultSubtotal="0"/>
    <pivotField dataField="1" numFmtId="3" showAll="0"/>
    <pivotField dataField="1" showAll="0"/>
    <pivotField dataField="1" showAll="0" defaultSubtotal="0"/>
    <pivotField dataField="1" showAll="0" defaultSubtotal="0"/>
    <pivotField dataField="1" showAll="0" defaultSubtotal="0"/>
  </pivotFields>
  <rowFields count="11">
    <field x="0"/>
    <field x="1"/>
    <field x="2"/>
    <field x="3"/>
    <field x="4"/>
    <field x="5"/>
    <field x="6"/>
    <field x="7"/>
    <field x="8"/>
    <field x="9"/>
    <field x="10"/>
  </rowFields>
  <rowItems count="3">
    <i>
      <x/>
      <x v="1"/>
      <x v="4"/>
      <x v="1"/>
      <x/>
      <x v="1"/>
      <x v="1"/>
      <x v="2"/>
      <x v="7"/>
      <x v="5"/>
      <x/>
    </i>
    <i>
      <x v="2"/>
      <x v="1"/>
      <x v="4"/>
      <x v="1"/>
      <x/>
      <x v="1"/>
      <x v="1"/>
      <x v="2"/>
      <x v="7"/>
      <x v="5"/>
      <x/>
    </i>
    <i t="grand">
      <x/>
    </i>
  </rowItems>
  <colFields count="1">
    <field x="-2"/>
  </colFields>
  <colItems count="6">
    <i>
      <x/>
    </i>
    <i i="1">
      <x v="1"/>
    </i>
    <i i="2">
      <x v="2"/>
    </i>
    <i i="3">
      <x v="3"/>
    </i>
    <i i="4">
      <x v="4"/>
    </i>
    <i i="5">
      <x v="5"/>
    </i>
  </colItems>
  <dataFields count="6">
    <dataField name="Nbre rep. données" fld="13" baseField="8" baseItem="5"/>
    <dataField name="Nbre billet vendu" fld="14" baseField="8" baseItem="5" numFmtId="3"/>
    <dataField name="$-billetterie" fld="15" baseField="7" baseItem="1" numFmtId="3"/>
    <dataField name="$ repré. donnée" fld="16" baseField="8" baseItem="0" numFmtId="3"/>
    <dataField name="$ repré. annulée " fld="17" baseField="8" baseItem="0" numFmtId="3"/>
    <dataField name="$ final recommandé " fld="18" baseField="0" baseItem="0" numFmtId="3"/>
  </dataFields>
  <formats count="52">
    <format dxfId="59">
      <pivotArea type="all" dataOnly="0" outline="0" fieldPosition="0"/>
    </format>
    <format dxfId="58">
      <pivotArea outline="0" collapsedLevelsAreSubtotals="1" fieldPosition="0"/>
    </format>
    <format dxfId="57">
      <pivotArea field="0" type="button" dataOnly="0" labelOnly="1" outline="0" axis="axisRow" fieldPosition="0"/>
    </format>
    <format dxfId="56">
      <pivotArea field="1" type="button" dataOnly="0" labelOnly="1" outline="0" axis="axisRow" fieldPosition="1"/>
    </format>
    <format dxfId="55">
      <pivotArea field="3" type="button" dataOnly="0" labelOnly="1" outline="0" axis="axisRow" fieldPosition="3"/>
    </format>
    <format dxfId="54">
      <pivotArea field="4" type="button" dataOnly="0" labelOnly="1" outline="0" axis="axisRow" fieldPosition="4"/>
    </format>
    <format dxfId="53">
      <pivotArea field="5" type="button" dataOnly="0" labelOnly="1" outline="0" axis="axisRow" fieldPosition="5"/>
    </format>
    <format dxfId="52">
      <pivotArea field="6" type="button" dataOnly="0" labelOnly="1" outline="0" axis="axisRow" fieldPosition="6"/>
    </format>
    <format dxfId="51">
      <pivotArea field="8" type="button" dataOnly="0" labelOnly="1" outline="0" axis="axisRow" fieldPosition="8"/>
    </format>
    <format dxfId="50">
      <pivotArea field="9" type="button" dataOnly="0" labelOnly="1" outline="0" axis="axisRow" fieldPosition="9"/>
    </format>
    <format dxfId="49">
      <pivotArea field="10" type="button" dataOnly="0" labelOnly="1" outline="0" axis="axisRow" fieldPosition="10"/>
    </format>
    <format dxfId="48">
      <pivotArea dataOnly="0" labelOnly="1" fieldPosition="0">
        <references count="1">
          <reference field="0" count="0"/>
        </references>
      </pivotArea>
    </format>
    <format dxfId="47">
      <pivotArea dataOnly="0" labelOnly="1" grandRow="1" outline="0" fieldPosition="0"/>
    </format>
    <format dxfId="46">
      <pivotArea dataOnly="0" labelOnly="1" fieldPosition="0">
        <references count="2">
          <reference field="0" count="1" selected="0">
            <x v="0"/>
          </reference>
          <reference field="1" count="0"/>
        </references>
      </pivotArea>
    </format>
    <format dxfId="45">
      <pivotArea dataOnly="0" labelOnly="1" fieldPosition="0">
        <references count="3">
          <reference field="0" count="1" selected="0">
            <x v="0"/>
          </reference>
          <reference field="1" count="0" selected="0"/>
          <reference field="3" count="0"/>
        </references>
      </pivotArea>
    </format>
    <format dxfId="44">
      <pivotArea dataOnly="0" labelOnly="1" fieldPosition="0">
        <references count="4">
          <reference field="0" count="1" selected="0">
            <x v="0"/>
          </reference>
          <reference field="1" count="0" selected="0"/>
          <reference field="3" count="0" selected="0"/>
          <reference field="4" count="0"/>
        </references>
      </pivotArea>
    </format>
    <format dxfId="43">
      <pivotArea dataOnly="0" labelOnly="1" fieldPosition="0">
        <references count="5">
          <reference field="0" count="1" selected="0">
            <x v="0"/>
          </reference>
          <reference field="1" count="0" selected="0"/>
          <reference field="3" count="0" selected="0"/>
          <reference field="4" count="0" selected="0"/>
          <reference field="5" count="0"/>
        </references>
      </pivotArea>
    </format>
    <format dxfId="42">
      <pivotArea dataOnly="0" labelOnly="1" fieldPosition="0">
        <references count="6">
          <reference field="0" count="1" selected="0">
            <x v="0"/>
          </reference>
          <reference field="1" count="0" selected="0"/>
          <reference field="3" count="0" selected="0"/>
          <reference field="4" count="0" selected="0"/>
          <reference field="5" count="0" selected="0"/>
          <reference field="6" count="0"/>
        </references>
      </pivotArea>
    </format>
    <format dxfId="41">
      <pivotArea dataOnly="0" labelOnly="1" fieldPosition="0">
        <references count="7">
          <reference field="0" count="1" selected="0">
            <x v="0"/>
          </reference>
          <reference field="1" count="0" selected="0"/>
          <reference field="3" count="0" selected="0"/>
          <reference field="4" count="0" selected="0"/>
          <reference field="5" count="0" selected="0"/>
          <reference field="6" count="0" selected="0"/>
          <reference field="8" count="1">
            <x v="0"/>
          </reference>
        </references>
      </pivotArea>
    </format>
    <format dxfId="40">
      <pivotArea dataOnly="0" labelOnly="1" fieldPosition="0">
        <references count="7">
          <reference field="0" count="1" selected="0">
            <x v="1"/>
          </reference>
          <reference field="1" count="0" selected="0"/>
          <reference field="3" count="0" selected="0"/>
          <reference field="4" count="0" selected="0"/>
          <reference field="5" count="0" selected="0"/>
          <reference field="6" count="0" selected="0"/>
          <reference field="8" count="1">
            <x v="1"/>
          </reference>
        </references>
      </pivotArea>
    </format>
    <format dxfId="39">
      <pivotArea dataOnly="0" labelOnly="1" fieldPosition="0">
        <references count="8">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x v="0"/>
          </reference>
        </references>
      </pivotArea>
    </format>
    <format dxfId="38">
      <pivotArea dataOnly="0" labelOnly="1" fieldPosition="0">
        <references count="8">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x v="1"/>
          </reference>
        </references>
      </pivotArea>
    </format>
    <format dxfId="37">
      <pivotArea dataOnly="0" labelOnly="1" fieldPosition="0">
        <references count="9">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selected="0">
            <x v="0"/>
          </reference>
          <reference field="10" count="1">
            <x v="0"/>
          </reference>
        </references>
      </pivotArea>
    </format>
    <format dxfId="36">
      <pivotArea dataOnly="0" labelOnly="1" fieldPosition="0">
        <references count="9">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35">
      <pivotArea dataOnly="0" labelOnly="1" fieldPosition="0">
        <references count="9">
          <reference field="0" count="1" selected="0">
            <x v="2"/>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34">
      <pivotArea dataOnly="0" labelOnly="1" outline="0" fieldPosition="0">
        <references count="1">
          <reference field="4294967294" count="6">
            <x v="0"/>
            <x v="1"/>
            <x v="2"/>
            <x v="3"/>
            <x v="4"/>
            <x v="5"/>
          </reference>
        </references>
      </pivotArea>
    </format>
    <format dxfId="33">
      <pivotArea type="all" dataOnly="0" outline="0" fieldPosition="0"/>
    </format>
    <format dxfId="32">
      <pivotArea outline="0" collapsedLevelsAreSubtotals="1" fieldPosition="0"/>
    </format>
    <format dxfId="31">
      <pivotArea field="0" type="button" dataOnly="0" labelOnly="1" outline="0" axis="axisRow" fieldPosition="0"/>
    </format>
    <format dxfId="30">
      <pivotArea field="1" type="button" dataOnly="0" labelOnly="1" outline="0" axis="axisRow" fieldPosition="1"/>
    </format>
    <format dxfId="29">
      <pivotArea field="3" type="button" dataOnly="0" labelOnly="1" outline="0" axis="axisRow" fieldPosition="3"/>
    </format>
    <format dxfId="28">
      <pivotArea field="4" type="button" dataOnly="0" labelOnly="1" outline="0" axis="axisRow" fieldPosition="4"/>
    </format>
    <format dxfId="27">
      <pivotArea field="5" type="button" dataOnly="0" labelOnly="1" outline="0" axis="axisRow" fieldPosition="5"/>
    </format>
    <format dxfId="26">
      <pivotArea field="6" type="button" dataOnly="0" labelOnly="1" outline="0" axis="axisRow" fieldPosition="6"/>
    </format>
    <format dxfId="25">
      <pivotArea field="8" type="button" dataOnly="0" labelOnly="1" outline="0" axis="axisRow" fieldPosition="8"/>
    </format>
    <format dxfId="24">
      <pivotArea field="9" type="button" dataOnly="0" labelOnly="1" outline="0" axis="axisRow" fieldPosition="9"/>
    </format>
    <format dxfId="23">
      <pivotArea field="10" type="button" dataOnly="0" labelOnly="1" outline="0" axis="axisRow" fieldPosition="10"/>
    </format>
    <format dxfId="22">
      <pivotArea dataOnly="0" labelOnly="1" fieldPosition="0">
        <references count="1">
          <reference field="0" count="0"/>
        </references>
      </pivotArea>
    </format>
    <format dxfId="21">
      <pivotArea dataOnly="0" labelOnly="1" grandRow="1" outline="0" fieldPosition="0"/>
    </format>
    <format dxfId="20">
      <pivotArea dataOnly="0" labelOnly="1" fieldPosition="0">
        <references count="2">
          <reference field="0" count="1" selected="0">
            <x v="0"/>
          </reference>
          <reference field="1" count="0"/>
        </references>
      </pivotArea>
    </format>
    <format dxfId="19">
      <pivotArea dataOnly="0" labelOnly="1" fieldPosition="0">
        <references count="3">
          <reference field="0" count="1" selected="0">
            <x v="0"/>
          </reference>
          <reference field="1" count="0" selected="0"/>
          <reference field="3" count="0"/>
        </references>
      </pivotArea>
    </format>
    <format dxfId="18">
      <pivotArea dataOnly="0" labelOnly="1" fieldPosition="0">
        <references count="4">
          <reference field="0" count="1" selected="0">
            <x v="0"/>
          </reference>
          <reference field="1" count="0" selected="0"/>
          <reference field="3" count="0" selected="0"/>
          <reference field="4" count="0"/>
        </references>
      </pivotArea>
    </format>
    <format dxfId="17">
      <pivotArea dataOnly="0" labelOnly="1" fieldPosition="0">
        <references count="5">
          <reference field="0" count="1" selected="0">
            <x v="0"/>
          </reference>
          <reference field="1" count="0" selected="0"/>
          <reference field="3" count="0" selected="0"/>
          <reference field="4" count="0" selected="0"/>
          <reference field="5" count="0"/>
        </references>
      </pivotArea>
    </format>
    <format dxfId="16">
      <pivotArea dataOnly="0" labelOnly="1" fieldPosition="0">
        <references count="6">
          <reference field="0" count="1" selected="0">
            <x v="0"/>
          </reference>
          <reference field="1" count="0" selected="0"/>
          <reference field="3" count="0" selected="0"/>
          <reference field="4" count="0" selected="0"/>
          <reference field="5" count="0" selected="0"/>
          <reference field="6" count="0"/>
        </references>
      </pivotArea>
    </format>
    <format dxfId="15">
      <pivotArea dataOnly="0" labelOnly="1" fieldPosition="0">
        <references count="7">
          <reference field="0" count="1" selected="0">
            <x v="0"/>
          </reference>
          <reference field="1" count="0" selected="0"/>
          <reference field="3" count="0" selected="0"/>
          <reference field="4" count="0" selected="0"/>
          <reference field="5" count="0" selected="0"/>
          <reference field="6" count="0" selected="0"/>
          <reference field="8" count="1">
            <x v="0"/>
          </reference>
        </references>
      </pivotArea>
    </format>
    <format dxfId="14">
      <pivotArea dataOnly="0" labelOnly="1" fieldPosition="0">
        <references count="7">
          <reference field="0" count="1" selected="0">
            <x v="1"/>
          </reference>
          <reference field="1" count="0" selected="0"/>
          <reference field="3" count="0" selected="0"/>
          <reference field="4" count="0" selected="0"/>
          <reference field="5" count="0" selected="0"/>
          <reference field="6" count="0" selected="0"/>
          <reference field="8" count="1">
            <x v="1"/>
          </reference>
        </references>
      </pivotArea>
    </format>
    <format dxfId="13">
      <pivotArea dataOnly="0" labelOnly="1" fieldPosition="0">
        <references count="8">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x v="0"/>
          </reference>
        </references>
      </pivotArea>
    </format>
    <format dxfId="12">
      <pivotArea dataOnly="0" labelOnly="1" fieldPosition="0">
        <references count="8">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x v="1"/>
          </reference>
        </references>
      </pivotArea>
    </format>
    <format dxfId="11">
      <pivotArea dataOnly="0" labelOnly="1" fieldPosition="0">
        <references count="9">
          <reference field="0" count="1" selected="0">
            <x v="0"/>
          </reference>
          <reference field="1" count="0" selected="0"/>
          <reference field="3" count="0" selected="0"/>
          <reference field="4" count="0" selected="0"/>
          <reference field="5" count="0" selected="0"/>
          <reference field="6" count="0" selected="0"/>
          <reference field="8" count="1" selected="0">
            <x v="0"/>
          </reference>
          <reference field="9" count="1" selected="0">
            <x v="0"/>
          </reference>
          <reference field="10" count="0"/>
        </references>
      </pivotArea>
    </format>
    <format dxfId="10">
      <pivotArea dataOnly="0" labelOnly="1" fieldPosition="0">
        <references count="9">
          <reference field="0" count="1" selected="0">
            <x v="1"/>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9">
      <pivotArea dataOnly="0" labelOnly="1" fieldPosition="0">
        <references count="9">
          <reference field="0" count="1" selected="0">
            <x v="2"/>
          </reference>
          <reference field="1" count="0" selected="0"/>
          <reference field="3" count="0" selected="0"/>
          <reference field="4" count="0" selected="0"/>
          <reference field="5" count="0" selected="0"/>
          <reference field="6" count="0" selected="0"/>
          <reference field="8" count="1" selected="0">
            <x v="1"/>
          </reference>
          <reference field="9" count="1" selected="0">
            <x v="1"/>
          </reference>
          <reference field="10" count="1">
            <x v="0"/>
          </reference>
        </references>
      </pivotArea>
    </format>
    <format dxfId="8">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56.xml"/><Relationship Id="rId21" Type="http://schemas.openxmlformats.org/officeDocument/2006/relationships/ctrlProp" Target="../ctrlProps/ctrlProp160.xml"/><Relationship Id="rId42" Type="http://schemas.openxmlformats.org/officeDocument/2006/relationships/ctrlProp" Target="../ctrlProps/ctrlProp181.xml"/><Relationship Id="rId63" Type="http://schemas.openxmlformats.org/officeDocument/2006/relationships/ctrlProp" Target="../ctrlProps/ctrlProp202.xml"/><Relationship Id="rId84" Type="http://schemas.openxmlformats.org/officeDocument/2006/relationships/ctrlProp" Target="../ctrlProps/ctrlProp223.xml"/><Relationship Id="rId138" Type="http://schemas.openxmlformats.org/officeDocument/2006/relationships/ctrlProp" Target="../ctrlProps/ctrlProp277.xml"/><Relationship Id="rId159" Type="http://schemas.openxmlformats.org/officeDocument/2006/relationships/ctrlProp" Target="../ctrlProps/ctrlProp298.xml"/><Relationship Id="rId170" Type="http://schemas.openxmlformats.org/officeDocument/2006/relationships/ctrlProp" Target="../ctrlProps/ctrlProp309.xml"/><Relationship Id="rId191" Type="http://schemas.openxmlformats.org/officeDocument/2006/relationships/ctrlProp" Target="../ctrlProps/ctrlProp330.xml"/><Relationship Id="rId205" Type="http://schemas.openxmlformats.org/officeDocument/2006/relationships/ctrlProp" Target="../ctrlProps/ctrlProp344.xml"/><Relationship Id="rId226" Type="http://schemas.openxmlformats.org/officeDocument/2006/relationships/ctrlProp" Target="../ctrlProps/ctrlProp365.xml"/><Relationship Id="rId247" Type="http://schemas.openxmlformats.org/officeDocument/2006/relationships/ctrlProp" Target="../ctrlProps/ctrlProp386.xml"/><Relationship Id="rId107" Type="http://schemas.openxmlformats.org/officeDocument/2006/relationships/ctrlProp" Target="../ctrlProps/ctrlProp246.xml"/><Relationship Id="rId11" Type="http://schemas.openxmlformats.org/officeDocument/2006/relationships/ctrlProp" Target="../ctrlProps/ctrlProp150.xml"/><Relationship Id="rId32" Type="http://schemas.openxmlformats.org/officeDocument/2006/relationships/ctrlProp" Target="../ctrlProps/ctrlProp171.xml"/><Relationship Id="rId53" Type="http://schemas.openxmlformats.org/officeDocument/2006/relationships/ctrlProp" Target="../ctrlProps/ctrlProp192.xml"/><Relationship Id="rId74" Type="http://schemas.openxmlformats.org/officeDocument/2006/relationships/ctrlProp" Target="../ctrlProps/ctrlProp213.xml"/><Relationship Id="rId128" Type="http://schemas.openxmlformats.org/officeDocument/2006/relationships/ctrlProp" Target="../ctrlProps/ctrlProp267.xml"/><Relationship Id="rId149" Type="http://schemas.openxmlformats.org/officeDocument/2006/relationships/ctrlProp" Target="../ctrlProps/ctrlProp288.xml"/><Relationship Id="rId5" Type="http://schemas.openxmlformats.org/officeDocument/2006/relationships/ctrlProp" Target="../ctrlProps/ctrlProp144.xml"/><Relationship Id="rId95" Type="http://schemas.openxmlformats.org/officeDocument/2006/relationships/ctrlProp" Target="../ctrlProps/ctrlProp234.xml"/><Relationship Id="rId160" Type="http://schemas.openxmlformats.org/officeDocument/2006/relationships/ctrlProp" Target="../ctrlProps/ctrlProp299.xml"/><Relationship Id="rId181" Type="http://schemas.openxmlformats.org/officeDocument/2006/relationships/ctrlProp" Target="../ctrlProps/ctrlProp320.xml"/><Relationship Id="rId216" Type="http://schemas.openxmlformats.org/officeDocument/2006/relationships/ctrlProp" Target="../ctrlProps/ctrlProp355.xml"/><Relationship Id="rId237" Type="http://schemas.openxmlformats.org/officeDocument/2006/relationships/ctrlProp" Target="../ctrlProps/ctrlProp376.xml"/><Relationship Id="rId22" Type="http://schemas.openxmlformats.org/officeDocument/2006/relationships/ctrlProp" Target="../ctrlProps/ctrlProp161.xml"/><Relationship Id="rId43" Type="http://schemas.openxmlformats.org/officeDocument/2006/relationships/ctrlProp" Target="../ctrlProps/ctrlProp182.xml"/><Relationship Id="rId64" Type="http://schemas.openxmlformats.org/officeDocument/2006/relationships/ctrlProp" Target="../ctrlProps/ctrlProp203.xml"/><Relationship Id="rId118" Type="http://schemas.openxmlformats.org/officeDocument/2006/relationships/ctrlProp" Target="../ctrlProps/ctrlProp257.xml"/><Relationship Id="rId139" Type="http://schemas.openxmlformats.org/officeDocument/2006/relationships/ctrlProp" Target="../ctrlProps/ctrlProp278.xml"/><Relationship Id="rId85" Type="http://schemas.openxmlformats.org/officeDocument/2006/relationships/ctrlProp" Target="../ctrlProps/ctrlProp224.xml"/><Relationship Id="rId150" Type="http://schemas.openxmlformats.org/officeDocument/2006/relationships/ctrlProp" Target="../ctrlProps/ctrlProp289.xml"/><Relationship Id="rId171" Type="http://schemas.openxmlformats.org/officeDocument/2006/relationships/ctrlProp" Target="../ctrlProps/ctrlProp310.xml"/><Relationship Id="rId192" Type="http://schemas.openxmlformats.org/officeDocument/2006/relationships/ctrlProp" Target="../ctrlProps/ctrlProp331.xml"/><Relationship Id="rId206" Type="http://schemas.openxmlformats.org/officeDocument/2006/relationships/ctrlProp" Target="../ctrlProps/ctrlProp345.xml"/><Relationship Id="rId227" Type="http://schemas.openxmlformats.org/officeDocument/2006/relationships/ctrlProp" Target="../ctrlProps/ctrlProp366.xml"/><Relationship Id="rId248" Type="http://schemas.openxmlformats.org/officeDocument/2006/relationships/ctrlProp" Target="../ctrlProps/ctrlProp387.xml"/><Relationship Id="rId12" Type="http://schemas.openxmlformats.org/officeDocument/2006/relationships/ctrlProp" Target="../ctrlProps/ctrlProp151.xml"/><Relationship Id="rId33" Type="http://schemas.openxmlformats.org/officeDocument/2006/relationships/ctrlProp" Target="../ctrlProps/ctrlProp172.xml"/><Relationship Id="rId108" Type="http://schemas.openxmlformats.org/officeDocument/2006/relationships/ctrlProp" Target="../ctrlProps/ctrlProp247.xml"/><Relationship Id="rId129" Type="http://schemas.openxmlformats.org/officeDocument/2006/relationships/ctrlProp" Target="../ctrlProps/ctrlProp268.xml"/><Relationship Id="rId54" Type="http://schemas.openxmlformats.org/officeDocument/2006/relationships/ctrlProp" Target="../ctrlProps/ctrlProp193.xml"/><Relationship Id="rId75" Type="http://schemas.openxmlformats.org/officeDocument/2006/relationships/ctrlProp" Target="../ctrlProps/ctrlProp214.xml"/><Relationship Id="rId96" Type="http://schemas.openxmlformats.org/officeDocument/2006/relationships/ctrlProp" Target="../ctrlProps/ctrlProp235.xml"/><Relationship Id="rId140" Type="http://schemas.openxmlformats.org/officeDocument/2006/relationships/ctrlProp" Target="../ctrlProps/ctrlProp279.xml"/><Relationship Id="rId161" Type="http://schemas.openxmlformats.org/officeDocument/2006/relationships/ctrlProp" Target="../ctrlProps/ctrlProp300.xml"/><Relationship Id="rId182" Type="http://schemas.openxmlformats.org/officeDocument/2006/relationships/ctrlProp" Target="../ctrlProps/ctrlProp321.xml"/><Relationship Id="rId217" Type="http://schemas.openxmlformats.org/officeDocument/2006/relationships/ctrlProp" Target="../ctrlProps/ctrlProp356.xml"/><Relationship Id="rId6" Type="http://schemas.openxmlformats.org/officeDocument/2006/relationships/ctrlProp" Target="../ctrlProps/ctrlProp145.xml"/><Relationship Id="rId238" Type="http://schemas.openxmlformats.org/officeDocument/2006/relationships/ctrlProp" Target="../ctrlProps/ctrlProp377.xml"/><Relationship Id="rId23" Type="http://schemas.openxmlformats.org/officeDocument/2006/relationships/ctrlProp" Target="../ctrlProps/ctrlProp162.xml"/><Relationship Id="rId119" Type="http://schemas.openxmlformats.org/officeDocument/2006/relationships/ctrlProp" Target="../ctrlProps/ctrlProp258.xml"/><Relationship Id="rId44" Type="http://schemas.openxmlformats.org/officeDocument/2006/relationships/ctrlProp" Target="../ctrlProps/ctrlProp183.xml"/><Relationship Id="rId65" Type="http://schemas.openxmlformats.org/officeDocument/2006/relationships/ctrlProp" Target="../ctrlProps/ctrlProp204.xml"/><Relationship Id="rId86" Type="http://schemas.openxmlformats.org/officeDocument/2006/relationships/ctrlProp" Target="../ctrlProps/ctrlProp225.xml"/><Relationship Id="rId130" Type="http://schemas.openxmlformats.org/officeDocument/2006/relationships/ctrlProp" Target="../ctrlProps/ctrlProp269.xml"/><Relationship Id="rId151" Type="http://schemas.openxmlformats.org/officeDocument/2006/relationships/ctrlProp" Target="../ctrlProps/ctrlProp290.xml"/><Relationship Id="rId172" Type="http://schemas.openxmlformats.org/officeDocument/2006/relationships/ctrlProp" Target="../ctrlProps/ctrlProp311.xml"/><Relationship Id="rId193" Type="http://schemas.openxmlformats.org/officeDocument/2006/relationships/ctrlProp" Target="../ctrlProps/ctrlProp332.xml"/><Relationship Id="rId207" Type="http://schemas.openxmlformats.org/officeDocument/2006/relationships/ctrlProp" Target="../ctrlProps/ctrlProp346.xml"/><Relationship Id="rId228" Type="http://schemas.openxmlformats.org/officeDocument/2006/relationships/ctrlProp" Target="../ctrlProps/ctrlProp367.xml"/><Relationship Id="rId249" Type="http://schemas.openxmlformats.org/officeDocument/2006/relationships/ctrlProp" Target="../ctrlProps/ctrlProp388.xml"/><Relationship Id="rId13" Type="http://schemas.openxmlformats.org/officeDocument/2006/relationships/ctrlProp" Target="../ctrlProps/ctrlProp152.xml"/><Relationship Id="rId109" Type="http://schemas.openxmlformats.org/officeDocument/2006/relationships/ctrlProp" Target="../ctrlProps/ctrlProp248.xml"/><Relationship Id="rId34" Type="http://schemas.openxmlformats.org/officeDocument/2006/relationships/ctrlProp" Target="../ctrlProps/ctrlProp173.xml"/><Relationship Id="rId55" Type="http://schemas.openxmlformats.org/officeDocument/2006/relationships/ctrlProp" Target="../ctrlProps/ctrlProp194.xml"/><Relationship Id="rId76" Type="http://schemas.openxmlformats.org/officeDocument/2006/relationships/ctrlProp" Target="../ctrlProps/ctrlProp215.xml"/><Relationship Id="rId97" Type="http://schemas.openxmlformats.org/officeDocument/2006/relationships/ctrlProp" Target="../ctrlProps/ctrlProp236.xml"/><Relationship Id="rId120" Type="http://schemas.openxmlformats.org/officeDocument/2006/relationships/ctrlProp" Target="../ctrlProps/ctrlProp259.xml"/><Relationship Id="rId141" Type="http://schemas.openxmlformats.org/officeDocument/2006/relationships/ctrlProp" Target="../ctrlProps/ctrlProp280.xml"/><Relationship Id="rId7" Type="http://schemas.openxmlformats.org/officeDocument/2006/relationships/ctrlProp" Target="../ctrlProps/ctrlProp146.xml"/><Relationship Id="rId162" Type="http://schemas.openxmlformats.org/officeDocument/2006/relationships/ctrlProp" Target="../ctrlProps/ctrlProp301.xml"/><Relationship Id="rId183" Type="http://schemas.openxmlformats.org/officeDocument/2006/relationships/ctrlProp" Target="../ctrlProps/ctrlProp322.xml"/><Relationship Id="rId218" Type="http://schemas.openxmlformats.org/officeDocument/2006/relationships/ctrlProp" Target="../ctrlProps/ctrlProp357.xml"/><Relationship Id="rId239" Type="http://schemas.openxmlformats.org/officeDocument/2006/relationships/ctrlProp" Target="../ctrlProps/ctrlProp378.xml"/><Relationship Id="rId250" Type="http://schemas.openxmlformats.org/officeDocument/2006/relationships/ctrlProp" Target="../ctrlProps/ctrlProp389.xml"/><Relationship Id="rId24" Type="http://schemas.openxmlformats.org/officeDocument/2006/relationships/ctrlProp" Target="../ctrlProps/ctrlProp163.xml"/><Relationship Id="rId45" Type="http://schemas.openxmlformats.org/officeDocument/2006/relationships/ctrlProp" Target="../ctrlProps/ctrlProp184.xml"/><Relationship Id="rId66" Type="http://schemas.openxmlformats.org/officeDocument/2006/relationships/ctrlProp" Target="../ctrlProps/ctrlProp205.xml"/><Relationship Id="rId87" Type="http://schemas.openxmlformats.org/officeDocument/2006/relationships/ctrlProp" Target="../ctrlProps/ctrlProp226.xml"/><Relationship Id="rId110" Type="http://schemas.openxmlformats.org/officeDocument/2006/relationships/ctrlProp" Target="../ctrlProps/ctrlProp249.xml"/><Relationship Id="rId131" Type="http://schemas.openxmlformats.org/officeDocument/2006/relationships/ctrlProp" Target="../ctrlProps/ctrlProp270.xml"/><Relationship Id="rId152" Type="http://schemas.openxmlformats.org/officeDocument/2006/relationships/ctrlProp" Target="../ctrlProps/ctrlProp291.xml"/><Relationship Id="rId173" Type="http://schemas.openxmlformats.org/officeDocument/2006/relationships/ctrlProp" Target="../ctrlProps/ctrlProp312.xml"/><Relationship Id="rId194" Type="http://schemas.openxmlformats.org/officeDocument/2006/relationships/ctrlProp" Target="../ctrlProps/ctrlProp333.xml"/><Relationship Id="rId208" Type="http://schemas.openxmlformats.org/officeDocument/2006/relationships/ctrlProp" Target="../ctrlProps/ctrlProp347.xml"/><Relationship Id="rId229" Type="http://schemas.openxmlformats.org/officeDocument/2006/relationships/ctrlProp" Target="../ctrlProps/ctrlProp368.xml"/><Relationship Id="rId240" Type="http://schemas.openxmlformats.org/officeDocument/2006/relationships/ctrlProp" Target="../ctrlProps/ctrlProp379.xml"/><Relationship Id="rId14" Type="http://schemas.openxmlformats.org/officeDocument/2006/relationships/ctrlProp" Target="../ctrlProps/ctrlProp153.xml"/><Relationship Id="rId35" Type="http://schemas.openxmlformats.org/officeDocument/2006/relationships/ctrlProp" Target="../ctrlProps/ctrlProp174.xml"/><Relationship Id="rId56" Type="http://schemas.openxmlformats.org/officeDocument/2006/relationships/ctrlProp" Target="../ctrlProps/ctrlProp195.xml"/><Relationship Id="rId77" Type="http://schemas.openxmlformats.org/officeDocument/2006/relationships/ctrlProp" Target="../ctrlProps/ctrlProp216.xml"/><Relationship Id="rId100" Type="http://schemas.openxmlformats.org/officeDocument/2006/relationships/ctrlProp" Target="../ctrlProps/ctrlProp239.xml"/><Relationship Id="rId8" Type="http://schemas.openxmlformats.org/officeDocument/2006/relationships/ctrlProp" Target="../ctrlProps/ctrlProp147.xml"/><Relationship Id="rId98" Type="http://schemas.openxmlformats.org/officeDocument/2006/relationships/ctrlProp" Target="../ctrlProps/ctrlProp237.xml"/><Relationship Id="rId121" Type="http://schemas.openxmlformats.org/officeDocument/2006/relationships/ctrlProp" Target="../ctrlProps/ctrlProp260.xml"/><Relationship Id="rId142" Type="http://schemas.openxmlformats.org/officeDocument/2006/relationships/ctrlProp" Target="../ctrlProps/ctrlProp281.xml"/><Relationship Id="rId163" Type="http://schemas.openxmlformats.org/officeDocument/2006/relationships/ctrlProp" Target="../ctrlProps/ctrlProp302.xml"/><Relationship Id="rId184" Type="http://schemas.openxmlformats.org/officeDocument/2006/relationships/ctrlProp" Target="../ctrlProps/ctrlProp323.xml"/><Relationship Id="rId219" Type="http://schemas.openxmlformats.org/officeDocument/2006/relationships/ctrlProp" Target="../ctrlProps/ctrlProp358.xml"/><Relationship Id="rId230" Type="http://schemas.openxmlformats.org/officeDocument/2006/relationships/ctrlProp" Target="../ctrlProps/ctrlProp369.xml"/><Relationship Id="rId25" Type="http://schemas.openxmlformats.org/officeDocument/2006/relationships/ctrlProp" Target="../ctrlProps/ctrlProp164.xml"/><Relationship Id="rId46" Type="http://schemas.openxmlformats.org/officeDocument/2006/relationships/ctrlProp" Target="../ctrlProps/ctrlProp185.xml"/><Relationship Id="rId67" Type="http://schemas.openxmlformats.org/officeDocument/2006/relationships/ctrlProp" Target="../ctrlProps/ctrlProp206.xml"/><Relationship Id="rId88" Type="http://schemas.openxmlformats.org/officeDocument/2006/relationships/ctrlProp" Target="../ctrlProps/ctrlProp227.xml"/><Relationship Id="rId111" Type="http://schemas.openxmlformats.org/officeDocument/2006/relationships/ctrlProp" Target="../ctrlProps/ctrlProp250.xml"/><Relationship Id="rId132" Type="http://schemas.openxmlformats.org/officeDocument/2006/relationships/ctrlProp" Target="../ctrlProps/ctrlProp271.xml"/><Relationship Id="rId153" Type="http://schemas.openxmlformats.org/officeDocument/2006/relationships/ctrlProp" Target="../ctrlProps/ctrlProp292.xml"/><Relationship Id="rId174" Type="http://schemas.openxmlformats.org/officeDocument/2006/relationships/ctrlProp" Target="../ctrlProps/ctrlProp313.xml"/><Relationship Id="rId195" Type="http://schemas.openxmlformats.org/officeDocument/2006/relationships/ctrlProp" Target="../ctrlProps/ctrlProp334.xml"/><Relationship Id="rId209" Type="http://schemas.openxmlformats.org/officeDocument/2006/relationships/ctrlProp" Target="../ctrlProps/ctrlProp348.xml"/><Relationship Id="rId220" Type="http://schemas.openxmlformats.org/officeDocument/2006/relationships/ctrlProp" Target="../ctrlProps/ctrlProp359.xml"/><Relationship Id="rId241" Type="http://schemas.openxmlformats.org/officeDocument/2006/relationships/ctrlProp" Target="../ctrlProps/ctrlProp380.xml"/><Relationship Id="rId15" Type="http://schemas.openxmlformats.org/officeDocument/2006/relationships/ctrlProp" Target="../ctrlProps/ctrlProp154.xml"/><Relationship Id="rId36" Type="http://schemas.openxmlformats.org/officeDocument/2006/relationships/ctrlProp" Target="../ctrlProps/ctrlProp175.xml"/><Relationship Id="rId57" Type="http://schemas.openxmlformats.org/officeDocument/2006/relationships/ctrlProp" Target="../ctrlProps/ctrlProp196.xml"/><Relationship Id="rId78" Type="http://schemas.openxmlformats.org/officeDocument/2006/relationships/ctrlProp" Target="../ctrlProps/ctrlProp217.xml"/><Relationship Id="rId99" Type="http://schemas.openxmlformats.org/officeDocument/2006/relationships/ctrlProp" Target="../ctrlProps/ctrlProp238.xml"/><Relationship Id="rId101" Type="http://schemas.openxmlformats.org/officeDocument/2006/relationships/ctrlProp" Target="../ctrlProps/ctrlProp240.xml"/><Relationship Id="rId122" Type="http://schemas.openxmlformats.org/officeDocument/2006/relationships/ctrlProp" Target="../ctrlProps/ctrlProp261.xml"/><Relationship Id="rId143" Type="http://schemas.openxmlformats.org/officeDocument/2006/relationships/ctrlProp" Target="../ctrlProps/ctrlProp282.xml"/><Relationship Id="rId164" Type="http://schemas.openxmlformats.org/officeDocument/2006/relationships/ctrlProp" Target="../ctrlProps/ctrlProp303.xml"/><Relationship Id="rId185" Type="http://schemas.openxmlformats.org/officeDocument/2006/relationships/ctrlProp" Target="../ctrlProps/ctrlProp324.xml"/><Relationship Id="rId4" Type="http://schemas.openxmlformats.org/officeDocument/2006/relationships/vmlDrawing" Target="../drawings/vmlDrawing2.vml"/><Relationship Id="rId9" Type="http://schemas.openxmlformats.org/officeDocument/2006/relationships/ctrlProp" Target="../ctrlProps/ctrlProp148.xml"/><Relationship Id="rId180" Type="http://schemas.openxmlformats.org/officeDocument/2006/relationships/ctrlProp" Target="../ctrlProps/ctrlProp319.xml"/><Relationship Id="rId210" Type="http://schemas.openxmlformats.org/officeDocument/2006/relationships/ctrlProp" Target="../ctrlProps/ctrlProp349.xml"/><Relationship Id="rId215" Type="http://schemas.openxmlformats.org/officeDocument/2006/relationships/ctrlProp" Target="../ctrlProps/ctrlProp354.xml"/><Relationship Id="rId236" Type="http://schemas.openxmlformats.org/officeDocument/2006/relationships/ctrlProp" Target="../ctrlProps/ctrlProp375.xml"/><Relationship Id="rId26" Type="http://schemas.openxmlformats.org/officeDocument/2006/relationships/ctrlProp" Target="../ctrlProps/ctrlProp165.xml"/><Relationship Id="rId231" Type="http://schemas.openxmlformats.org/officeDocument/2006/relationships/ctrlProp" Target="../ctrlProps/ctrlProp370.xml"/><Relationship Id="rId47" Type="http://schemas.openxmlformats.org/officeDocument/2006/relationships/ctrlProp" Target="../ctrlProps/ctrlProp186.xml"/><Relationship Id="rId68" Type="http://schemas.openxmlformats.org/officeDocument/2006/relationships/ctrlProp" Target="../ctrlProps/ctrlProp207.xml"/><Relationship Id="rId89" Type="http://schemas.openxmlformats.org/officeDocument/2006/relationships/ctrlProp" Target="../ctrlProps/ctrlProp228.xml"/><Relationship Id="rId112" Type="http://schemas.openxmlformats.org/officeDocument/2006/relationships/ctrlProp" Target="../ctrlProps/ctrlProp251.xml"/><Relationship Id="rId133" Type="http://schemas.openxmlformats.org/officeDocument/2006/relationships/ctrlProp" Target="../ctrlProps/ctrlProp272.xml"/><Relationship Id="rId154" Type="http://schemas.openxmlformats.org/officeDocument/2006/relationships/ctrlProp" Target="../ctrlProps/ctrlProp293.xml"/><Relationship Id="rId175" Type="http://schemas.openxmlformats.org/officeDocument/2006/relationships/ctrlProp" Target="../ctrlProps/ctrlProp314.xml"/><Relationship Id="rId196" Type="http://schemas.openxmlformats.org/officeDocument/2006/relationships/ctrlProp" Target="../ctrlProps/ctrlProp335.xml"/><Relationship Id="rId200" Type="http://schemas.openxmlformats.org/officeDocument/2006/relationships/ctrlProp" Target="../ctrlProps/ctrlProp339.xml"/><Relationship Id="rId16" Type="http://schemas.openxmlformats.org/officeDocument/2006/relationships/ctrlProp" Target="../ctrlProps/ctrlProp155.xml"/><Relationship Id="rId221" Type="http://schemas.openxmlformats.org/officeDocument/2006/relationships/ctrlProp" Target="../ctrlProps/ctrlProp360.xml"/><Relationship Id="rId242" Type="http://schemas.openxmlformats.org/officeDocument/2006/relationships/ctrlProp" Target="../ctrlProps/ctrlProp381.xml"/><Relationship Id="rId37" Type="http://schemas.openxmlformats.org/officeDocument/2006/relationships/ctrlProp" Target="../ctrlProps/ctrlProp176.xml"/><Relationship Id="rId58" Type="http://schemas.openxmlformats.org/officeDocument/2006/relationships/ctrlProp" Target="../ctrlProps/ctrlProp197.xml"/><Relationship Id="rId79" Type="http://schemas.openxmlformats.org/officeDocument/2006/relationships/ctrlProp" Target="../ctrlProps/ctrlProp218.xml"/><Relationship Id="rId102" Type="http://schemas.openxmlformats.org/officeDocument/2006/relationships/ctrlProp" Target="../ctrlProps/ctrlProp241.xml"/><Relationship Id="rId123" Type="http://schemas.openxmlformats.org/officeDocument/2006/relationships/ctrlProp" Target="../ctrlProps/ctrlProp262.xml"/><Relationship Id="rId144" Type="http://schemas.openxmlformats.org/officeDocument/2006/relationships/ctrlProp" Target="../ctrlProps/ctrlProp283.xml"/><Relationship Id="rId90" Type="http://schemas.openxmlformats.org/officeDocument/2006/relationships/ctrlProp" Target="../ctrlProps/ctrlProp229.xml"/><Relationship Id="rId165" Type="http://schemas.openxmlformats.org/officeDocument/2006/relationships/ctrlProp" Target="../ctrlProps/ctrlProp304.xml"/><Relationship Id="rId186" Type="http://schemas.openxmlformats.org/officeDocument/2006/relationships/ctrlProp" Target="../ctrlProps/ctrlProp325.xml"/><Relationship Id="rId211" Type="http://schemas.openxmlformats.org/officeDocument/2006/relationships/ctrlProp" Target="../ctrlProps/ctrlProp350.xml"/><Relationship Id="rId232" Type="http://schemas.openxmlformats.org/officeDocument/2006/relationships/ctrlProp" Target="../ctrlProps/ctrlProp371.xml"/><Relationship Id="rId27" Type="http://schemas.openxmlformats.org/officeDocument/2006/relationships/ctrlProp" Target="../ctrlProps/ctrlProp166.xml"/><Relationship Id="rId48" Type="http://schemas.openxmlformats.org/officeDocument/2006/relationships/ctrlProp" Target="../ctrlProps/ctrlProp187.xml"/><Relationship Id="rId69" Type="http://schemas.openxmlformats.org/officeDocument/2006/relationships/ctrlProp" Target="../ctrlProps/ctrlProp208.xml"/><Relationship Id="rId113" Type="http://schemas.openxmlformats.org/officeDocument/2006/relationships/ctrlProp" Target="../ctrlProps/ctrlProp252.xml"/><Relationship Id="rId134" Type="http://schemas.openxmlformats.org/officeDocument/2006/relationships/ctrlProp" Target="../ctrlProps/ctrlProp273.xml"/><Relationship Id="rId80" Type="http://schemas.openxmlformats.org/officeDocument/2006/relationships/ctrlProp" Target="../ctrlProps/ctrlProp219.xml"/><Relationship Id="rId155" Type="http://schemas.openxmlformats.org/officeDocument/2006/relationships/ctrlProp" Target="../ctrlProps/ctrlProp294.xml"/><Relationship Id="rId176" Type="http://schemas.openxmlformats.org/officeDocument/2006/relationships/ctrlProp" Target="../ctrlProps/ctrlProp315.xml"/><Relationship Id="rId197" Type="http://schemas.openxmlformats.org/officeDocument/2006/relationships/ctrlProp" Target="../ctrlProps/ctrlProp336.xml"/><Relationship Id="rId201" Type="http://schemas.openxmlformats.org/officeDocument/2006/relationships/ctrlProp" Target="../ctrlProps/ctrlProp340.xml"/><Relationship Id="rId222" Type="http://schemas.openxmlformats.org/officeDocument/2006/relationships/ctrlProp" Target="../ctrlProps/ctrlProp361.xml"/><Relationship Id="rId243" Type="http://schemas.openxmlformats.org/officeDocument/2006/relationships/ctrlProp" Target="../ctrlProps/ctrlProp382.xml"/><Relationship Id="rId17" Type="http://schemas.openxmlformats.org/officeDocument/2006/relationships/ctrlProp" Target="../ctrlProps/ctrlProp156.xml"/><Relationship Id="rId38" Type="http://schemas.openxmlformats.org/officeDocument/2006/relationships/ctrlProp" Target="../ctrlProps/ctrlProp177.xml"/><Relationship Id="rId59" Type="http://schemas.openxmlformats.org/officeDocument/2006/relationships/ctrlProp" Target="../ctrlProps/ctrlProp198.xml"/><Relationship Id="rId103" Type="http://schemas.openxmlformats.org/officeDocument/2006/relationships/ctrlProp" Target="../ctrlProps/ctrlProp242.xml"/><Relationship Id="rId124" Type="http://schemas.openxmlformats.org/officeDocument/2006/relationships/ctrlProp" Target="../ctrlProps/ctrlProp263.xml"/><Relationship Id="rId70" Type="http://schemas.openxmlformats.org/officeDocument/2006/relationships/ctrlProp" Target="../ctrlProps/ctrlProp209.xml"/><Relationship Id="rId91" Type="http://schemas.openxmlformats.org/officeDocument/2006/relationships/ctrlProp" Target="../ctrlProps/ctrlProp230.xml"/><Relationship Id="rId145" Type="http://schemas.openxmlformats.org/officeDocument/2006/relationships/ctrlProp" Target="../ctrlProps/ctrlProp284.xml"/><Relationship Id="rId166" Type="http://schemas.openxmlformats.org/officeDocument/2006/relationships/ctrlProp" Target="../ctrlProps/ctrlProp305.xml"/><Relationship Id="rId187" Type="http://schemas.openxmlformats.org/officeDocument/2006/relationships/ctrlProp" Target="../ctrlProps/ctrlProp326.xml"/><Relationship Id="rId1" Type="http://schemas.openxmlformats.org/officeDocument/2006/relationships/pivotTable" Target="../pivotTables/pivotTable1.xml"/><Relationship Id="rId212" Type="http://schemas.openxmlformats.org/officeDocument/2006/relationships/ctrlProp" Target="../ctrlProps/ctrlProp351.xml"/><Relationship Id="rId233" Type="http://schemas.openxmlformats.org/officeDocument/2006/relationships/ctrlProp" Target="../ctrlProps/ctrlProp372.xml"/><Relationship Id="rId28" Type="http://schemas.openxmlformats.org/officeDocument/2006/relationships/ctrlProp" Target="../ctrlProps/ctrlProp167.xml"/><Relationship Id="rId49" Type="http://schemas.openxmlformats.org/officeDocument/2006/relationships/ctrlProp" Target="../ctrlProps/ctrlProp188.xml"/><Relationship Id="rId114" Type="http://schemas.openxmlformats.org/officeDocument/2006/relationships/ctrlProp" Target="../ctrlProps/ctrlProp253.xml"/><Relationship Id="rId60" Type="http://schemas.openxmlformats.org/officeDocument/2006/relationships/ctrlProp" Target="../ctrlProps/ctrlProp199.xml"/><Relationship Id="rId81" Type="http://schemas.openxmlformats.org/officeDocument/2006/relationships/ctrlProp" Target="../ctrlProps/ctrlProp220.xml"/><Relationship Id="rId135" Type="http://schemas.openxmlformats.org/officeDocument/2006/relationships/ctrlProp" Target="../ctrlProps/ctrlProp274.xml"/><Relationship Id="rId156" Type="http://schemas.openxmlformats.org/officeDocument/2006/relationships/ctrlProp" Target="../ctrlProps/ctrlProp295.xml"/><Relationship Id="rId177" Type="http://schemas.openxmlformats.org/officeDocument/2006/relationships/ctrlProp" Target="../ctrlProps/ctrlProp316.xml"/><Relationship Id="rId198" Type="http://schemas.openxmlformats.org/officeDocument/2006/relationships/ctrlProp" Target="../ctrlProps/ctrlProp337.xml"/><Relationship Id="rId202" Type="http://schemas.openxmlformats.org/officeDocument/2006/relationships/ctrlProp" Target="../ctrlProps/ctrlProp341.xml"/><Relationship Id="rId223" Type="http://schemas.openxmlformats.org/officeDocument/2006/relationships/ctrlProp" Target="../ctrlProps/ctrlProp362.xml"/><Relationship Id="rId244" Type="http://schemas.openxmlformats.org/officeDocument/2006/relationships/ctrlProp" Target="../ctrlProps/ctrlProp383.xml"/><Relationship Id="rId18" Type="http://schemas.openxmlformats.org/officeDocument/2006/relationships/ctrlProp" Target="../ctrlProps/ctrlProp157.xml"/><Relationship Id="rId39" Type="http://schemas.openxmlformats.org/officeDocument/2006/relationships/ctrlProp" Target="../ctrlProps/ctrlProp178.xml"/><Relationship Id="rId50" Type="http://schemas.openxmlformats.org/officeDocument/2006/relationships/ctrlProp" Target="../ctrlProps/ctrlProp189.xml"/><Relationship Id="rId104" Type="http://schemas.openxmlformats.org/officeDocument/2006/relationships/ctrlProp" Target="../ctrlProps/ctrlProp243.xml"/><Relationship Id="rId125" Type="http://schemas.openxmlformats.org/officeDocument/2006/relationships/ctrlProp" Target="../ctrlProps/ctrlProp264.xml"/><Relationship Id="rId146" Type="http://schemas.openxmlformats.org/officeDocument/2006/relationships/ctrlProp" Target="../ctrlProps/ctrlProp285.xml"/><Relationship Id="rId167" Type="http://schemas.openxmlformats.org/officeDocument/2006/relationships/ctrlProp" Target="../ctrlProps/ctrlProp306.xml"/><Relationship Id="rId188" Type="http://schemas.openxmlformats.org/officeDocument/2006/relationships/ctrlProp" Target="../ctrlProps/ctrlProp327.xml"/><Relationship Id="rId71" Type="http://schemas.openxmlformats.org/officeDocument/2006/relationships/ctrlProp" Target="../ctrlProps/ctrlProp210.xml"/><Relationship Id="rId92" Type="http://schemas.openxmlformats.org/officeDocument/2006/relationships/ctrlProp" Target="../ctrlProps/ctrlProp231.xml"/><Relationship Id="rId213" Type="http://schemas.openxmlformats.org/officeDocument/2006/relationships/ctrlProp" Target="../ctrlProps/ctrlProp352.xml"/><Relationship Id="rId234" Type="http://schemas.openxmlformats.org/officeDocument/2006/relationships/ctrlProp" Target="../ctrlProps/ctrlProp373.xml"/><Relationship Id="rId2" Type="http://schemas.openxmlformats.org/officeDocument/2006/relationships/printerSettings" Target="../printerSettings/printerSettings3.bin"/><Relationship Id="rId29" Type="http://schemas.openxmlformats.org/officeDocument/2006/relationships/ctrlProp" Target="../ctrlProps/ctrlProp168.xml"/><Relationship Id="rId40" Type="http://schemas.openxmlformats.org/officeDocument/2006/relationships/ctrlProp" Target="../ctrlProps/ctrlProp179.xml"/><Relationship Id="rId115" Type="http://schemas.openxmlformats.org/officeDocument/2006/relationships/ctrlProp" Target="../ctrlProps/ctrlProp254.xml"/><Relationship Id="rId136" Type="http://schemas.openxmlformats.org/officeDocument/2006/relationships/ctrlProp" Target="../ctrlProps/ctrlProp275.xml"/><Relationship Id="rId157" Type="http://schemas.openxmlformats.org/officeDocument/2006/relationships/ctrlProp" Target="../ctrlProps/ctrlProp296.xml"/><Relationship Id="rId178" Type="http://schemas.openxmlformats.org/officeDocument/2006/relationships/ctrlProp" Target="../ctrlProps/ctrlProp317.xml"/><Relationship Id="rId61" Type="http://schemas.openxmlformats.org/officeDocument/2006/relationships/ctrlProp" Target="../ctrlProps/ctrlProp200.xml"/><Relationship Id="rId82" Type="http://schemas.openxmlformats.org/officeDocument/2006/relationships/ctrlProp" Target="../ctrlProps/ctrlProp221.xml"/><Relationship Id="rId199" Type="http://schemas.openxmlformats.org/officeDocument/2006/relationships/ctrlProp" Target="../ctrlProps/ctrlProp338.xml"/><Relationship Id="rId203" Type="http://schemas.openxmlformats.org/officeDocument/2006/relationships/ctrlProp" Target="../ctrlProps/ctrlProp342.xml"/><Relationship Id="rId19" Type="http://schemas.openxmlformats.org/officeDocument/2006/relationships/ctrlProp" Target="../ctrlProps/ctrlProp158.xml"/><Relationship Id="rId224" Type="http://schemas.openxmlformats.org/officeDocument/2006/relationships/ctrlProp" Target="../ctrlProps/ctrlProp363.xml"/><Relationship Id="rId245" Type="http://schemas.openxmlformats.org/officeDocument/2006/relationships/ctrlProp" Target="../ctrlProps/ctrlProp384.xml"/><Relationship Id="rId30" Type="http://schemas.openxmlformats.org/officeDocument/2006/relationships/ctrlProp" Target="../ctrlProps/ctrlProp169.xml"/><Relationship Id="rId105" Type="http://schemas.openxmlformats.org/officeDocument/2006/relationships/ctrlProp" Target="../ctrlProps/ctrlProp244.xml"/><Relationship Id="rId126" Type="http://schemas.openxmlformats.org/officeDocument/2006/relationships/ctrlProp" Target="../ctrlProps/ctrlProp265.xml"/><Relationship Id="rId147" Type="http://schemas.openxmlformats.org/officeDocument/2006/relationships/ctrlProp" Target="../ctrlProps/ctrlProp286.xml"/><Relationship Id="rId168" Type="http://schemas.openxmlformats.org/officeDocument/2006/relationships/ctrlProp" Target="../ctrlProps/ctrlProp307.xml"/><Relationship Id="rId51" Type="http://schemas.openxmlformats.org/officeDocument/2006/relationships/ctrlProp" Target="../ctrlProps/ctrlProp190.xml"/><Relationship Id="rId72" Type="http://schemas.openxmlformats.org/officeDocument/2006/relationships/ctrlProp" Target="../ctrlProps/ctrlProp211.xml"/><Relationship Id="rId93" Type="http://schemas.openxmlformats.org/officeDocument/2006/relationships/ctrlProp" Target="../ctrlProps/ctrlProp232.xml"/><Relationship Id="rId189" Type="http://schemas.openxmlformats.org/officeDocument/2006/relationships/ctrlProp" Target="../ctrlProps/ctrlProp328.xml"/><Relationship Id="rId3" Type="http://schemas.openxmlformats.org/officeDocument/2006/relationships/drawing" Target="../drawings/drawing2.xml"/><Relationship Id="rId214" Type="http://schemas.openxmlformats.org/officeDocument/2006/relationships/ctrlProp" Target="../ctrlProps/ctrlProp353.xml"/><Relationship Id="rId235" Type="http://schemas.openxmlformats.org/officeDocument/2006/relationships/ctrlProp" Target="../ctrlProps/ctrlProp374.xml"/><Relationship Id="rId116" Type="http://schemas.openxmlformats.org/officeDocument/2006/relationships/ctrlProp" Target="../ctrlProps/ctrlProp255.xml"/><Relationship Id="rId137" Type="http://schemas.openxmlformats.org/officeDocument/2006/relationships/ctrlProp" Target="../ctrlProps/ctrlProp276.xml"/><Relationship Id="rId158" Type="http://schemas.openxmlformats.org/officeDocument/2006/relationships/ctrlProp" Target="../ctrlProps/ctrlProp297.xml"/><Relationship Id="rId20" Type="http://schemas.openxmlformats.org/officeDocument/2006/relationships/ctrlProp" Target="../ctrlProps/ctrlProp159.xml"/><Relationship Id="rId41" Type="http://schemas.openxmlformats.org/officeDocument/2006/relationships/ctrlProp" Target="../ctrlProps/ctrlProp180.xml"/><Relationship Id="rId62" Type="http://schemas.openxmlformats.org/officeDocument/2006/relationships/ctrlProp" Target="../ctrlProps/ctrlProp201.xml"/><Relationship Id="rId83" Type="http://schemas.openxmlformats.org/officeDocument/2006/relationships/ctrlProp" Target="../ctrlProps/ctrlProp222.xml"/><Relationship Id="rId179" Type="http://schemas.openxmlformats.org/officeDocument/2006/relationships/ctrlProp" Target="../ctrlProps/ctrlProp318.xml"/><Relationship Id="rId190" Type="http://schemas.openxmlformats.org/officeDocument/2006/relationships/ctrlProp" Target="../ctrlProps/ctrlProp329.xml"/><Relationship Id="rId204" Type="http://schemas.openxmlformats.org/officeDocument/2006/relationships/ctrlProp" Target="../ctrlProps/ctrlProp343.xml"/><Relationship Id="rId225" Type="http://schemas.openxmlformats.org/officeDocument/2006/relationships/ctrlProp" Target="../ctrlProps/ctrlProp364.xml"/><Relationship Id="rId246" Type="http://schemas.openxmlformats.org/officeDocument/2006/relationships/ctrlProp" Target="../ctrlProps/ctrlProp385.xml"/><Relationship Id="rId106" Type="http://schemas.openxmlformats.org/officeDocument/2006/relationships/ctrlProp" Target="../ctrlProps/ctrlProp245.xml"/><Relationship Id="rId127" Type="http://schemas.openxmlformats.org/officeDocument/2006/relationships/ctrlProp" Target="../ctrlProps/ctrlProp266.xml"/><Relationship Id="rId10" Type="http://schemas.openxmlformats.org/officeDocument/2006/relationships/ctrlProp" Target="../ctrlProps/ctrlProp149.xml"/><Relationship Id="rId31" Type="http://schemas.openxmlformats.org/officeDocument/2006/relationships/ctrlProp" Target="../ctrlProps/ctrlProp170.xml"/><Relationship Id="rId52" Type="http://schemas.openxmlformats.org/officeDocument/2006/relationships/ctrlProp" Target="../ctrlProps/ctrlProp191.xml"/><Relationship Id="rId73" Type="http://schemas.openxmlformats.org/officeDocument/2006/relationships/ctrlProp" Target="../ctrlProps/ctrlProp212.xml"/><Relationship Id="rId94" Type="http://schemas.openxmlformats.org/officeDocument/2006/relationships/ctrlProp" Target="../ctrlProps/ctrlProp233.xml"/><Relationship Id="rId148" Type="http://schemas.openxmlformats.org/officeDocument/2006/relationships/ctrlProp" Target="../ctrlProps/ctrlProp287.xml"/><Relationship Id="rId169" Type="http://schemas.openxmlformats.org/officeDocument/2006/relationships/ctrlProp" Target="../ctrlProps/ctrlProp3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9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92.xml"/><Relationship Id="rId5" Type="http://schemas.openxmlformats.org/officeDocument/2006/relationships/ctrlProp" Target="../ctrlProps/ctrlProp391.xml"/><Relationship Id="rId4" Type="http://schemas.openxmlformats.org/officeDocument/2006/relationships/ctrlProp" Target="../ctrlProps/ctrlProp39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9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96.xml"/><Relationship Id="rId5" Type="http://schemas.openxmlformats.org/officeDocument/2006/relationships/ctrlProp" Target="../ctrlProps/ctrlProp395.xml"/><Relationship Id="rId4" Type="http://schemas.openxmlformats.org/officeDocument/2006/relationships/ctrlProp" Target="../ctrlProps/ctrlProp39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8" tint="-0.499984740745262"/>
    <pageSetUpPr fitToPage="1"/>
  </sheetPr>
  <dimension ref="A1:L35"/>
  <sheetViews>
    <sheetView showGridLines="0" tabSelected="1" zoomScaleNormal="100" zoomScaleSheetLayoutView="80" workbookViewId="0">
      <selection activeCell="L7" sqref="L7"/>
    </sheetView>
  </sheetViews>
  <sheetFormatPr baseColWidth="10" defaultRowHeight="14.5" x14ac:dyDescent="0.35"/>
  <cols>
    <col min="1" max="1" width="10.90625" customWidth="1"/>
    <col min="12" max="12" width="15.26953125" customWidth="1"/>
  </cols>
  <sheetData>
    <row r="1" spans="1:12" ht="23.5" x14ac:dyDescent="0.35">
      <c r="A1" s="296" t="s">
        <v>147</v>
      </c>
      <c r="B1" s="292"/>
      <c r="C1" s="292"/>
      <c r="D1" s="292"/>
      <c r="E1" s="292"/>
      <c r="F1" s="292"/>
      <c r="G1" s="292"/>
      <c r="H1" s="292"/>
      <c r="I1" s="292"/>
      <c r="J1" s="292"/>
      <c r="K1" s="292"/>
      <c r="L1" s="292"/>
    </row>
    <row r="2" spans="1:12" ht="21.5" thickBot="1" x14ac:dyDescent="0.55000000000000004">
      <c r="A2" s="183"/>
    </row>
    <row r="3" spans="1:12" ht="72" customHeight="1" thickBot="1" x14ac:dyDescent="0.4">
      <c r="A3" s="525" t="s">
        <v>1112</v>
      </c>
      <c r="B3" s="526"/>
      <c r="C3" s="526"/>
      <c r="D3" s="526"/>
      <c r="E3" s="526"/>
      <c r="F3" s="526"/>
      <c r="G3" s="526"/>
      <c r="H3" s="526"/>
      <c r="I3" s="526"/>
      <c r="J3" s="526"/>
      <c r="K3" s="526"/>
      <c r="L3" s="527"/>
    </row>
    <row r="5" spans="1:12" ht="21" x14ac:dyDescent="0.35">
      <c r="A5" s="185" t="s">
        <v>128</v>
      </c>
      <c r="B5" s="186"/>
      <c r="C5" s="186"/>
      <c r="D5" s="186"/>
      <c r="E5" s="186"/>
      <c r="F5" s="186"/>
      <c r="G5" s="186"/>
      <c r="H5" s="186"/>
      <c r="I5" s="186"/>
      <c r="J5" s="186"/>
      <c r="K5" s="186"/>
      <c r="L5" s="186"/>
    </row>
    <row r="7" spans="1:12" x14ac:dyDescent="0.35">
      <c r="B7" t="s">
        <v>129</v>
      </c>
    </row>
    <row r="8" spans="1:12" ht="21" customHeight="1" x14ac:dyDescent="0.35">
      <c r="B8" s="532"/>
      <c r="C8" s="532"/>
      <c r="D8" s="532"/>
      <c r="E8" s="532"/>
      <c r="F8" s="532"/>
      <c r="G8" s="532"/>
      <c r="H8" s="532"/>
      <c r="I8" s="532"/>
      <c r="J8" s="532"/>
    </row>
    <row r="9" spans="1:12" x14ac:dyDescent="0.35">
      <c r="B9" s="294" t="s">
        <v>1007</v>
      </c>
      <c r="C9" s="294"/>
      <c r="D9" s="294"/>
      <c r="E9" s="294"/>
      <c r="F9" s="294"/>
      <c r="G9" s="294"/>
      <c r="H9" s="294"/>
      <c r="I9" s="294"/>
      <c r="J9" s="294"/>
    </row>
    <row r="11" spans="1:12" ht="90" customHeight="1" x14ac:dyDescent="0.35">
      <c r="B11" s="531" t="s">
        <v>1073</v>
      </c>
      <c r="C11" s="531"/>
      <c r="D11" s="531"/>
      <c r="E11" s="531"/>
      <c r="F11" s="531"/>
      <c r="G11" s="531"/>
      <c r="H11" s="531"/>
      <c r="I11" s="531"/>
      <c r="J11" s="531"/>
      <c r="K11" s="531"/>
      <c r="L11" s="531"/>
    </row>
    <row r="13" spans="1:12" ht="21" x14ac:dyDescent="0.35">
      <c r="A13" s="291" t="s">
        <v>1008</v>
      </c>
      <c r="B13" s="186"/>
      <c r="C13" s="186"/>
      <c r="D13" s="186"/>
      <c r="E13" s="186"/>
      <c r="F13" s="186"/>
      <c r="G13" s="186"/>
      <c r="H13" s="186"/>
      <c r="I13" s="186"/>
      <c r="J13" s="186"/>
      <c r="K13" s="186"/>
      <c r="L13" s="186"/>
    </row>
    <row r="14" spans="1:12" x14ac:dyDescent="0.35">
      <c r="A14" s="182"/>
    </row>
    <row r="15" spans="1:12" x14ac:dyDescent="0.35">
      <c r="B15" s="295" t="s">
        <v>136</v>
      </c>
    </row>
    <row r="16" spans="1:12" ht="8.25" customHeight="1" x14ac:dyDescent="0.35"/>
    <row r="17" spans="1:12" ht="17" customHeight="1" x14ac:dyDescent="0.35">
      <c r="A17" s="182"/>
      <c r="B17" s="299" t="s">
        <v>148</v>
      </c>
      <c r="C17" s="298" t="s">
        <v>145</v>
      </c>
    </row>
    <row r="18" spans="1:12" ht="17" customHeight="1" x14ac:dyDescent="0.35">
      <c r="A18" s="182"/>
      <c r="C18" t="s">
        <v>146</v>
      </c>
    </row>
    <row r="19" spans="1:12" ht="9.5" customHeight="1" x14ac:dyDescent="0.35">
      <c r="A19" s="182"/>
    </row>
    <row r="20" spans="1:12" x14ac:dyDescent="0.35">
      <c r="B20" s="299" t="s">
        <v>148</v>
      </c>
      <c r="C20" s="297" t="s">
        <v>137</v>
      </c>
    </row>
    <row r="21" spans="1:12" x14ac:dyDescent="0.35">
      <c r="B21" s="299" t="s">
        <v>148</v>
      </c>
      <c r="C21" s="297" t="s">
        <v>138</v>
      </c>
    </row>
    <row r="22" spans="1:12" ht="14.5" customHeight="1" x14ac:dyDescent="0.35">
      <c r="B22" s="299" t="s">
        <v>148</v>
      </c>
      <c r="C22" s="297" t="s">
        <v>139</v>
      </c>
    </row>
    <row r="23" spans="1:12" ht="17" customHeight="1" x14ac:dyDescent="0.35">
      <c r="A23" s="182"/>
    </row>
    <row r="24" spans="1:12" ht="21" customHeight="1" x14ac:dyDescent="0.35">
      <c r="B24" s="184" t="s">
        <v>130</v>
      </c>
      <c r="C24" s="184"/>
      <c r="D24" s="184"/>
      <c r="E24" s="184"/>
      <c r="F24" s="184"/>
      <c r="G24" s="184"/>
      <c r="H24" s="184"/>
      <c r="I24" s="184"/>
      <c r="J24" s="184"/>
      <c r="K24" s="184"/>
      <c r="L24" s="184"/>
    </row>
    <row r="25" spans="1:12" x14ac:dyDescent="0.35">
      <c r="A25" s="182"/>
    </row>
    <row r="26" spans="1:12" x14ac:dyDescent="0.35">
      <c r="B26" s="295" t="s">
        <v>131</v>
      </c>
      <c r="C26" s="290"/>
      <c r="D26" s="290"/>
      <c r="E26" s="290"/>
      <c r="G26" t="s">
        <v>132</v>
      </c>
    </row>
    <row r="27" spans="1:12" ht="7" customHeight="1" x14ac:dyDescent="0.35"/>
    <row r="28" spans="1:12" ht="14.5" customHeight="1" x14ac:dyDescent="0.35">
      <c r="A28" s="300"/>
      <c r="B28" s="299" t="s">
        <v>148</v>
      </c>
      <c r="C28" s="298" t="s">
        <v>149</v>
      </c>
      <c r="D28" s="300"/>
      <c r="E28" s="300"/>
      <c r="F28" s="300"/>
      <c r="G28" s="300"/>
      <c r="H28" s="300"/>
    </row>
    <row r="29" spans="1:12" ht="14.5" customHeight="1" x14ac:dyDescent="0.35">
      <c r="A29" s="300"/>
      <c r="B29" s="299" t="s">
        <v>148</v>
      </c>
      <c r="C29" s="298" t="s">
        <v>150</v>
      </c>
      <c r="D29" s="300"/>
      <c r="E29" s="300"/>
      <c r="F29" s="300"/>
      <c r="G29" s="300"/>
      <c r="H29" s="300"/>
    </row>
    <row r="30" spans="1:12" ht="14.5" customHeight="1" x14ac:dyDescent="0.35">
      <c r="A30" s="300"/>
      <c r="B30" s="299" t="s">
        <v>148</v>
      </c>
      <c r="C30" s="298" t="s">
        <v>151</v>
      </c>
      <c r="D30" s="300"/>
      <c r="E30" s="300"/>
      <c r="F30" s="300"/>
      <c r="G30" s="300"/>
      <c r="H30" s="300"/>
    </row>
    <row r="31" spans="1:12" ht="14" customHeight="1" x14ac:dyDescent="0.35"/>
    <row r="32" spans="1:12" ht="53.5" customHeight="1" x14ac:dyDescent="0.35">
      <c r="B32" s="531" t="s">
        <v>1074</v>
      </c>
      <c r="C32" s="531"/>
      <c r="D32" s="531"/>
      <c r="E32" s="531"/>
      <c r="F32" s="531"/>
      <c r="G32" s="531"/>
      <c r="H32" s="531"/>
      <c r="I32" s="531"/>
      <c r="J32" s="531"/>
      <c r="K32" s="531"/>
      <c r="L32" s="531"/>
    </row>
    <row r="34" spans="1:12" ht="15" thickBot="1" x14ac:dyDescent="0.4"/>
    <row r="35" spans="1:12" ht="41.5" customHeight="1" thickBot="1" x14ac:dyDescent="0.4">
      <c r="A35" s="528" t="s">
        <v>133</v>
      </c>
      <c r="B35" s="529"/>
      <c r="C35" s="529"/>
      <c r="D35" s="529"/>
      <c r="E35" s="529"/>
      <c r="F35" s="529"/>
      <c r="G35" s="529"/>
      <c r="H35" s="529"/>
      <c r="I35" s="529"/>
      <c r="J35" s="529"/>
      <c r="K35" s="529"/>
      <c r="L35" s="530"/>
    </row>
  </sheetData>
  <mergeCells count="5">
    <mergeCell ref="A3:L3"/>
    <mergeCell ref="A35:L35"/>
    <mergeCell ref="B11:L11"/>
    <mergeCell ref="B32:L32"/>
    <mergeCell ref="B8:J8"/>
  </mergeCells>
  <pageMargins left="0.53" right="0.6" top="0.55000000000000004" bottom="0.53" header="0.31496062992125984" footer="0.31496062992125984"/>
  <pageSetup scale="6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Y76"/>
  <sheetViews>
    <sheetView showGridLines="0" zoomScaleNormal="100" zoomScaleSheetLayoutView="100" workbookViewId="0">
      <selection activeCell="C12" sqref="C12:G12"/>
    </sheetView>
  </sheetViews>
  <sheetFormatPr baseColWidth="10" defaultColWidth="11.453125" defaultRowHeight="14.5" x14ac:dyDescent="0.35"/>
  <cols>
    <col min="1" max="1" width="15.54296875" style="191" customWidth="1"/>
    <col min="2" max="2" width="26.90625" style="191" customWidth="1"/>
    <col min="3" max="3" width="15.54296875" style="191" customWidth="1"/>
    <col min="4" max="4" width="3.453125" style="191" customWidth="1"/>
    <col min="5" max="5" width="15.1796875" style="191" customWidth="1"/>
    <col min="6" max="6" width="2.1796875" style="191" customWidth="1"/>
    <col min="7" max="7" width="15.1796875" style="191" customWidth="1"/>
    <col min="8" max="8" width="2.1796875" style="191" customWidth="1"/>
    <col min="9" max="9" width="15.1796875" style="191" customWidth="1"/>
    <col min="10" max="10" width="2.1796875" style="191" customWidth="1"/>
    <col min="11" max="11" width="15.1796875" style="191" customWidth="1"/>
    <col min="12" max="12" width="2.7265625" style="191" customWidth="1"/>
    <col min="13" max="13" width="15.1796875" style="191" customWidth="1"/>
    <col min="14" max="14" width="3.7265625" style="191" customWidth="1"/>
    <col min="15" max="16384" width="11.453125" style="191"/>
  </cols>
  <sheetData>
    <row r="1" spans="1:15" s="422" customFormat="1" ht="66" customHeight="1" x14ac:dyDescent="0.3">
      <c r="A1" s="421"/>
      <c r="B1" s="533" t="s">
        <v>1079</v>
      </c>
      <c r="C1" s="533"/>
      <c r="D1" s="533"/>
      <c r="E1" s="533"/>
      <c r="F1" s="533"/>
      <c r="G1" s="533"/>
      <c r="H1" s="533"/>
      <c r="I1" s="533"/>
      <c r="J1" s="533"/>
      <c r="K1" s="533"/>
      <c r="L1" s="533"/>
      <c r="M1" s="533"/>
      <c r="N1" s="533"/>
      <c r="O1" s="533"/>
    </row>
    <row r="2" spans="1:15" ht="42" customHeight="1" x14ac:dyDescent="0.35">
      <c r="A2" s="552" t="s">
        <v>1060</v>
      </c>
      <c r="B2" s="552"/>
      <c r="C2" s="552"/>
      <c r="D2" s="552"/>
      <c r="E2" s="552"/>
      <c r="F2" s="552"/>
      <c r="G2" s="552"/>
      <c r="H2" s="190"/>
      <c r="I2" s="190"/>
      <c r="J2" s="190"/>
      <c r="K2" s="554" t="s">
        <v>90</v>
      </c>
      <c r="L2" s="554"/>
      <c r="M2" s="554"/>
      <c r="N2" s="554"/>
    </row>
    <row r="3" spans="1:15" ht="18" x14ac:dyDescent="0.35">
      <c r="A3" s="286"/>
      <c r="B3" s="286"/>
      <c r="C3" s="286"/>
      <c r="D3" s="286"/>
      <c r="E3" s="286"/>
      <c r="F3" s="192"/>
      <c r="G3" s="190"/>
      <c r="H3" s="190"/>
      <c r="I3" s="190"/>
      <c r="J3" s="190"/>
      <c r="K3" s="190"/>
      <c r="L3" s="190"/>
      <c r="M3" s="287"/>
      <c r="N3" s="287"/>
    </row>
    <row r="4" spans="1:15" ht="18" x14ac:dyDescent="0.35">
      <c r="A4" s="285" t="s">
        <v>79</v>
      </c>
      <c r="B4" s="192"/>
      <c r="C4" s="556" t="str">
        <f>IF(OR($C$12="Choisir la période de dépôt",$C$12=""),"",VLOOKUP($C$12,Données!$A$2:$E$7,5,FALSE))</f>
        <v/>
      </c>
      <c r="D4" s="556"/>
      <c r="E4" s="556"/>
      <c r="F4" s="192"/>
      <c r="G4" s="190"/>
      <c r="H4" s="190"/>
      <c r="I4" s="190"/>
      <c r="J4" s="190"/>
      <c r="K4" s="190"/>
      <c r="L4" s="190"/>
      <c r="M4" s="287"/>
      <c r="N4" s="287"/>
    </row>
    <row r="5" spans="1:15" ht="6.75" customHeight="1" x14ac:dyDescent="0.35">
      <c r="A5" s="285"/>
      <c r="B5" s="192"/>
      <c r="C5" s="193"/>
      <c r="D5" s="193"/>
      <c r="E5" s="286"/>
      <c r="F5" s="192"/>
      <c r="G5" s="190"/>
      <c r="H5" s="190"/>
      <c r="I5" s="190"/>
      <c r="J5" s="190"/>
      <c r="K5" s="190"/>
      <c r="L5" s="190"/>
      <c r="M5" s="287"/>
      <c r="N5" s="287"/>
    </row>
    <row r="6" spans="1:15" ht="18" x14ac:dyDescent="0.35">
      <c r="A6" s="285" t="s">
        <v>80</v>
      </c>
      <c r="B6" s="192"/>
      <c r="C6" s="555" t="str">
        <f>IF(OR($C$12="Choisir la période de dépôt",$C$12=""),"",VLOOKUP($C$12,Données!$A$2:$E$7,2,FALSE))</f>
        <v/>
      </c>
      <c r="D6" s="555"/>
      <c r="E6" s="555"/>
      <c r="F6" s="192"/>
      <c r="G6" s="190"/>
      <c r="H6" s="190"/>
      <c r="I6" s="190"/>
      <c r="J6" s="190"/>
      <c r="K6" s="190"/>
      <c r="L6" s="190"/>
      <c r="M6" s="287"/>
      <c r="N6" s="287"/>
    </row>
    <row r="7" spans="1:15" ht="6" customHeight="1" x14ac:dyDescent="0.35">
      <c r="A7" s="286"/>
      <c r="B7" s="192"/>
      <c r="C7" s="194"/>
      <c r="D7" s="194"/>
      <c r="E7" s="286"/>
      <c r="F7" s="192"/>
      <c r="G7" s="190"/>
      <c r="H7" s="190"/>
      <c r="I7" s="190"/>
      <c r="J7" s="190"/>
      <c r="K7" s="190"/>
      <c r="L7" s="190"/>
      <c r="M7" s="287"/>
      <c r="N7" s="287"/>
    </row>
    <row r="8" spans="1:15" ht="18" x14ac:dyDescent="0.35">
      <c r="A8" s="285" t="s">
        <v>108</v>
      </c>
      <c r="B8" s="192"/>
      <c r="C8" s="557">
        <f>IF(I47="","",I47)</f>
        <v>0</v>
      </c>
      <c r="D8" s="555"/>
      <c r="E8" s="555"/>
      <c r="F8" s="192"/>
      <c r="G8" s="262"/>
      <c r="H8" s="190"/>
      <c r="I8" s="190"/>
      <c r="J8" s="190"/>
      <c r="K8" s="190"/>
      <c r="L8" s="190"/>
      <c r="M8" s="287"/>
      <c r="N8" s="287"/>
    </row>
    <row r="9" spans="1:15" ht="18" x14ac:dyDescent="0.35">
      <c r="A9" s="286"/>
      <c r="B9" s="192"/>
      <c r="C9" s="194"/>
      <c r="D9" s="194"/>
      <c r="E9" s="286"/>
      <c r="F9" s="192"/>
      <c r="G9" s="190"/>
      <c r="H9" s="190"/>
      <c r="I9" s="190"/>
      <c r="J9" s="190"/>
      <c r="K9" s="190"/>
      <c r="L9" s="190"/>
      <c r="M9" s="287"/>
      <c r="N9" s="287"/>
    </row>
    <row r="10" spans="1:15" ht="18" x14ac:dyDescent="0.4">
      <c r="A10" s="195" t="s">
        <v>8</v>
      </c>
      <c r="B10" s="196"/>
      <c r="C10" s="192"/>
      <c r="D10" s="192"/>
      <c r="E10" s="192"/>
      <c r="F10" s="192"/>
      <c r="G10" s="192"/>
      <c r="H10" s="192"/>
      <c r="I10" s="197"/>
      <c r="J10" s="192"/>
      <c r="K10" s="192"/>
      <c r="L10" s="192"/>
      <c r="M10" s="192"/>
      <c r="N10" s="192"/>
    </row>
    <row r="11" spans="1:15" x14ac:dyDescent="0.35">
      <c r="A11" s="198"/>
      <c r="B11" s="196"/>
      <c r="C11" s="192"/>
      <c r="D11" s="192"/>
      <c r="E11" s="192"/>
      <c r="F11" s="192"/>
      <c r="G11" s="192"/>
      <c r="H11" s="192"/>
      <c r="I11" s="192"/>
      <c r="J11" s="192"/>
      <c r="K11" s="192"/>
      <c r="L11" s="192"/>
      <c r="M11" s="192"/>
      <c r="N11" s="192"/>
    </row>
    <row r="12" spans="1:15" ht="20" customHeight="1" x14ac:dyDescent="0.35">
      <c r="A12" s="285" t="s">
        <v>55</v>
      </c>
      <c r="B12" s="192"/>
      <c r="C12" s="558" t="s">
        <v>145</v>
      </c>
      <c r="D12" s="558"/>
      <c r="E12" s="558"/>
      <c r="F12" s="558"/>
      <c r="G12" s="558"/>
      <c r="H12" s="199" t="s">
        <v>46</v>
      </c>
      <c r="J12" s="192"/>
      <c r="K12" s="192"/>
      <c r="L12" s="192"/>
      <c r="M12" s="192"/>
      <c r="N12" s="192"/>
    </row>
    <row r="13" spans="1:15" ht="15.5" x14ac:dyDescent="0.35">
      <c r="A13" s="198"/>
      <c r="B13" s="192"/>
      <c r="C13" s="200" t="str">
        <f>IF(AND($C$16&lt;&gt;"",$C$12="Choisir la période de dépôt"),"Vous devez choisir une période de dépôt",IF(AND($C$16&lt;&gt;"",$C$12=""),"Vous devez choisir une période de dépôt",""))</f>
        <v/>
      </c>
      <c r="D13" s="192"/>
      <c r="E13" s="192"/>
      <c r="F13" s="192"/>
      <c r="G13" s="192"/>
      <c r="H13" s="192"/>
      <c r="I13" s="192"/>
      <c r="J13" s="192"/>
      <c r="K13" s="192"/>
      <c r="L13" s="192"/>
      <c r="M13" s="192"/>
      <c r="N13" s="192"/>
    </row>
    <row r="14" spans="1:15" ht="20" customHeight="1" x14ac:dyDescent="0.35">
      <c r="A14" s="559" t="s">
        <v>172</v>
      </c>
      <c r="B14" s="560"/>
      <c r="C14" s="420"/>
      <c r="D14" s="389" t="s">
        <v>1059</v>
      </c>
      <c r="E14" s="192"/>
      <c r="F14" s="192"/>
      <c r="G14" s="192"/>
      <c r="H14" s="192"/>
      <c r="I14" s="192"/>
      <c r="J14" s="192"/>
      <c r="K14" s="192"/>
      <c r="L14" s="192"/>
      <c r="M14" s="192"/>
      <c r="N14" s="192"/>
    </row>
    <row r="15" spans="1:15" x14ac:dyDescent="0.35">
      <c r="A15" s="198"/>
      <c r="B15" s="196"/>
      <c r="D15" s="192"/>
      <c r="E15" s="192"/>
      <c r="F15" s="192"/>
      <c r="G15" s="192"/>
      <c r="H15" s="192"/>
      <c r="I15" s="192"/>
      <c r="J15" s="192"/>
      <c r="K15" s="192"/>
      <c r="L15" s="192"/>
      <c r="M15" s="192"/>
      <c r="N15" s="192"/>
    </row>
    <row r="16" spans="1:15" ht="26" customHeight="1" x14ac:dyDescent="0.35">
      <c r="A16" s="534" t="s">
        <v>38</v>
      </c>
      <c r="B16" s="535"/>
      <c r="C16" s="553" t="str">
        <f>IF(C14="","",IF(IFERROR(VLOOKUP(C14,Données!K:L,2,FALSE),"")="","Veuiller inscrire le nom de votre organisation dans la cellule C18",VLOOKUP(C14,Données!K:L,2,FALSE)))</f>
        <v/>
      </c>
      <c r="D16" s="553"/>
      <c r="E16" s="553"/>
      <c r="F16" s="553"/>
      <c r="G16" s="553"/>
      <c r="H16" s="553"/>
      <c r="I16" s="553"/>
      <c r="J16" s="553"/>
      <c r="K16" s="553"/>
      <c r="L16" s="553"/>
    </row>
    <row r="17" spans="1:14" x14ac:dyDescent="0.35">
      <c r="A17" s="284"/>
      <c r="B17" s="285"/>
      <c r="C17" s="201"/>
      <c r="D17" s="201"/>
      <c r="E17" s="201"/>
      <c r="F17" s="201"/>
      <c r="G17" s="201"/>
      <c r="H17" s="201"/>
      <c r="I17" s="201"/>
      <c r="J17" s="201"/>
      <c r="K17" s="201"/>
      <c r="L17" s="201"/>
      <c r="M17" s="201"/>
      <c r="N17" s="201"/>
    </row>
    <row r="18" spans="1:14" ht="25" customHeight="1" x14ac:dyDescent="0.35">
      <c r="A18" s="534" t="s">
        <v>173</v>
      </c>
      <c r="B18" s="535"/>
      <c r="C18" s="536"/>
      <c r="D18" s="536"/>
      <c r="E18" s="536"/>
      <c r="F18" s="536"/>
      <c r="G18" s="536"/>
      <c r="H18" s="536"/>
      <c r="I18" s="536"/>
      <c r="J18" s="536"/>
      <c r="K18" s="536"/>
      <c r="L18" s="536"/>
      <c r="M18" s="201"/>
      <c r="N18" s="201"/>
    </row>
    <row r="19" spans="1:14" x14ac:dyDescent="0.35">
      <c r="A19" s="284"/>
      <c r="B19" s="285"/>
      <c r="C19" s="201"/>
      <c r="D19" s="201"/>
      <c r="E19" s="201"/>
      <c r="F19" s="201"/>
      <c r="G19" s="201"/>
      <c r="H19" s="201"/>
      <c r="I19" s="201"/>
      <c r="J19" s="201"/>
      <c r="K19" s="201"/>
      <c r="L19" s="201"/>
      <c r="M19" s="201"/>
      <c r="N19" s="201"/>
    </row>
    <row r="20" spans="1:14" ht="23" customHeight="1" x14ac:dyDescent="0.35">
      <c r="A20" s="541" t="s">
        <v>40</v>
      </c>
      <c r="B20" s="542"/>
      <c r="C20" s="536"/>
      <c r="D20" s="536"/>
      <c r="E20" s="536"/>
      <c r="F20" s="536"/>
      <c r="G20" s="536"/>
      <c r="H20" s="536"/>
      <c r="I20" s="536"/>
      <c r="J20" s="536"/>
      <c r="K20" s="536"/>
      <c r="L20" s="536"/>
    </row>
    <row r="21" spans="1:14" x14ac:dyDescent="0.35">
      <c r="A21" s="198"/>
      <c r="B21" s="196"/>
      <c r="C21" s="192"/>
      <c r="D21" s="192"/>
      <c r="E21" s="192"/>
      <c r="F21" s="192"/>
      <c r="G21" s="192"/>
      <c r="H21" s="192"/>
      <c r="I21" s="192"/>
      <c r="J21" s="192"/>
      <c r="K21" s="192"/>
      <c r="L21" s="192"/>
      <c r="M21" s="192"/>
      <c r="N21" s="192"/>
    </row>
    <row r="22" spans="1:14" ht="20" customHeight="1" x14ac:dyDescent="0.35">
      <c r="A22" s="285" t="s">
        <v>18</v>
      </c>
      <c r="B22" s="196"/>
      <c r="C22" s="543" t="s">
        <v>1011</v>
      </c>
      <c r="D22" s="543"/>
      <c r="E22" s="543"/>
      <c r="F22" s="543"/>
      <c r="G22" s="543"/>
      <c r="H22" s="201"/>
      <c r="I22" s="201"/>
      <c r="J22" s="201"/>
      <c r="K22" s="201"/>
      <c r="L22" s="201"/>
      <c r="M22" s="201"/>
      <c r="N22" s="192"/>
    </row>
    <row r="23" spans="1:14" x14ac:dyDescent="0.35">
      <c r="A23" s="285"/>
      <c r="B23" s="192"/>
      <c r="C23" s="201"/>
      <c r="D23" s="201"/>
      <c r="E23" s="201"/>
      <c r="F23" s="201"/>
      <c r="G23" s="201"/>
      <c r="H23" s="201"/>
      <c r="I23" s="201"/>
      <c r="J23" s="201"/>
      <c r="K23" s="201"/>
      <c r="L23" s="201"/>
      <c r="M23" s="201"/>
      <c r="N23" s="192"/>
    </row>
    <row r="24" spans="1:14" x14ac:dyDescent="0.35">
      <c r="A24" s="192"/>
      <c r="B24" s="192"/>
      <c r="C24" s="192"/>
      <c r="D24" s="192"/>
      <c r="E24" s="192"/>
      <c r="F24" s="192"/>
      <c r="G24" s="196"/>
      <c r="H24" s="201"/>
      <c r="I24" s="192"/>
      <c r="J24" s="192"/>
      <c r="K24" s="192"/>
      <c r="L24" s="192"/>
      <c r="M24" s="192"/>
      <c r="N24" s="192"/>
    </row>
    <row r="25" spans="1:14" x14ac:dyDescent="0.35">
      <c r="A25" s="550" t="s">
        <v>134</v>
      </c>
      <c r="B25" s="550"/>
      <c r="C25" s="550"/>
      <c r="D25" s="550"/>
      <c r="E25" s="550"/>
      <c r="F25" s="192"/>
      <c r="G25" s="203" t="s">
        <v>152</v>
      </c>
      <c r="H25" s="199"/>
      <c r="I25" s="293"/>
      <c r="J25" s="192"/>
      <c r="K25" s="192"/>
      <c r="L25" s="192"/>
      <c r="M25" s="192"/>
      <c r="N25" s="192"/>
    </row>
    <row r="26" spans="1:14" ht="47" customHeight="1" x14ac:dyDescent="0.35">
      <c r="A26" s="550" t="s">
        <v>135</v>
      </c>
      <c r="B26" s="550"/>
      <c r="C26" s="550"/>
      <c r="D26" s="550"/>
      <c r="E26" s="550"/>
      <c r="F26" s="550"/>
      <c r="G26" s="196"/>
      <c r="H26" s="201"/>
      <c r="I26" s="192"/>
      <c r="J26" s="192"/>
      <c r="K26" s="192"/>
      <c r="L26" s="192"/>
      <c r="M26" s="192"/>
      <c r="N26" s="192"/>
    </row>
    <row r="27" spans="1:14" x14ac:dyDescent="0.35">
      <c r="A27" s="192"/>
      <c r="B27" s="192"/>
      <c r="C27" s="192"/>
      <c r="D27" s="192"/>
      <c r="E27" s="192"/>
      <c r="F27" s="192"/>
      <c r="G27" s="196"/>
      <c r="H27" s="201"/>
      <c r="I27" s="192"/>
      <c r="J27" s="192"/>
      <c r="K27" s="192"/>
      <c r="L27" s="192"/>
      <c r="M27" s="192"/>
      <c r="N27" s="192"/>
    </row>
    <row r="28" spans="1:14" ht="18" x14ac:dyDescent="0.35">
      <c r="A28" s="195" t="s">
        <v>4</v>
      </c>
      <c r="B28" s="196"/>
      <c r="C28" s="201"/>
      <c r="D28" s="201"/>
      <c r="E28" s="201"/>
      <c r="F28" s="201"/>
      <c r="G28" s="196"/>
      <c r="H28" s="201"/>
      <c r="I28" s="201"/>
      <c r="J28" s="201"/>
      <c r="K28" s="201"/>
      <c r="L28" s="201"/>
      <c r="M28" s="201"/>
      <c r="N28" s="192"/>
    </row>
    <row r="29" spans="1:14" ht="15.5" x14ac:dyDescent="0.35">
      <c r="A29" s="198"/>
      <c r="C29" s="192"/>
      <c r="D29" s="202" t="s">
        <v>45</v>
      </c>
      <c r="E29" s="260"/>
      <c r="F29" s="199" t="s">
        <v>46</v>
      </c>
      <c r="G29" s="196"/>
      <c r="H29" s="196"/>
      <c r="I29" s="203"/>
      <c r="J29" s="203"/>
      <c r="K29" s="204"/>
      <c r="L29" s="204"/>
      <c r="M29" s="205"/>
      <c r="N29" s="192"/>
    </row>
    <row r="30" spans="1:14" ht="15.5" x14ac:dyDescent="0.35">
      <c r="A30" s="198"/>
      <c r="B30" s="192"/>
      <c r="C30" s="206"/>
      <c r="D30" s="207"/>
      <c r="E30" s="196"/>
      <c r="F30" s="208"/>
      <c r="G30" s="196"/>
      <c r="H30" s="196"/>
      <c r="I30" s="203"/>
      <c r="J30" s="203"/>
      <c r="K30" s="204"/>
      <c r="L30" s="204"/>
      <c r="M30" s="205"/>
      <c r="N30" s="205"/>
    </row>
    <row r="31" spans="1:14" ht="39" customHeight="1" x14ac:dyDescent="0.35">
      <c r="A31" s="551" t="s">
        <v>1078</v>
      </c>
      <c r="B31" s="551"/>
      <c r="C31" s="551"/>
      <c r="D31" s="551"/>
      <c r="E31" s="196"/>
      <c r="F31" s="208"/>
      <c r="G31" s="196"/>
      <c r="H31" s="196"/>
      <c r="I31" s="203"/>
      <c r="J31" s="203"/>
      <c r="K31" s="539" t="s">
        <v>89</v>
      </c>
      <c r="L31" s="539"/>
      <c r="M31" s="539"/>
      <c r="N31" s="205"/>
    </row>
    <row r="32" spans="1:14" x14ac:dyDescent="0.35">
      <c r="C32" s="209"/>
      <c r="D32" s="209"/>
      <c r="E32" s="210" t="s">
        <v>51</v>
      </c>
      <c r="F32" s="210"/>
      <c r="G32" s="210" t="s">
        <v>50</v>
      </c>
      <c r="K32" s="210" t="s">
        <v>51</v>
      </c>
      <c r="L32" s="204"/>
      <c r="M32" s="210" t="s">
        <v>50</v>
      </c>
    </row>
    <row r="33" spans="1:24" x14ac:dyDescent="0.35">
      <c r="C33" s="209"/>
      <c r="D33" s="209"/>
      <c r="E33" s="209"/>
      <c r="F33" s="209"/>
      <c r="G33" s="209"/>
      <c r="H33" s="209"/>
      <c r="L33" s="209"/>
      <c r="M33" s="209"/>
    </row>
    <row r="34" spans="1:24" x14ac:dyDescent="0.35">
      <c r="B34" s="211"/>
      <c r="C34" s="207" t="s">
        <v>21</v>
      </c>
      <c r="E34" s="212" t="str">
        <f>'Jeune public-Année de référence'!R10</f>
        <v/>
      </c>
      <c r="G34" s="212" t="str">
        <f>'Public adulte-Année référence'!R11</f>
        <v/>
      </c>
      <c r="I34" s="209"/>
      <c r="K34" s="212" t="str">
        <f>'Tableau de bord'!$E$18</f>
        <v/>
      </c>
      <c r="M34" s="212" t="str">
        <f>'Tableau de bord'!$G$18</f>
        <v/>
      </c>
    </row>
    <row r="35" spans="1:24" ht="5.25" customHeight="1" x14ac:dyDescent="0.35">
      <c r="B35" s="211"/>
      <c r="C35" s="207"/>
      <c r="E35" s="213"/>
      <c r="F35" s="213"/>
      <c r="G35" s="213"/>
      <c r="H35" s="213"/>
      <c r="I35" s="213"/>
      <c r="K35" s="213"/>
      <c r="L35" s="213"/>
      <c r="M35" s="213"/>
    </row>
    <row r="36" spans="1:24" x14ac:dyDescent="0.35">
      <c r="B36" s="211"/>
      <c r="C36" s="207" t="s">
        <v>22</v>
      </c>
      <c r="E36" s="522" t="str">
        <f>'Jeune public-Année de référence'!R9</f>
        <v/>
      </c>
      <c r="F36" s="214"/>
      <c r="G36" s="212" t="str">
        <f>'Public adulte-Année référence'!R10</f>
        <v/>
      </c>
      <c r="I36" s="209"/>
      <c r="K36" s="261" t="str">
        <f>'Tableau de bord'!$E$19</f>
        <v/>
      </c>
      <c r="L36" s="214"/>
      <c r="M36" s="261" t="str">
        <f>'Tableau de bord'!$G$19</f>
        <v/>
      </c>
    </row>
    <row r="38" spans="1:24" ht="15" thickBot="1" x14ac:dyDescent="0.4"/>
    <row r="39" spans="1:24" s="192" customFormat="1" ht="39.75" customHeight="1" thickBot="1" x14ac:dyDescent="0.35">
      <c r="A39" s="547" t="s">
        <v>107</v>
      </c>
      <c r="B39" s="548"/>
      <c r="C39" s="548"/>
      <c r="D39" s="548"/>
      <c r="E39" s="548"/>
      <c r="F39" s="548"/>
      <c r="G39" s="548"/>
      <c r="H39" s="548"/>
      <c r="I39" s="548"/>
      <c r="J39" s="548"/>
      <c r="K39" s="548"/>
      <c r="L39" s="548"/>
      <c r="M39" s="548"/>
      <c r="N39" s="549"/>
    </row>
    <row r="41" spans="1:24" s="220" customFormat="1" ht="20" x14ac:dyDescent="0.4">
      <c r="A41" s="215" t="str">
        <f>IF(OR(C12="",C12="Choisir la période de dépôt"),"","Période du "&amp;C12)</f>
        <v/>
      </c>
      <c r="B41" s="216"/>
      <c r="C41" s="216"/>
      <c r="D41" s="216"/>
      <c r="E41" s="217"/>
      <c r="F41" s="216"/>
      <c r="G41" s="217"/>
      <c r="H41" s="218"/>
      <c r="I41" s="219"/>
      <c r="J41" s="217"/>
      <c r="K41" s="217"/>
      <c r="L41" s="217"/>
      <c r="M41" s="217"/>
      <c r="N41" s="219"/>
      <c r="O41" s="201"/>
      <c r="P41" s="201"/>
      <c r="Q41" s="201"/>
      <c r="R41" s="201"/>
      <c r="S41" s="201"/>
      <c r="T41" s="201"/>
      <c r="U41" s="201"/>
      <c r="V41" s="201"/>
      <c r="W41" s="201"/>
      <c r="X41" s="201"/>
    </row>
    <row r="42" spans="1:24" s="220" customFormat="1" ht="16.5" customHeight="1" x14ac:dyDescent="0.3">
      <c r="A42" s="235" t="s">
        <v>109</v>
      </c>
      <c r="B42" s="222"/>
      <c r="C42" s="223"/>
      <c r="D42" s="223"/>
      <c r="E42" s="224"/>
      <c r="F42" s="222"/>
      <c r="G42" s="224"/>
      <c r="H42" s="225"/>
      <c r="I42" s="226"/>
      <c r="J42" s="224"/>
      <c r="K42" s="224"/>
      <c r="L42" s="224"/>
      <c r="M42" s="224"/>
      <c r="N42" s="226"/>
      <c r="O42" s="201"/>
      <c r="P42" s="201"/>
      <c r="Q42" s="201"/>
      <c r="R42" s="201"/>
      <c r="S42" s="201"/>
      <c r="T42" s="201"/>
      <c r="U42" s="201"/>
      <c r="V42" s="201"/>
      <c r="W42" s="201"/>
      <c r="X42" s="201"/>
    </row>
    <row r="43" spans="1:24" s="220" customFormat="1" ht="16.5" customHeight="1" x14ac:dyDescent="0.3">
      <c r="A43" s="221"/>
      <c r="B43" s="222"/>
      <c r="C43" s="223"/>
      <c r="D43" s="223"/>
      <c r="E43" s="224"/>
      <c r="F43" s="222"/>
      <c r="G43" s="224"/>
      <c r="H43" s="225"/>
      <c r="I43" s="226"/>
      <c r="J43" s="224"/>
      <c r="K43" s="224"/>
      <c r="L43" s="224"/>
      <c r="M43" s="224"/>
      <c r="N43" s="226"/>
      <c r="O43" s="201"/>
      <c r="P43" s="201"/>
      <c r="Q43" s="201"/>
      <c r="R43" s="201"/>
      <c r="S43" s="201"/>
      <c r="T43" s="201"/>
      <c r="U43" s="201"/>
      <c r="V43" s="201"/>
      <c r="W43" s="201"/>
      <c r="X43" s="201"/>
    </row>
    <row r="44" spans="1:24" s="220" customFormat="1" ht="16.5" customHeight="1" x14ac:dyDescent="0.3">
      <c r="A44" s="221"/>
      <c r="B44" s="222"/>
      <c r="C44" s="223"/>
      <c r="D44" s="223"/>
      <c r="E44" s="227" t="s">
        <v>51</v>
      </c>
      <c r="F44" s="228"/>
      <c r="G44" s="227" t="s">
        <v>82</v>
      </c>
      <c r="H44" s="229"/>
      <c r="I44" s="276" t="s">
        <v>83</v>
      </c>
      <c r="J44" s="224"/>
      <c r="K44" s="224"/>
      <c r="L44" s="224"/>
      <c r="M44" s="224"/>
      <c r="N44" s="226"/>
      <c r="O44" s="201"/>
      <c r="P44" s="201"/>
      <c r="Q44" s="201"/>
      <c r="R44" s="201"/>
      <c r="S44" s="201"/>
      <c r="T44" s="201"/>
      <c r="U44" s="201"/>
      <c r="V44" s="201"/>
      <c r="W44" s="201"/>
      <c r="X44" s="201"/>
    </row>
    <row r="45" spans="1:24" s="220" customFormat="1" ht="16.5" customHeight="1" x14ac:dyDescent="0.3">
      <c r="A45" s="221"/>
      <c r="B45" s="222"/>
      <c r="C45" s="230" t="s">
        <v>110</v>
      </c>
      <c r="D45" s="223"/>
      <c r="E45" s="231">
        <f>IF('Tableau de bord'!$E$56="","",'Tableau de bord'!$E$56)</f>
        <v>0</v>
      </c>
      <c r="F45" s="225"/>
      <c r="G45" s="231">
        <f>IF('Tableau de bord'!$G$56="","",'Tableau de bord'!$G$56)</f>
        <v>0</v>
      </c>
      <c r="H45" s="224"/>
      <c r="I45" s="264">
        <f>'Tableau de bord'!$I$56</f>
        <v>0</v>
      </c>
      <c r="J45" s="224"/>
      <c r="K45" s="224"/>
      <c r="L45" s="224"/>
      <c r="M45" s="224"/>
      <c r="N45" s="226"/>
      <c r="O45" s="201"/>
      <c r="P45" s="201"/>
      <c r="Q45" s="201"/>
      <c r="R45" s="201"/>
      <c r="S45" s="201"/>
      <c r="T45" s="201"/>
      <c r="U45" s="201"/>
      <c r="V45" s="201"/>
      <c r="W45" s="201"/>
      <c r="X45" s="201"/>
    </row>
    <row r="46" spans="1:24" s="220" customFormat="1" ht="9.65" customHeight="1" thickBot="1" x14ac:dyDescent="0.35">
      <c r="A46" s="221"/>
      <c r="B46" s="222"/>
      <c r="C46" s="230"/>
      <c r="D46" s="223"/>
      <c r="E46" s="263"/>
      <c r="F46" s="225"/>
      <c r="G46" s="263"/>
      <c r="H46" s="224"/>
      <c r="I46" s="265"/>
      <c r="J46" s="224"/>
      <c r="K46" s="224"/>
      <c r="L46" s="224"/>
      <c r="M46" s="224"/>
      <c r="N46" s="226"/>
      <c r="O46" s="201"/>
      <c r="P46" s="201"/>
      <c r="Q46" s="201"/>
      <c r="R46" s="201"/>
      <c r="S46" s="201"/>
      <c r="T46" s="201"/>
      <c r="U46" s="201"/>
      <c r="V46" s="201"/>
      <c r="W46" s="201"/>
      <c r="X46" s="201"/>
    </row>
    <row r="47" spans="1:24" s="220" customFormat="1" ht="16.5" customHeight="1" thickBot="1" x14ac:dyDescent="0.35">
      <c r="A47" s="221"/>
      <c r="B47" s="222"/>
      <c r="C47" s="230" t="s">
        <v>111</v>
      </c>
      <c r="D47" s="223"/>
      <c r="E47" s="234">
        <f>IF('Tableau de bord'!$E$61="","",'Tableau de bord'!$E$61)</f>
        <v>0</v>
      </c>
      <c r="F47" s="225"/>
      <c r="G47" s="234">
        <f>IF('Tableau de bord'!$G$61="","",'Tableau de bord'!$G$61)</f>
        <v>0</v>
      </c>
      <c r="H47" s="224"/>
      <c r="I47" s="277">
        <f>IF('Tableau de bord'!$I$61="","",'Tableau de bord'!$I$61)</f>
        <v>0</v>
      </c>
      <c r="J47" s="224"/>
      <c r="K47" s="224"/>
      <c r="L47" s="224"/>
      <c r="M47" s="224"/>
      <c r="N47" s="226"/>
      <c r="O47" s="201"/>
      <c r="P47" s="201"/>
      <c r="Q47" s="201"/>
      <c r="R47" s="201"/>
      <c r="S47" s="201"/>
      <c r="T47" s="201"/>
      <c r="U47" s="201"/>
      <c r="V47" s="201"/>
      <c r="W47" s="201"/>
      <c r="X47" s="201"/>
    </row>
    <row r="48" spans="1:24" s="220" customFormat="1" ht="16.5" customHeight="1" x14ac:dyDescent="0.3">
      <c r="A48" s="221"/>
      <c r="B48" s="222"/>
      <c r="C48" s="223"/>
      <c r="D48" s="223"/>
      <c r="E48" s="224"/>
      <c r="F48" s="225"/>
      <c r="G48" s="226"/>
      <c r="H48" s="224"/>
      <c r="I48" s="266"/>
      <c r="J48" s="224"/>
      <c r="K48" s="224"/>
      <c r="L48" s="224"/>
      <c r="M48" s="224"/>
      <c r="N48" s="226"/>
      <c r="O48" s="201"/>
      <c r="P48" s="201"/>
      <c r="Q48" s="201"/>
      <c r="R48" s="201"/>
      <c r="S48" s="201"/>
      <c r="T48" s="201"/>
      <c r="U48" s="201"/>
      <c r="V48" s="201"/>
      <c r="W48" s="201"/>
      <c r="X48" s="201"/>
    </row>
    <row r="49" spans="1:25" s="220" customFormat="1" ht="14" x14ac:dyDescent="0.3">
      <c r="A49" s="221"/>
      <c r="B49" s="222"/>
      <c r="C49" s="223"/>
      <c r="D49" s="223"/>
      <c r="E49" s="224"/>
      <c r="F49" s="225"/>
      <c r="G49" s="226"/>
      <c r="H49" s="224"/>
      <c r="I49" s="266"/>
      <c r="J49" s="224"/>
      <c r="K49" s="224"/>
      <c r="L49" s="224"/>
      <c r="M49" s="224"/>
      <c r="N49" s="226"/>
      <c r="O49" s="201"/>
      <c r="P49" s="201"/>
      <c r="Q49" s="201"/>
      <c r="R49" s="201"/>
      <c r="S49" s="201"/>
      <c r="T49" s="201"/>
      <c r="U49" s="201"/>
      <c r="V49" s="201"/>
      <c r="W49" s="201"/>
      <c r="X49" s="201"/>
    </row>
    <row r="50" spans="1:25" s="220" customFormat="1" ht="23.5" hidden="1" customHeight="1" x14ac:dyDescent="0.3">
      <c r="A50" s="235" t="s">
        <v>112</v>
      </c>
      <c r="B50" s="222"/>
      <c r="C50" s="223"/>
      <c r="D50" s="223"/>
      <c r="E50" s="224"/>
      <c r="F50" s="225"/>
      <c r="G50" s="226"/>
      <c r="H50" s="224"/>
      <c r="I50" s="266"/>
      <c r="J50" s="224"/>
      <c r="K50" s="224"/>
      <c r="L50" s="224"/>
      <c r="M50" s="224"/>
      <c r="N50" s="226"/>
      <c r="O50" s="201"/>
      <c r="P50" s="201"/>
      <c r="Q50" s="201"/>
      <c r="R50" s="201"/>
      <c r="S50" s="201"/>
      <c r="T50" s="201"/>
      <c r="U50" s="201"/>
      <c r="V50" s="201"/>
      <c r="W50" s="201"/>
      <c r="X50" s="201"/>
    </row>
    <row r="51" spans="1:25" s="220" customFormat="1" ht="16.5" hidden="1" customHeight="1" x14ac:dyDescent="0.3">
      <c r="A51" s="221"/>
      <c r="B51" s="222"/>
      <c r="C51" s="223"/>
      <c r="D51" s="223"/>
      <c r="E51" s="227" t="s">
        <v>51</v>
      </c>
      <c r="F51" s="228"/>
      <c r="G51" s="227" t="s">
        <v>82</v>
      </c>
      <c r="H51" s="229"/>
      <c r="I51" s="276" t="s">
        <v>83</v>
      </c>
      <c r="J51" s="224"/>
      <c r="K51" s="224"/>
      <c r="L51" s="224"/>
      <c r="M51" s="224"/>
      <c r="N51" s="226"/>
      <c r="O51" s="201"/>
      <c r="P51" s="201"/>
      <c r="Q51" s="201"/>
      <c r="R51" s="201"/>
      <c r="S51" s="201"/>
      <c r="T51" s="201"/>
      <c r="U51" s="201"/>
      <c r="V51" s="201"/>
      <c r="W51" s="201"/>
      <c r="X51" s="201"/>
    </row>
    <row r="52" spans="1:25" s="220" customFormat="1" ht="6.75" hidden="1" customHeight="1" x14ac:dyDescent="0.3">
      <c r="A52" s="221"/>
      <c r="B52" s="222"/>
      <c r="C52" s="223"/>
      <c r="D52" s="223"/>
      <c r="E52" s="223"/>
      <c r="F52" s="223"/>
      <c r="G52" s="223"/>
      <c r="H52" s="223"/>
      <c r="I52" s="267"/>
      <c r="J52" s="224"/>
      <c r="K52" s="224"/>
      <c r="L52" s="223"/>
      <c r="M52" s="224"/>
      <c r="N52" s="226"/>
      <c r="O52" s="201"/>
      <c r="P52" s="201"/>
      <c r="Q52" s="201"/>
      <c r="R52" s="201"/>
      <c r="S52" s="201"/>
      <c r="T52" s="201"/>
      <c r="U52" s="201"/>
      <c r="V52" s="201"/>
      <c r="W52" s="201"/>
      <c r="X52" s="201"/>
    </row>
    <row r="53" spans="1:25" s="220" customFormat="1" ht="16.5" hidden="1" customHeight="1" x14ac:dyDescent="0.3">
      <c r="A53" s="221"/>
      <c r="B53" s="222"/>
      <c r="C53" s="230" t="str">
        <f>'Tableau de bord'!C56</f>
        <v>Nombre de représentations de la demande :</v>
      </c>
      <c r="D53" s="223"/>
      <c r="E53" s="231">
        <f>IF('Tableau de bord'!$E$56="","",'Tableau de bord'!$E$56)</f>
        <v>0</v>
      </c>
      <c r="F53" s="225"/>
      <c r="G53" s="231">
        <f>IF('Tableau de bord'!$G$56="","",'Tableau de bord'!$G$56)</f>
        <v>0</v>
      </c>
      <c r="H53" s="224"/>
      <c r="I53" s="264">
        <f>'Tableau de bord'!$I$56</f>
        <v>0</v>
      </c>
      <c r="J53" s="224"/>
      <c r="K53" s="224"/>
      <c r="L53" s="224"/>
      <c r="M53" s="224"/>
      <c r="N53" s="226"/>
      <c r="O53" s="201"/>
      <c r="P53" s="201"/>
      <c r="Q53" s="201"/>
      <c r="R53" s="201"/>
      <c r="S53" s="201"/>
      <c r="T53" s="201"/>
      <c r="U53" s="201"/>
      <c r="V53" s="201"/>
      <c r="W53" s="201"/>
      <c r="X53" s="201"/>
    </row>
    <row r="54" spans="1:25" s="220" customFormat="1" ht="16.5" hidden="1" customHeight="1" x14ac:dyDescent="0.3">
      <c r="A54" s="221"/>
      <c r="B54" s="222"/>
      <c r="C54" s="230" t="str">
        <f>'Tableau de bord'!C57</f>
        <v>Nombre de représentations admissibles :</v>
      </c>
      <c r="D54" s="223"/>
      <c r="E54" s="231">
        <f>IF('Tableau de bord'!E57="","",'Tableau de bord'!E57)</f>
        <v>0</v>
      </c>
      <c r="F54" s="225"/>
      <c r="G54" s="231">
        <f>IF('Tableau de bord'!G57="","",'Tableau de bord'!G57)</f>
        <v>0</v>
      </c>
      <c r="H54" s="224"/>
      <c r="I54" s="264">
        <f>'Tableau de bord'!I57</f>
        <v>0</v>
      </c>
      <c r="J54" s="224"/>
      <c r="K54" s="224"/>
      <c r="L54" s="224"/>
      <c r="M54" s="224"/>
      <c r="N54" s="226"/>
      <c r="O54" s="201"/>
      <c r="P54" s="201"/>
      <c r="Q54" s="201"/>
      <c r="R54" s="201"/>
      <c r="S54" s="201"/>
      <c r="T54" s="201"/>
      <c r="U54" s="201"/>
      <c r="V54" s="201"/>
      <c r="W54" s="201"/>
      <c r="X54" s="201"/>
    </row>
    <row r="55" spans="1:25" s="220" customFormat="1" ht="16.5" hidden="1" customHeight="1" x14ac:dyDescent="0.3">
      <c r="A55" s="221"/>
      <c r="B55" s="222"/>
      <c r="C55" s="230" t="str">
        <f>'Tableau de bord'!C58</f>
        <v>Subvention recommandée :</v>
      </c>
      <c r="D55" s="223"/>
      <c r="E55" s="232">
        <f>IF('Tableau de bord'!E58="","",'Tableau de bord'!E58)</f>
        <v>0</v>
      </c>
      <c r="F55" s="225"/>
      <c r="G55" s="232">
        <f>IF('Tableau de bord'!G58="","",'Tableau de bord'!G58)</f>
        <v>0</v>
      </c>
      <c r="H55" s="224"/>
      <c r="I55" s="268">
        <f>'Tableau de bord'!I58</f>
        <v>0</v>
      </c>
      <c r="J55" s="224"/>
      <c r="K55" s="224"/>
      <c r="L55" s="224"/>
      <c r="M55" s="224"/>
      <c r="N55" s="226"/>
      <c r="O55" s="201"/>
      <c r="P55" s="201"/>
      <c r="Q55" s="201"/>
      <c r="R55" s="201"/>
      <c r="S55" s="201"/>
      <c r="T55" s="201"/>
      <c r="U55" s="201"/>
      <c r="V55" s="201"/>
      <c r="W55" s="201"/>
      <c r="X55" s="201"/>
    </row>
    <row r="56" spans="1:25" s="220" customFormat="1" ht="16.5" hidden="1" customHeight="1" x14ac:dyDescent="0.3">
      <c r="A56" s="221"/>
      <c r="B56" s="222"/>
      <c r="C56" s="230" t="str">
        <f>'Tableau de bord'!C59</f>
        <v>Ajustement manuel :</v>
      </c>
      <c r="D56" s="223"/>
      <c r="E56" s="232" t="str">
        <f>IF('Tableau de bord'!E59="","",'Tableau de bord'!E59)</f>
        <v/>
      </c>
      <c r="F56" s="225"/>
      <c r="G56" s="232" t="str">
        <f>IF('Tableau de bord'!G59="","",'Tableau de bord'!G59)</f>
        <v/>
      </c>
      <c r="H56" s="224"/>
      <c r="I56" s="268">
        <f>'Tableau de bord'!I59</f>
        <v>0</v>
      </c>
      <c r="J56" s="224"/>
      <c r="K56" s="224"/>
      <c r="L56" s="224"/>
      <c r="M56" s="224"/>
      <c r="N56" s="226"/>
      <c r="O56" s="201"/>
      <c r="P56" s="201"/>
      <c r="Q56" s="201"/>
      <c r="R56" s="201"/>
      <c r="S56" s="201"/>
      <c r="T56" s="201"/>
      <c r="U56" s="201"/>
      <c r="V56" s="201"/>
      <c r="W56" s="201"/>
      <c r="X56" s="201"/>
    </row>
    <row r="57" spans="1:25" s="220" customFormat="1" ht="28.5" hidden="1" customHeight="1" thickBot="1" x14ac:dyDescent="0.35">
      <c r="A57" s="221"/>
      <c r="B57" s="222"/>
      <c r="C57" s="223"/>
      <c r="D57" s="223"/>
      <c r="E57" s="224"/>
      <c r="F57" s="225"/>
      <c r="G57" s="226"/>
      <c r="H57" s="224"/>
      <c r="I57" s="269"/>
      <c r="J57" s="224"/>
      <c r="K57" s="224"/>
      <c r="L57" s="224"/>
      <c r="M57" s="224"/>
      <c r="N57" s="226"/>
      <c r="O57" s="201"/>
      <c r="P57" s="201"/>
      <c r="Q57" s="201"/>
      <c r="R57" s="201"/>
      <c r="S57" s="201"/>
      <c r="T57" s="201"/>
      <c r="U57" s="201"/>
      <c r="V57" s="201"/>
      <c r="W57" s="201"/>
      <c r="X57" s="201"/>
    </row>
    <row r="58" spans="1:25" s="220" customFormat="1" ht="16.5" hidden="1" customHeight="1" thickBot="1" x14ac:dyDescent="0.35">
      <c r="A58" s="221"/>
      <c r="B58" s="222"/>
      <c r="C58" s="233" t="str">
        <f>'Tableau de bord'!C61</f>
        <v>Subvention finale recommandée :</v>
      </c>
      <c r="D58" s="223"/>
      <c r="E58" s="234">
        <f>IF('Tableau de bord'!$E$61="","",'Tableau de bord'!$E$61)</f>
        <v>0</v>
      </c>
      <c r="F58" s="225"/>
      <c r="G58" s="234">
        <f>IF('Tableau de bord'!$G$61="","",'Tableau de bord'!$G$61)</f>
        <v>0</v>
      </c>
      <c r="H58" s="224"/>
      <c r="I58" s="277">
        <f>IF('Tableau de bord'!$I$61="","",'Tableau de bord'!$I$61)</f>
        <v>0</v>
      </c>
      <c r="J58" s="224"/>
      <c r="K58" s="224"/>
      <c r="L58" s="224"/>
      <c r="M58" s="224"/>
      <c r="N58" s="226"/>
      <c r="O58" s="201"/>
      <c r="P58" s="201"/>
      <c r="Q58" s="201"/>
      <c r="R58" s="201"/>
      <c r="S58" s="201"/>
      <c r="T58" s="201"/>
      <c r="U58" s="201"/>
      <c r="V58" s="201"/>
      <c r="W58" s="201"/>
      <c r="X58" s="201"/>
    </row>
    <row r="59" spans="1:25" s="220" customFormat="1" ht="16.5" hidden="1" customHeight="1" x14ac:dyDescent="0.3">
      <c r="A59" s="221"/>
      <c r="B59" s="222"/>
      <c r="C59" s="223"/>
      <c r="D59" s="223"/>
      <c r="E59" s="224"/>
      <c r="F59" s="222"/>
      <c r="G59" s="224"/>
      <c r="H59" s="225"/>
      <c r="I59" s="226"/>
      <c r="J59" s="224"/>
      <c r="K59" s="266"/>
      <c r="L59" s="224"/>
      <c r="M59" s="224"/>
      <c r="N59" s="226"/>
      <c r="O59" s="201"/>
      <c r="P59" s="201"/>
      <c r="Q59" s="201"/>
      <c r="R59" s="201"/>
      <c r="S59" s="201"/>
      <c r="T59" s="201"/>
      <c r="U59" s="201"/>
      <c r="V59" s="201"/>
      <c r="W59" s="201"/>
      <c r="X59" s="201"/>
    </row>
    <row r="60" spans="1:25" s="220" customFormat="1" ht="16.5" hidden="1" customHeight="1" x14ac:dyDescent="0.3">
      <c r="A60" s="221"/>
      <c r="B60" s="222"/>
      <c r="C60" s="223"/>
      <c r="D60" s="223"/>
      <c r="E60" s="224"/>
      <c r="F60" s="222"/>
      <c r="G60" s="224"/>
      <c r="H60" s="225"/>
      <c r="I60" s="226"/>
      <c r="J60" s="224"/>
      <c r="K60" s="224"/>
      <c r="L60" s="224"/>
      <c r="M60" s="224"/>
      <c r="N60" s="226"/>
      <c r="O60" s="201"/>
      <c r="P60" s="201"/>
      <c r="Q60" s="201"/>
      <c r="R60" s="201"/>
      <c r="S60" s="201"/>
      <c r="T60" s="201"/>
      <c r="U60" s="201"/>
      <c r="V60" s="201"/>
      <c r="W60" s="201"/>
      <c r="X60" s="201"/>
    </row>
    <row r="61" spans="1:25" s="192" customFormat="1" ht="30" hidden="1" customHeight="1" x14ac:dyDescent="0.3">
      <c r="A61" s="235" t="s">
        <v>27</v>
      </c>
      <c r="B61" s="236"/>
      <c r="C61" s="237"/>
      <c r="D61" s="237"/>
      <c r="E61" s="237"/>
      <c r="F61" s="224"/>
      <c r="G61" s="224"/>
      <c r="H61" s="224"/>
      <c r="I61" s="224"/>
      <c r="J61" s="224"/>
      <c r="K61" s="224"/>
      <c r="L61" s="224"/>
      <c r="M61" s="237"/>
      <c r="N61" s="226"/>
      <c r="O61" s="201"/>
      <c r="P61" s="201"/>
      <c r="Q61" s="201"/>
      <c r="R61" s="201"/>
      <c r="S61" s="201"/>
      <c r="T61" s="201"/>
      <c r="U61" s="201"/>
      <c r="V61" s="201"/>
      <c r="W61" s="201"/>
      <c r="X61" s="201"/>
      <c r="Y61" s="201"/>
    </row>
    <row r="62" spans="1:25" s="192" customFormat="1" ht="4.5" hidden="1" customHeight="1" x14ac:dyDescent="0.3">
      <c r="A62" s="238"/>
      <c r="B62" s="237"/>
      <c r="C62" s="237"/>
      <c r="D62" s="237"/>
      <c r="E62" s="237"/>
      <c r="F62" s="237"/>
      <c r="G62" s="237"/>
      <c r="H62" s="237"/>
      <c r="I62" s="237"/>
      <c r="J62" s="237"/>
      <c r="K62" s="237"/>
      <c r="L62" s="237"/>
      <c r="M62" s="237"/>
      <c r="N62" s="226"/>
      <c r="O62" s="201"/>
      <c r="P62" s="201"/>
      <c r="Q62" s="201"/>
      <c r="R62" s="201"/>
      <c r="S62" s="201"/>
      <c r="T62" s="201"/>
      <c r="U62" s="201"/>
      <c r="V62" s="201"/>
      <c r="W62" s="201"/>
      <c r="X62" s="201"/>
      <c r="Y62" s="201"/>
    </row>
    <row r="63" spans="1:25" s="192" customFormat="1" ht="91" hidden="1" customHeight="1" x14ac:dyDescent="0.3">
      <c r="A63" s="238"/>
      <c r="B63" s="544" t="str">
        <f>IF('Tableau de bord'!B66:M66="","",'Tableau de bord'!B66:M66)</f>
        <v/>
      </c>
      <c r="C63" s="545"/>
      <c r="D63" s="545"/>
      <c r="E63" s="545"/>
      <c r="F63" s="545"/>
      <c r="G63" s="545"/>
      <c r="H63" s="545"/>
      <c r="I63" s="545"/>
      <c r="J63" s="545"/>
      <c r="K63" s="545"/>
      <c r="L63" s="545"/>
      <c r="M63" s="546"/>
      <c r="N63" s="226"/>
      <c r="O63" s="201"/>
      <c r="P63" s="201"/>
      <c r="Q63" s="201"/>
      <c r="R63" s="201"/>
      <c r="S63" s="201"/>
      <c r="T63" s="201"/>
      <c r="U63" s="201"/>
      <c r="V63" s="201"/>
      <c r="W63" s="201"/>
      <c r="X63" s="201"/>
      <c r="Y63" s="201"/>
    </row>
    <row r="64" spans="1:25" s="192" customFormat="1" ht="15" hidden="1" customHeight="1" thickBot="1" x14ac:dyDescent="0.4">
      <c r="A64" s="239"/>
      <c r="B64" s="237"/>
      <c r="C64" s="237"/>
      <c r="D64" s="237"/>
      <c r="E64" s="240"/>
      <c r="F64" s="241"/>
      <c r="G64" s="241"/>
      <c r="H64" s="241"/>
      <c r="I64" s="241"/>
      <c r="J64" s="241"/>
      <c r="K64" s="242"/>
      <c r="L64" s="242"/>
      <c r="M64" s="241"/>
      <c r="N64" s="243"/>
      <c r="O64" s="201"/>
      <c r="P64" s="191"/>
      <c r="Q64" s="191"/>
    </row>
    <row r="65" spans="1:25" s="192" customFormat="1" ht="18" hidden="1" customHeight="1" thickBot="1" x14ac:dyDescent="0.35">
      <c r="A65" s="244" t="str">
        <f>'Tableau de bord'!A68</f>
        <v>Recommandation :</v>
      </c>
      <c r="B65" s="244"/>
      <c r="C65" s="237"/>
      <c r="D65" s="237"/>
      <c r="E65" s="243"/>
      <c r="F65" s="243"/>
      <c r="G65" s="243"/>
      <c r="H65" s="243"/>
      <c r="I65" s="243"/>
      <c r="J65" s="243"/>
      <c r="K65" s="243"/>
      <c r="L65" s="243"/>
      <c r="M65" s="278" t="s">
        <v>48</v>
      </c>
      <c r="N65" s="243"/>
      <c r="O65" s="201"/>
    </row>
    <row r="66" spans="1:25" s="192" customFormat="1" ht="15" hidden="1" customHeight="1" x14ac:dyDescent="0.3">
      <c r="A66" s="245"/>
      <c r="B66" s="540" t="str">
        <f>IF(I54="","",'Tableau de bord'!B69:M69)</f>
        <v>accorder une subvention pour 0 représentations du Choisir la période de dépôt (0)</v>
      </c>
      <c r="C66" s="540"/>
      <c r="D66" s="540"/>
      <c r="E66" s="540"/>
      <c r="F66" s="540"/>
      <c r="G66" s="540"/>
      <c r="H66" s="540"/>
      <c r="I66" s="540"/>
      <c r="J66" s="540"/>
      <c r="K66" s="540"/>
      <c r="L66" s="540"/>
      <c r="M66" s="540"/>
      <c r="N66" s="243"/>
      <c r="O66" s="201"/>
    </row>
    <row r="67" spans="1:25" s="192" customFormat="1" ht="4.5" hidden="1" customHeight="1" thickBot="1" x14ac:dyDescent="0.35">
      <c r="A67" s="246"/>
      <c r="B67" s="237"/>
      <c r="C67" s="237"/>
      <c r="D67" s="237"/>
      <c r="E67" s="240"/>
      <c r="F67" s="247"/>
      <c r="G67" s="247"/>
      <c r="H67" s="247"/>
      <c r="I67" s="247"/>
      <c r="J67" s="247"/>
      <c r="K67" s="248"/>
      <c r="L67" s="248"/>
      <c r="M67" s="243"/>
      <c r="N67" s="243"/>
      <c r="O67" s="201"/>
    </row>
    <row r="68" spans="1:25" s="192" customFormat="1" ht="15" hidden="1" customHeight="1" thickBot="1" x14ac:dyDescent="0.35">
      <c r="A68" s="246"/>
      <c r="B68" s="249"/>
      <c r="C68" s="249"/>
      <c r="D68" s="249"/>
      <c r="E68" s="250" t="s">
        <v>47</v>
      </c>
      <c r="F68" s="251"/>
      <c r="G68" s="251"/>
      <c r="H68" s="251"/>
      <c r="I68" s="251"/>
      <c r="J68" s="251"/>
      <c r="K68" s="252"/>
      <c r="L68" s="253"/>
      <c r="M68" s="277">
        <f>I58</f>
        <v>0</v>
      </c>
      <c r="N68" s="243"/>
      <c r="O68" s="201"/>
    </row>
    <row r="69" spans="1:25" s="192" customFormat="1" ht="15" hidden="1" customHeight="1" x14ac:dyDescent="0.3">
      <c r="A69" s="246"/>
      <c r="B69" s="249"/>
      <c r="C69" s="249"/>
      <c r="D69" s="249"/>
      <c r="E69" s="250"/>
      <c r="F69" s="249"/>
      <c r="G69" s="249"/>
      <c r="H69" s="249"/>
      <c r="I69" s="249"/>
      <c r="J69" s="249"/>
      <c r="K69" s="254"/>
      <c r="L69" s="248"/>
      <c r="M69" s="254"/>
      <c r="N69" s="243"/>
      <c r="O69" s="201"/>
    </row>
    <row r="70" spans="1:25" s="192" customFormat="1" ht="21" hidden="1" customHeight="1" x14ac:dyDescent="0.3">
      <c r="A70" s="238"/>
      <c r="B70" s="250" t="s">
        <v>28</v>
      </c>
      <c r="C70" s="537" t="str">
        <f>'Tableau de bord'!C73</f>
        <v>«Prénom et Nom du porteur»</v>
      </c>
      <c r="D70" s="537"/>
      <c r="E70" s="537"/>
      <c r="F70" s="237"/>
      <c r="G70" s="247"/>
      <c r="H70" s="247"/>
      <c r="I70" s="237"/>
      <c r="J70" s="237"/>
      <c r="K70" s="237"/>
      <c r="L70" s="237"/>
      <c r="M70" s="237"/>
      <c r="N70" s="226"/>
      <c r="O70" s="201"/>
      <c r="P70" s="201"/>
      <c r="Q70" s="201"/>
      <c r="R70" s="201"/>
      <c r="S70" s="201"/>
      <c r="T70" s="201"/>
      <c r="U70" s="201"/>
      <c r="V70" s="201"/>
      <c r="W70" s="201"/>
      <c r="X70" s="201"/>
      <c r="Y70" s="201"/>
    </row>
    <row r="71" spans="1:25" s="192" customFormat="1" ht="14" hidden="1" x14ac:dyDescent="0.3">
      <c r="A71" s="238"/>
      <c r="B71" s="249"/>
      <c r="C71" s="255" t="s">
        <v>85</v>
      </c>
      <c r="D71" s="237"/>
      <c r="E71" s="237"/>
      <c r="F71" s="237"/>
      <c r="G71" s="237"/>
      <c r="H71" s="237"/>
      <c r="I71" s="237"/>
      <c r="J71" s="237"/>
      <c r="K71" s="237"/>
      <c r="L71" s="237"/>
      <c r="M71" s="237"/>
      <c r="N71" s="237"/>
      <c r="O71" s="201"/>
    </row>
    <row r="72" spans="1:25" s="192" customFormat="1" ht="14" hidden="1" x14ac:dyDescent="0.3">
      <c r="A72" s="256"/>
      <c r="B72" s="257"/>
      <c r="C72" s="243"/>
      <c r="D72" s="243"/>
      <c r="E72" s="243"/>
      <c r="F72" s="243"/>
      <c r="G72" s="243"/>
      <c r="H72" s="243"/>
      <c r="I72" s="243"/>
      <c r="J72" s="243"/>
      <c r="K72" s="243"/>
      <c r="L72" s="243"/>
      <c r="M72" s="243"/>
      <c r="N72" s="243"/>
      <c r="O72" s="201"/>
    </row>
    <row r="73" spans="1:25" s="192" customFormat="1" ht="15.75" hidden="1" customHeight="1" x14ac:dyDescent="0.3">
      <c r="A73" s="239"/>
      <c r="B73" s="395" t="s">
        <v>29</v>
      </c>
      <c r="C73" s="538" t="str">
        <f>'Tableau de bord'!C76</f>
        <v>«Prénom et Nom du Directeur»</v>
      </c>
      <c r="D73" s="538"/>
      <c r="E73" s="538"/>
      <c r="F73" s="243"/>
      <c r="G73" s="259"/>
      <c r="H73" s="259"/>
      <c r="I73" s="243"/>
      <c r="J73" s="243"/>
      <c r="K73" s="243"/>
      <c r="L73" s="243"/>
      <c r="M73" s="243"/>
      <c r="N73" s="243"/>
      <c r="O73" s="201"/>
    </row>
    <row r="74" spans="1:25" s="192" customFormat="1" ht="14" hidden="1" x14ac:dyDescent="0.3">
      <c r="A74" s="239"/>
      <c r="B74" s="243"/>
      <c r="C74" s="243" t="str">
        <f>IF(OR(C73="",C73="«Prénom et Nom du Directeur»"),"Direction",IF(C73="André Racette","Directeur du soutien à la diffusion et au rayonnement international",IF(C73="Véronique Fontaine","Directrice du soutien aux organismes de création et de production",IF(C73="Marie Daveluy","Secrétaire générale et directrice du secrétariat général et direction de la planification et des programmes",""))))</f>
        <v>Direction</v>
      </c>
      <c r="D74" s="243"/>
      <c r="E74" s="243"/>
      <c r="F74" s="243"/>
      <c r="G74" s="243"/>
      <c r="H74" s="243"/>
      <c r="I74" s="243"/>
      <c r="J74" s="243"/>
      <c r="K74" s="243"/>
      <c r="L74" s="243"/>
      <c r="M74" s="243"/>
      <c r="N74" s="243"/>
      <c r="O74" s="201"/>
    </row>
    <row r="75" spans="1:25" s="192" customFormat="1" ht="14" hidden="1" x14ac:dyDescent="0.3">
      <c r="A75" s="256"/>
      <c r="B75" s="257"/>
      <c r="C75" s="243"/>
      <c r="D75" s="243"/>
      <c r="E75" s="243"/>
      <c r="F75" s="243"/>
      <c r="G75" s="243"/>
      <c r="H75" s="243"/>
      <c r="I75" s="243"/>
      <c r="J75" s="243"/>
      <c r="K75" s="243"/>
      <c r="L75" s="243"/>
      <c r="M75" s="243"/>
      <c r="N75" s="243"/>
      <c r="O75" s="201"/>
    </row>
    <row r="76" spans="1:25" hidden="1" x14ac:dyDescent="0.35"/>
  </sheetData>
  <sheetProtection algorithmName="SHA-512" hashValue="M2P0v9wchMm2WiC4p6WhS/1DF8fNb49sD84bArTB8OhDPOFCMFBS9M74vkOQn0tyQ9W/SVbAc4zo6JmqeIhgmw==" saltValue="19HXVvwkRLeJyliN1LIQGg==" spinCount="100000" sheet="1" selectLockedCells="1"/>
  <mergeCells count="24">
    <mergeCell ref="A16:B16"/>
    <mergeCell ref="C12:G12"/>
    <mergeCell ref="A14:B14"/>
    <mergeCell ref="C16:L16"/>
    <mergeCell ref="K2:N2"/>
    <mergeCell ref="C6:E6"/>
    <mergeCell ref="C4:E4"/>
    <mergeCell ref="C8:E8"/>
    <mergeCell ref="B1:O1"/>
    <mergeCell ref="A18:B18"/>
    <mergeCell ref="C18:L18"/>
    <mergeCell ref="C70:E70"/>
    <mergeCell ref="C73:E73"/>
    <mergeCell ref="K31:M31"/>
    <mergeCell ref="B66:M66"/>
    <mergeCell ref="A20:B20"/>
    <mergeCell ref="C22:G22"/>
    <mergeCell ref="B63:M63"/>
    <mergeCell ref="C20:L20"/>
    <mergeCell ref="A39:N39"/>
    <mergeCell ref="A25:E25"/>
    <mergeCell ref="A26:F26"/>
    <mergeCell ref="A31:D31"/>
    <mergeCell ref="A2:G2"/>
  </mergeCells>
  <conditionalFormatting sqref="C12:G12">
    <cfRule type="expression" dxfId="69" priority="3">
      <formula>$C$13="Vous devez choisir une période de dépôt"</formula>
    </cfRule>
  </conditionalFormatting>
  <conditionalFormatting sqref="H24 H26:H27">
    <cfRule type="containsText" dxfId="68" priority="16" operator="containsText" text="Veuillez remplir l'onglet Capacité Public scolaire">
      <formula>NOT(ISERROR(SEARCH("Veuillez remplir l'onglet Capacité Public scolaire",H24)))</formula>
    </cfRule>
  </conditionalFormatting>
  <conditionalFormatting sqref="C14">
    <cfRule type="expression" dxfId="67" priority="1">
      <formula>AND($C$18&lt;&gt;"",$C$14="")</formula>
    </cfRule>
  </conditionalFormatting>
  <dataValidations count="3">
    <dataValidation type="list" allowBlank="1" showInputMessage="1" showErrorMessage="1" sqref="K28:L28" xr:uid="{00000000-0002-0000-0100-000001000000}">
      <formula1>"Oui,Non"</formula1>
    </dataValidation>
    <dataValidation type="whole" allowBlank="1" showInputMessage="1" showErrorMessage="1" sqref="E29" xr:uid="{00000000-0002-0000-0100-000002000000}">
      <formula1>0</formula1>
      <formula2>10000000000</formula2>
    </dataValidation>
    <dataValidation type="list" allowBlank="1" sqref="F73" xr:uid="{00000000-0002-0000-0100-000004000000}">
      <formula1>"André Racette,Véronique Fontaine"</formula1>
    </dataValidation>
  </dataValidations>
  <pageMargins left="0.70866141732283472" right="0.70866141732283472" top="0.74803149606299213" bottom="0.74803149606299213" header="0.31496062992125984" footer="0.31496062992125984"/>
  <pageSetup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12" r:id="rId4" name="Check Box 4">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13" r:id="rId5" name="Check Box 5">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14" r:id="rId6" name="Check Box 6">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15" r:id="rId7" name="Check Box 7">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16" r:id="rId8" name="Check Box 8">
              <controlPr defaultSize="0" autoFill="0" autoLine="0" autoPict="0">
                <anchor moveWithCells="1">
                  <from>
                    <xdr:col>3</xdr:col>
                    <xdr:colOff>0</xdr:colOff>
                    <xdr:row>60</xdr:row>
                    <xdr:rowOff>0</xdr:rowOff>
                  </from>
                  <to>
                    <xdr:col>3</xdr:col>
                    <xdr:colOff>0</xdr:colOff>
                    <xdr:row>77</xdr:row>
                    <xdr:rowOff>95250</xdr:rowOff>
                  </to>
                </anchor>
              </controlPr>
            </control>
          </mc:Choice>
        </mc:AlternateContent>
        <mc:AlternateContent xmlns:mc="http://schemas.openxmlformats.org/markup-compatibility/2006">
          <mc:Choice Requires="x14">
            <control shapeId="68617" r:id="rId9" name="Check Box 9">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18" r:id="rId10" name="Check Box 1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19" r:id="rId11" name="Check Box 11">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0" r:id="rId12" name="Check Box 12">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1" r:id="rId13" name="Check Box 1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2" r:id="rId14" name="Check Box 14">
              <controlPr defaultSize="0" autoFill="0" autoLine="0" autoPict="0">
                <anchor moveWithCells="1">
                  <from>
                    <xdr:col>3</xdr:col>
                    <xdr:colOff>0</xdr:colOff>
                    <xdr:row>60</xdr:row>
                    <xdr:rowOff>0</xdr:rowOff>
                  </from>
                  <to>
                    <xdr:col>3</xdr:col>
                    <xdr:colOff>0</xdr:colOff>
                    <xdr:row>79</xdr:row>
                    <xdr:rowOff>19050</xdr:rowOff>
                  </to>
                </anchor>
              </controlPr>
            </control>
          </mc:Choice>
        </mc:AlternateContent>
        <mc:AlternateContent xmlns:mc="http://schemas.openxmlformats.org/markup-compatibility/2006">
          <mc:Choice Requires="x14">
            <control shapeId="68623" r:id="rId15" name="Check Box 1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4" r:id="rId16" name="Check Box 16">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625" r:id="rId17" name="Check Box 17">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26" r:id="rId18" name="Check Box 1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7" r:id="rId19" name="Check Box 19">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628" r:id="rId20" name="Check Box 2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29" r:id="rId21" name="Check Box 21">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30" r:id="rId22" name="Check Box 22">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31" r:id="rId23" name="Check Box 2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32" r:id="rId24" name="Check Box 24">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33" r:id="rId25" name="Check Box 25">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34" r:id="rId26" name="Check Box 26">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35" r:id="rId27" name="Check Box 27">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636" r:id="rId28" name="Check Box 28">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37" r:id="rId29" name="Check Box 29">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38" r:id="rId30" name="Check Box 30">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39" r:id="rId31" name="Check Box 31">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40" r:id="rId32" name="Check Box 32">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41" r:id="rId33" name="Check Box 33">
              <controlPr defaultSize="0" autoFill="0" autoLine="0" autoPict="0">
                <anchor moveWithCells="1">
                  <from>
                    <xdr:col>3</xdr:col>
                    <xdr:colOff>0</xdr:colOff>
                    <xdr:row>60</xdr:row>
                    <xdr:rowOff>0</xdr:rowOff>
                  </from>
                  <to>
                    <xdr:col>3</xdr:col>
                    <xdr:colOff>0</xdr:colOff>
                    <xdr:row>77</xdr:row>
                    <xdr:rowOff>95250</xdr:rowOff>
                  </to>
                </anchor>
              </controlPr>
            </control>
          </mc:Choice>
        </mc:AlternateContent>
        <mc:AlternateContent xmlns:mc="http://schemas.openxmlformats.org/markup-compatibility/2006">
          <mc:Choice Requires="x14">
            <control shapeId="68642" r:id="rId34" name="Check Box 34">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3" r:id="rId35" name="Check Box 3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4" r:id="rId36" name="Check Box 36">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5" r:id="rId37" name="Check Box 37">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6" r:id="rId38" name="Check Box 3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7" r:id="rId39" name="Check Box 39">
              <controlPr defaultSize="0" autoFill="0" autoLine="0" autoPict="0">
                <anchor moveWithCells="1">
                  <from>
                    <xdr:col>3</xdr:col>
                    <xdr:colOff>0</xdr:colOff>
                    <xdr:row>60</xdr:row>
                    <xdr:rowOff>0</xdr:rowOff>
                  </from>
                  <to>
                    <xdr:col>3</xdr:col>
                    <xdr:colOff>0</xdr:colOff>
                    <xdr:row>79</xdr:row>
                    <xdr:rowOff>19050</xdr:rowOff>
                  </to>
                </anchor>
              </controlPr>
            </control>
          </mc:Choice>
        </mc:AlternateContent>
        <mc:AlternateContent xmlns:mc="http://schemas.openxmlformats.org/markup-compatibility/2006">
          <mc:Choice Requires="x14">
            <control shapeId="68648" r:id="rId40" name="Check Box 4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49" r:id="rId41" name="Check Box 41">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650" r:id="rId42" name="Check Box 42">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51" r:id="rId43" name="Check Box 4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52" r:id="rId44" name="Check Box 44">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653" r:id="rId45" name="Check Box 4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54" r:id="rId46" name="Check Box 46">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55" r:id="rId47" name="Check Box 47">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56" r:id="rId48" name="Check Box 4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57" r:id="rId49" name="Check Box 49">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58" r:id="rId50" name="Check Box 50">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59" r:id="rId51" name="Check Box 51">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60" r:id="rId52" name="Check Box 52">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661" r:id="rId53" name="Check Box 53">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62" r:id="rId54" name="Check Box 54">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63" r:id="rId55" name="Check Box 55">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64" r:id="rId56" name="Check Box 56">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65" r:id="rId57" name="Check Box 57">
              <controlPr defaultSize="0" autoFill="0" autoLine="0" autoPict="0">
                <anchor moveWithCells="1">
                  <from>
                    <xdr:col>3</xdr:col>
                    <xdr:colOff>0</xdr:colOff>
                    <xdr:row>60</xdr:row>
                    <xdr:rowOff>0</xdr:rowOff>
                  </from>
                  <to>
                    <xdr:col>3</xdr:col>
                    <xdr:colOff>0</xdr:colOff>
                    <xdr:row>78</xdr:row>
                    <xdr:rowOff>12700</xdr:rowOff>
                  </to>
                </anchor>
              </controlPr>
            </control>
          </mc:Choice>
        </mc:AlternateContent>
        <mc:AlternateContent xmlns:mc="http://schemas.openxmlformats.org/markup-compatibility/2006">
          <mc:Choice Requires="x14">
            <control shapeId="68666" r:id="rId58" name="Check Box 58">
              <controlPr defaultSize="0" autoFill="0" autoLine="0" autoPict="0">
                <anchor moveWithCells="1">
                  <from>
                    <xdr:col>3</xdr:col>
                    <xdr:colOff>0</xdr:colOff>
                    <xdr:row>60</xdr:row>
                    <xdr:rowOff>0</xdr:rowOff>
                  </from>
                  <to>
                    <xdr:col>3</xdr:col>
                    <xdr:colOff>0</xdr:colOff>
                    <xdr:row>77</xdr:row>
                    <xdr:rowOff>101600</xdr:rowOff>
                  </to>
                </anchor>
              </controlPr>
            </control>
          </mc:Choice>
        </mc:AlternateContent>
        <mc:AlternateContent xmlns:mc="http://schemas.openxmlformats.org/markup-compatibility/2006">
          <mc:Choice Requires="x14">
            <control shapeId="68667" r:id="rId59" name="Check Box 59">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68" r:id="rId60" name="Check Box 60">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69" r:id="rId61" name="Check Box 61">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0" r:id="rId62" name="Check Box 62">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1" r:id="rId63" name="Check Box 63">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2" r:id="rId64" name="Check Box 64">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3" r:id="rId65" name="Check Box 65">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4" r:id="rId66" name="Check Box 66">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5" r:id="rId67" name="Check Box 67">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6" r:id="rId68" name="Check Box 68">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7" r:id="rId69" name="Check Box 69">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8" r:id="rId70" name="Check Box 70">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79" r:id="rId71" name="Check Box 71">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80" r:id="rId72" name="Check Box 72">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81" r:id="rId73" name="Check Box 73">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82" r:id="rId74" name="Check Box 74">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687" r:id="rId75" name="Check Box 79">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88" r:id="rId76" name="Check Box 80">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89" r:id="rId77" name="Check Box 81">
              <controlPr defaultSize="0" autoFill="0" autoLine="0" autoPict="0">
                <anchor moveWithCells="1">
                  <from>
                    <xdr:col>3</xdr:col>
                    <xdr:colOff>0</xdr:colOff>
                    <xdr:row>60</xdr:row>
                    <xdr:rowOff>0</xdr:rowOff>
                  </from>
                  <to>
                    <xdr:col>3</xdr:col>
                    <xdr:colOff>0</xdr:colOff>
                    <xdr:row>77</xdr:row>
                    <xdr:rowOff>177800</xdr:rowOff>
                  </to>
                </anchor>
              </controlPr>
            </control>
          </mc:Choice>
        </mc:AlternateContent>
        <mc:AlternateContent xmlns:mc="http://schemas.openxmlformats.org/markup-compatibility/2006">
          <mc:Choice Requires="x14">
            <control shapeId="68690" r:id="rId78" name="Check Box 82">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691" r:id="rId79" name="Check Box 83">
              <controlPr defaultSize="0" autoFill="0" autoLine="0" autoPict="0">
                <anchor moveWithCells="1">
                  <from>
                    <xdr:col>3</xdr:col>
                    <xdr:colOff>0</xdr:colOff>
                    <xdr:row>60</xdr:row>
                    <xdr:rowOff>0</xdr:rowOff>
                  </from>
                  <to>
                    <xdr:col>3</xdr:col>
                    <xdr:colOff>0</xdr:colOff>
                    <xdr:row>77</xdr:row>
                    <xdr:rowOff>95250</xdr:rowOff>
                  </to>
                </anchor>
              </controlPr>
            </control>
          </mc:Choice>
        </mc:AlternateContent>
        <mc:AlternateContent xmlns:mc="http://schemas.openxmlformats.org/markup-compatibility/2006">
          <mc:Choice Requires="x14">
            <control shapeId="68692" r:id="rId80" name="Check Box 84">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3" r:id="rId81" name="Check Box 8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4" r:id="rId82" name="Check Box 86">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5" r:id="rId83" name="Check Box 87">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6" r:id="rId84" name="Check Box 8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7" r:id="rId85" name="Check Box 89">
              <controlPr defaultSize="0" autoFill="0" autoLine="0" autoPict="0">
                <anchor moveWithCells="1">
                  <from>
                    <xdr:col>3</xdr:col>
                    <xdr:colOff>0</xdr:colOff>
                    <xdr:row>60</xdr:row>
                    <xdr:rowOff>0</xdr:rowOff>
                  </from>
                  <to>
                    <xdr:col>3</xdr:col>
                    <xdr:colOff>0</xdr:colOff>
                    <xdr:row>79</xdr:row>
                    <xdr:rowOff>19050</xdr:rowOff>
                  </to>
                </anchor>
              </controlPr>
            </control>
          </mc:Choice>
        </mc:AlternateContent>
        <mc:AlternateContent xmlns:mc="http://schemas.openxmlformats.org/markup-compatibility/2006">
          <mc:Choice Requires="x14">
            <control shapeId="68698" r:id="rId86" name="Check Box 9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699" r:id="rId87" name="Check Box 91">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700" r:id="rId88" name="Check Box 92">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01" r:id="rId89" name="Check Box 9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02" r:id="rId90" name="Check Box 94">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703" r:id="rId91" name="Check Box 9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04" r:id="rId92" name="Check Box 96">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05" r:id="rId93" name="Check Box 97">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06" r:id="rId94" name="Check Box 9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07" r:id="rId95" name="Check Box 99">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08" r:id="rId96" name="Check Box 100">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09" r:id="rId97" name="Check Box 101">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10" r:id="rId98" name="Check Box 102">
              <controlPr defaultSize="0" autoFill="0" autoLine="0" autoPict="0">
                <anchor moveWithCells="1">
                  <from>
                    <xdr:col>3</xdr:col>
                    <xdr:colOff>0</xdr:colOff>
                    <xdr:row>60</xdr:row>
                    <xdr:rowOff>0</xdr:rowOff>
                  </from>
                  <to>
                    <xdr:col>3</xdr:col>
                    <xdr:colOff>0</xdr:colOff>
                    <xdr:row>78</xdr:row>
                    <xdr:rowOff>44450</xdr:rowOff>
                  </to>
                </anchor>
              </controlPr>
            </control>
          </mc:Choice>
        </mc:AlternateContent>
        <mc:AlternateContent xmlns:mc="http://schemas.openxmlformats.org/markup-compatibility/2006">
          <mc:Choice Requires="x14">
            <control shapeId="68711" r:id="rId99" name="Check Box 103">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12" r:id="rId100" name="Check Box 104">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13" r:id="rId101" name="Check Box 105">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14" r:id="rId102" name="Check Box 106">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15" r:id="rId103" name="Check Box 107">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16" r:id="rId104" name="Check Box 108">
              <controlPr defaultSize="0" autoFill="0" autoLine="0" autoPict="0">
                <anchor moveWithCells="1">
                  <from>
                    <xdr:col>3</xdr:col>
                    <xdr:colOff>0</xdr:colOff>
                    <xdr:row>60</xdr:row>
                    <xdr:rowOff>0</xdr:rowOff>
                  </from>
                  <to>
                    <xdr:col>3</xdr:col>
                    <xdr:colOff>0</xdr:colOff>
                    <xdr:row>77</xdr:row>
                    <xdr:rowOff>95250</xdr:rowOff>
                  </to>
                </anchor>
              </controlPr>
            </control>
          </mc:Choice>
        </mc:AlternateContent>
        <mc:AlternateContent xmlns:mc="http://schemas.openxmlformats.org/markup-compatibility/2006">
          <mc:Choice Requires="x14">
            <control shapeId="68717" r:id="rId105" name="Check Box 109">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18" r:id="rId106" name="Check Box 11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19" r:id="rId107" name="Check Box 111">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0" r:id="rId108" name="Check Box 112">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1" r:id="rId109" name="Check Box 11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2" r:id="rId110" name="Check Box 114">
              <controlPr defaultSize="0" autoFill="0" autoLine="0" autoPict="0">
                <anchor moveWithCells="1">
                  <from>
                    <xdr:col>3</xdr:col>
                    <xdr:colOff>0</xdr:colOff>
                    <xdr:row>60</xdr:row>
                    <xdr:rowOff>0</xdr:rowOff>
                  </from>
                  <to>
                    <xdr:col>3</xdr:col>
                    <xdr:colOff>0</xdr:colOff>
                    <xdr:row>79</xdr:row>
                    <xdr:rowOff>19050</xdr:rowOff>
                  </to>
                </anchor>
              </controlPr>
            </control>
          </mc:Choice>
        </mc:AlternateContent>
        <mc:AlternateContent xmlns:mc="http://schemas.openxmlformats.org/markup-compatibility/2006">
          <mc:Choice Requires="x14">
            <control shapeId="68723" r:id="rId111" name="Check Box 115">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4" r:id="rId112" name="Check Box 116">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725" r:id="rId113" name="Check Box 117">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26" r:id="rId114" name="Check Box 118">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7" r:id="rId115" name="Check Box 119">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728" r:id="rId116" name="Check Box 120">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29" r:id="rId117" name="Check Box 121">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30" r:id="rId118" name="Check Box 122">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31" r:id="rId119" name="Check Box 123">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32" r:id="rId120" name="Check Box 124">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33" r:id="rId121" name="Check Box 125">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34" r:id="rId122" name="Check Box 126">
              <controlPr defaultSize="0" autoFill="0" autoLine="0" autoPict="0">
                <anchor moveWithCells="1">
                  <from>
                    <xdr:col>3</xdr:col>
                    <xdr:colOff>0</xdr:colOff>
                    <xdr:row>60</xdr:row>
                    <xdr:rowOff>0</xdr:rowOff>
                  </from>
                  <to>
                    <xdr:col>3</xdr:col>
                    <xdr:colOff>0</xdr:colOff>
                    <xdr:row>77</xdr:row>
                    <xdr:rowOff>139700</xdr:rowOff>
                  </to>
                </anchor>
              </controlPr>
            </control>
          </mc:Choice>
        </mc:AlternateContent>
        <mc:AlternateContent xmlns:mc="http://schemas.openxmlformats.org/markup-compatibility/2006">
          <mc:Choice Requires="x14">
            <control shapeId="68735" r:id="rId123" name="Check Box 127">
              <controlPr defaultSize="0" autoFill="0" autoLine="0" autoPict="0">
                <anchor moveWithCells="1">
                  <from>
                    <xdr:col>3</xdr:col>
                    <xdr:colOff>0</xdr:colOff>
                    <xdr:row>60</xdr:row>
                    <xdr:rowOff>0</xdr:rowOff>
                  </from>
                  <to>
                    <xdr:col>3</xdr:col>
                    <xdr:colOff>0</xdr:colOff>
                    <xdr:row>78</xdr:row>
                    <xdr:rowOff>50800</xdr:rowOff>
                  </to>
                </anchor>
              </controlPr>
            </control>
          </mc:Choice>
        </mc:AlternateContent>
        <mc:AlternateContent xmlns:mc="http://schemas.openxmlformats.org/markup-compatibility/2006">
          <mc:Choice Requires="x14">
            <control shapeId="68736" r:id="rId124" name="Check Box 128">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37" r:id="rId125" name="Check Box 129">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38" r:id="rId126" name="Check Box 130">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39" r:id="rId127" name="Check Box 131">
              <controlPr defaultSize="0" autoFill="0" autoLine="0" autoPict="0">
                <anchor moveWithCells="1">
                  <from>
                    <xdr:col>3</xdr:col>
                    <xdr:colOff>0</xdr:colOff>
                    <xdr:row>60</xdr:row>
                    <xdr:rowOff>0</xdr:rowOff>
                  </from>
                  <to>
                    <xdr:col>3</xdr:col>
                    <xdr:colOff>0</xdr:colOff>
                    <xdr:row>78</xdr:row>
                    <xdr:rowOff>6350</xdr:rowOff>
                  </to>
                </anchor>
              </controlPr>
            </control>
          </mc:Choice>
        </mc:AlternateContent>
        <mc:AlternateContent xmlns:mc="http://schemas.openxmlformats.org/markup-compatibility/2006">
          <mc:Choice Requires="x14">
            <control shapeId="68740" r:id="rId128" name="Check Box 132">
              <controlPr defaultSize="0" autoFill="0" autoLine="0" autoPict="0">
                <anchor moveWithCells="1">
                  <from>
                    <xdr:col>3</xdr:col>
                    <xdr:colOff>0</xdr:colOff>
                    <xdr:row>60</xdr:row>
                    <xdr:rowOff>0</xdr:rowOff>
                  </from>
                  <to>
                    <xdr:col>3</xdr:col>
                    <xdr:colOff>0</xdr:colOff>
                    <xdr:row>78</xdr:row>
                    <xdr:rowOff>12700</xdr:rowOff>
                  </to>
                </anchor>
              </controlPr>
            </control>
          </mc:Choice>
        </mc:AlternateContent>
        <mc:AlternateContent xmlns:mc="http://schemas.openxmlformats.org/markup-compatibility/2006">
          <mc:Choice Requires="x14">
            <control shapeId="68741" r:id="rId129" name="Check Box 133">
              <controlPr defaultSize="0" autoFill="0" autoLine="0" autoPict="0">
                <anchor moveWithCells="1">
                  <from>
                    <xdr:col>3</xdr:col>
                    <xdr:colOff>0</xdr:colOff>
                    <xdr:row>60</xdr:row>
                    <xdr:rowOff>0</xdr:rowOff>
                  </from>
                  <to>
                    <xdr:col>3</xdr:col>
                    <xdr:colOff>0</xdr:colOff>
                    <xdr:row>77</xdr:row>
                    <xdr:rowOff>101600</xdr:rowOff>
                  </to>
                </anchor>
              </controlPr>
            </control>
          </mc:Choice>
        </mc:AlternateContent>
        <mc:AlternateContent xmlns:mc="http://schemas.openxmlformats.org/markup-compatibility/2006">
          <mc:Choice Requires="x14">
            <control shapeId="68742" r:id="rId130" name="Check Box 134">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3" r:id="rId131" name="Check Box 135">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4" r:id="rId132" name="Check Box 136">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5" r:id="rId133" name="Check Box 137">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6" r:id="rId134" name="Check Box 138">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7" r:id="rId135" name="Check Box 139">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8" r:id="rId136" name="Check Box 140">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49" r:id="rId137" name="Check Box 141">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0" r:id="rId138" name="Check Box 142">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1" r:id="rId139" name="Check Box 143">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2" r:id="rId140" name="Check Box 144">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3" r:id="rId141" name="Check Box 145">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4" r:id="rId142" name="Check Box 146">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5" r:id="rId143" name="Check Box 147">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6" r:id="rId144" name="Check Box 148">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57" r:id="rId145" name="Check Box 149">
              <controlPr defaultSize="0" autoFill="0" autoLine="0" autoPict="0">
                <anchor moveWithCells="1">
                  <from>
                    <xdr:col>3</xdr:col>
                    <xdr:colOff>0</xdr:colOff>
                    <xdr:row>60</xdr:row>
                    <xdr:rowOff>0</xdr:rowOff>
                  </from>
                  <to>
                    <xdr:col>3</xdr:col>
                    <xdr:colOff>0</xdr:colOff>
                    <xdr:row>77</xdr:row>
                    <xdr:rowOff>152400</xdr:rowOff>
                  </to>
                </anchor>
              </controlPr>
            </control>
          </mc:Choice>
        </mc:AlternateContent>
        <mc:AlternateContent xmlns:mc="http://schemas.openxmlformats.org/markup-compatibility/2006">
          <mc:Choice Requires="x14">
            <control shapeId="68773" r:id="rId146" name="Check Box 165">
              <controlPr defaultSize="0" autoFill="0" autoLine="0" autoPict="0">
                <anchor moveWithCells="1">
                  <from>
                    <xdr:col>6</xdr:col>
                    <xdr:colOff>171450</xdr:colOff>
                    <xdr:row>23</xdr:row>
                    <xdr:rowOff>171450</xdr:rowOff>
                  </from>
                  <to>
                    <xdr:col>6</xdr:col>
                    <xdr:colOff>717550</xdr:colOff>
                    <xdr:row>25</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C10E634D-C7EE-40B9-9F5D-9962837E6A35}">
            <xm:f>AND(Données!$B$40=FALSE,Données!$B$41=FALSE,Données!$C$40=FALSE,Données!$C$41=FALSE)</xm:f>
            <x14:dxf>
              <font>
                <color theme="0"/>
              </font>
            </x14:dxf>
          </x14:cfRule>
          <xm:sqref>K31</xm:sqref>
        </x14:conditionalFormatting>
        <x14:conditionalFormatting xmlns:xm="http://schemas.microsoft.com/office/excel/2006/main">
          <x14:cfRule type="expression" priority="8" id="{D43B37CB-F112-4B91-9477-7292414F208F}">
            <xm:f>AND('Tableau de bord'!$AT$3=FALSE,'Tableau de bord'!$AT$4=FALSE)</xm:f>
            <x14:dxf>
              <font>
                <color theme="0"/>
              </font>
              <fill>
                <patternFill patternType="none">
                  <bgColor auto="1"/>
                </patternFill>
              </fill>
            </x14:dxf>
          </x14:cfRule>
          <xm:sqref>K32</xm:sqref>
        </x14:conditionalFormatting>
        <x14:conditionalFormatting xmlns:xm="http://schemas.microsoft.com/office/excel/2006/main">
          <x14:cfRule type="expression" priority="4" id="{9241EB21-A118-4047-A0D5-75EE8AA57EDB}">
            <xm:f>'Tableau de bord'!$AT$3=FALSE</xm:f>
            <x14:dxf>
              <font>
                <color theme="0"/>
              </font>
              <fill>
                <patternFill patternType="none">
                  <bgColor auto="1"/>
                </patternFill>
              </fill>
              <border>
                <bottom/>
              </border>
            </x14:dxf>
          </x14:cfRule>
          <xm:sqref>K34</xm:sqref>
        </x14:conditionalFormatting>
        <x14:conditionalFormatting xmlns:xm="http://schemas.microsoft.com/office/excel/2006/main">
          <x14:cfRule type="expression" priority="5" id="{A0C1052B-3556-414B-9D40-C769970828F3}">
            <xm:f>'Tableau de bord'!$AT$4=FALSE</xm:f>
            <x14:dxf>
              <font>
                <color theme="0"/>
              </font>
              <fill>
                <patternFill patternType="none">
                  <bgColor auto="1"/>
                </patternFill>
              </fill>
              <border>
                <bottom/>
              </border>
            </x14:dxf>
          </x14:cfRule>
          <xm:sqref>K36</xm:sqref>
        </x14:conditionalFormatting>
        <x14:conditionalFormatting xmlns:xm="http://schemas.microsoft.com/office/excel/2006/main">
          <x14:cfRule type="expression" priority="130" id="{7190678C-6887-4065-91AF-AE4FDEB7F949}">
            <xm:f>AND('Tableau de bord'!$AU$3=FALSE,'Tableau de bord'!$AU$4=FALSE)</xm:f>
            <x14:dxf>
              <font>
                <color theme="0"/>
              </font>
              <fill>
                <patternFill patternType="none">
                  <bgColor auto="1"/>
                </patternFill>
              </fill>
            </x14:dxf>
          </x14:cfRule>
          <xm:sqref>M32</xm:sqref>
        </x14:conditionalFormatting>
        <x14:conditionalFormatting xmlns:xm="http://schemas.microsoft.com/office/excel/2006/main">
          <x14:cfRule type="expression" priority="13" id="{64E2BA62-2F0B-499E-90E0-093CD8EE1049}">
            <xm:f>'Tableau de bord'!$AU$3=FALSE</xm:f>
            <x14:dxf>
              <font>
                <color theme="0"/>
              </font>
              <fill>
                <patternFill patternType="none">
                  <bgColor auto="1"/>
                </patternFill>
              </fill>
              <border>
                <bottom/>
              </border>
            </x14:dxf>
          </x14:cfRule>
          <xm:sqref>M34</xm:sqref>
        </x14:conditionalFormatting>
        <x14:conditionalFormatting xmlns:xm="http://schemas.microsoft.com/office/excel/2006/main">
          <x14:cfRule type="expression" priority="12" id="{EDF2E52B-1432-4E03-B8BC-B49617ED8305}">
            <xm:f>'Tableau de bord'!$AU$4=FALSE</xm:f>
            <x14:dxf>
              <font>
                <color theme="0"/>
              </font>
              <fill>
                <patternFill patternType="none">
                  <bgColor auto="1"/>
                </patternFill>
              </fill>
              <border>
                <bottom/>
              </border>
            </x14:dxf>
          </x14:cfRule>
          <xm:sqref>M36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Données!$H$21:$H$38</xm:f>
          </x14:formula1>
          <xm:sqref>C22:G22</xm:sqref>
        </x14:dataValidation>
        <x14:dataValidation type="list" allowBlank="1" showInputMessage="1" showErrorMessage="1" xr:uid="{00000000-0002-0000-0100-000003000000}">
          <x14:formula1>
            <xm:f>Données!$A$19:$A$24</xm:f>
          </x14:formula1>
          <xm:sqref>C12:G12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8" tint="-0.499984740745262"/>
  </sheetPr>
  <dimension ref="A1:AU159"/>
  <sheetViews>
    <sheetView showGridLines="0" zoomScale="90" zoomScaleNormal="90" zoomScaleSheetLayoutView="50" workbookViewId="0">
      <selection activeCell="E80" sqref="E80"/>
    </sheetView>
  </sheetViews>
  <sheetFormatPr baseColWidth="10" defaultColWidth="10.81640625" defaultRowHeight="14" x14ac:dyDescent="0.3"/>
  <cols>
    <col min="1" max="1" width="3" style="379" customWidth="1"/>
    <col min="2" max="2" width="23.81640625" style="211" customWidth="1"/>
    <col min="3" max="3" width="22.1796875" style="209" customWidth="1"/>
    <col min="4" max="4" width="12.26953125" style="209" customWidth="1"/>
    <col min="5" max="5" width="15.6328125" style="209" customWidth="1"/>
    <col min="6" max="6" width="7.26953125" style="209" customWidth="1"/>
    <col min="7" max="7" width="15.7265625" style="209" customWidth="1"/>
    <col min="8" max="8" width="7.26953125" style="209" customWidth="1"/>
    <col min="9" max="9" width="15.7265625" style="209" customWidth="1"/>
    <col min="10" max="10" width="14.1796875" style="209" bestFit="1" customWidth="1"/>
    <col min="11" max="12" width="6.453125" style="209" customWidth="1"/>
    <col min="13" max="14" width="14.26953125" style="209" customWidth="1"/>
    <col min="15" max="15" width="15.1796875" style="209" customWidth="1"/>
    <col min="16" max="16" width="15" style="209" customWidth="1"/>
    <col min="17" max="17" width="15.1796875" style="209" customWidth="1"/>
    <col min="18" max="18" width="13.81640625" style="209" customWidth="1"/>
    <col min="19" max="44" width="10.81640625" style="209"/>
    <col min="45" max="47" width="10.81640625" style="209" hidden="1" customWidth="1"/>
    <col min="48" max="48" width="10.81640625" style="209" customWidth="1"/>
    <col min="49" max="260" width="10.81640625" style="209"/>
    <col min="261" max="261" width="3" style="209" customWidth="1"/>
    <col min="262" max="262" width="24.26953125" style="209" customWidth="1"/>
    <col min="263" max="263" width="13.7265625" style="209" customWidth="1"/>
    <col min="264" max="264" width="14" style="209" customWidth="1"/>
    <col min="265" max="265" width="11.26953125" style="209" customWidth="1"/>
    <col min="266" max="266" width="19.7265625" style="209" customWidth="1"/>
    <col min="267" max="267" width="5.26953125" style="209" customWidth="1"/>
    <col min="268" max="268" width="24.1796875" style="209" customWidth="1"/>
    <col min="269" max="269" width="2.453125" style="209" customWidth="1"/>
    <col min="270" max="516" width="10.81640625" style="209"/>
    <col min="517" max="517" width="3" style="209" customWidth="1"/>
    <col min="518" max="518" width="24.26953125" style="209" customWidth="1"/>
    <col min="519" max="519" width="13.7265625" style="209" customWidth="1"/>
    <col min="520" max="520" width="14" style="209" customWidth="1"/>
    <col min="521" max="521" width="11.26953125" style="209" customWidth="1"/>
    <col min="522" max="522" width="19.7265625" style="209" customWidth="1"/>
    <col min="523" max="523" width="5.26953125" style="209" customWidth="1"/>
    <col min="524" max="524" width="24.1796875" style="209" customWidth="1"/>
    <col min="525" max="525" width="2.453125" style="209" customWidth="1"/>
    <col min="526" max="772" width="10.81640625" style="209"/>
    <col min="773" max="773" width="3" style="209" customWidth="1"/>
    <col min="774" max="774" width="24.26953125" style="209" customWidth="1"/>
    <col min="775" max="775" width="13.7265625" style="209" customWidth="1"/>
    <col min="776" max="776" width="14" style="209" customWidth="1"/>
    <col min="777" max="777" width="11.26953125" style="209" customWidth="1"/>
    <col min="778" max="778" width="19.7265625" style="209" customWidth="1"/>
    <col min="779" max="779" width="5.26953125" style="209" customWidth="1"/>
    <col min="780" max="780" width="24.1796875" style="209" customWidth="1"/>
    <col min="781" max="781" width="2.453125" style="209" customWidth="1"/>
    <col min="782" max="1028" width="10.81640625" style="209"/>
    <col min="1029" max="1029" width="3" style="209" customWidth="1"/>
    <col min="1030" max="1030" width="24.26953125" style="209" customWidth="1"/>
    <col min="1031" max="1031" width="13.7265625" style="209" customWidth="1"/>
    <col min="1032" max="1032" width="14" style="209" customWidth="1"/>
    <col min="1033" max="1033" width="11.26953125" style="209" customWidth="1"/>
    <col min="1034" max="1034" width="19.7265625" style="209" customWidth="1"/>
    <col min="1035" max="1035" width="5.26953125" style="209" customWidth="1"/>
    <col min="1036" max="1036" width="24.1796875" style="209" customWidth="1"/>
    <col min="1037" max="1037" width="2.453125" style="209" customWidth="1"/>
    <col min="1038" max="1284" width="10.81640625" style="209"/>
    <col min="1285" max="1285" width="3" style="209" customWidth="1"/>
    <col min="1286" max="1286" width="24.26953125" style="209" customWidth="1"/>
    <col min="1287" max="1287" width="13.7265625" style="209" customWidth="1"/>
    <col min="1288" max="1288" width="14" style="209" customWidth="1"/>
    <col min="1289" max="1289" width="11.26953125" style="209" customWidth="1"/>
    <col min="1290" max="1290" width="19.7265625" style="209" customWidth="1"/>
    <col min="1291" max="1291" width="5.26953125" style="209" customWidth="1"/>
    <col min="1292" max="1292" width="24.1796875" style="209" customWidth="1"/>
    <col min="1293" max="1293" width="2.453125" style="209" customWidth="1"/>
    <col min="1294" max="1540" width="10.81640625" style="209"/>
    <col min="1541" max="1541" width="3" style="209" customWidth="1"/>
    <col min="1542" max="1542" width="24.26953125" style="209" customWidth="1"/>
    <col min="1543" max="1543" width="13.7265625" style="209" customWidth="1"/>
    <col min="1544" max="1544" width="14" style="209" customWidth="1"/>
    <col min="1545" max="1545" width="11.26953125" style="209" customWidth="1"/>
    <col min="1546" max="1546" width="19.7265625" style="209" customWidth="1"/>
    <col min="1547" max="1547" width="5.26953125" style="209" customWidth="1"/>
    <col min="1548" max="1548" width="24.1796875" style="209" customWidth="1"/>
    <col min="1549" max="1549" width="2.453125" style="209" customWidth="1"/>
    <col min="1550" max="1796" width="10.81640625" style="209"/>
    <col min="1797" max="1797" width="3" style="209" customWidth="1"/>
    <col min="1798" max="1798" width="24.26953125" style="209" customWidth="1"/>
    <col min="1799" max="1799" width="13.7265625" style="209" customWidth="1"/>
    <col min="1800" max="1800" width="14" style="209" customWidth="1"/>
    <col min="1801" max="1801" width="11.26953125" style="209" customWidth="1"/>
    <col min="1802" max="1802" width="19.7265625" style="209" customWidth="1"/>
    <col min="1803" max="1803" width="5.26953125" style="209" customWidth="1"/>
    <col min="1804" max="1804" width="24.1796875" style="209" customWidth="1"/>
    <col min="1805" max="1805" width="2.453125" style="209" customWidth="1"/>
    <col min="1806" max="2052" width="10.81640625" style="209"/>
    <col min="2053" max="2053" width="3" style="209" customWidth="1"/>
    <col min="2054" max="2054" width="24.26953125" style="209" customWidth="1"/>
    <col min="2055" max="2055" width="13.7265625" style="209" customWidth="1"/>
    <col min="2056" max="2056" width="14" style="209" customWidth="1"/>
    <col min="2057" max="2057" width="11.26953125" style="209" customWidth="1"/>
    <col min="2058" max="2058" width="19.7265625" style="209" customWidth="1"/>
    <col min="2059" max="2059" width="5.26953125" style="209" customWidth="1"/>
    <col min="2060" max="2060" width="24.1796875" style="209" customWidth="1"/>
    <col min="2061" max="2061" width="2.453125" style="209" customWidth="1"/>
    <col min="2062" max="2308" width="10.81640625" style="209"/>
    <col min="2309" max="2309" width="3" style="209" customWidth="1"/>
    <col min="2310" max="2310" width="24.26953125" style="209" customWidth="1"/>
    <col min="2311" max="2311" width="13.7265625" style="209" customWidth="1"/>
    <col min="2312" max="2312" width="14" style="209" customWidth="1"/>
    <col min="2313" max="2313" width="11.26953125" style="209" customWidth="1"/>
    <col min="2314" max="2314" width="19.7265625" style="209" customWidth="1"/>
    <col min="2315" max="2315" width="5.26953125" style="209" customWidth="1"/>
    <col min="2316" max="2316" width="24.1796875" style="209" customWidth="1"/>
    <col min="2317" max="2317" width="2.453125" style="209" customWidth="1"/>
    <col min="2318" max="2564" width="10.81640625" style="209"/>
    <col min="2565" max="2565" width="3" style="209" customWidth="1"/>
    <col min="2566" max="2566" width="24.26953125" style="209" customWidth="1"/>
    <col min="2567" max="2567" width="13.7265625" style="209" customWidth="1"/>
    <col min="2568" max="2568" width="14" style="209" customWidth="1"/>
    <col min="2569" max="2569" width="11.26953125" style="209" customWidth="1"/>
    <col min="2570" max="2570" width="19.7265625" style="209" customWidth="1"/>
    <col min="2571" max="2571" width="5.26953125" style="209" customWidth="1"/>
    <col min="2572" max="2572" width="24.1796875" style="209" customWidth="1"/>
    <col min="2573" max="2573" width="2.453125" style="209" customWidth="1"/>
    <col min="2574" max="2820" width="10.81640625" style="209"/>
    <col min="2821" max="2821" width="3" style="209" customWidth="1"/>
    <col min="2822" max="2822" width="24.26953125" style="209" customWidth="1"/>
    <col min="2823" max="2823" width="13.7265625" style="209" customWidth="1"/>
    <col min="2824" max="2824" width="14" style="209" customWidth="1"/>
    <col min="2825" max="2825" width="11.26953125" style="209" customWidth="1"/>
    <col min="2826" max="2826" width="19.7265625" style="209" customWidth="1"/>
    <col min="2827" max="2827" width="5.26953125" style="209" customWidth="1"/>
    <col min="2828" max="2828" width="24.1796875" style="209" customWidth="1"/>
    <col min="2829" max="2829" width="2.453125" style="209" customWidth="1"/>
    <col min="2830" max="3076" width="10.81640625" style="209"/>
    <col min="3077" max="3077" width="3" style="209" customWidth="1"/>
    <col min="3078" max="3078" width="24.26953125" style="209" customWidth="1"/>
    <col min="3079" max="3079" width="13.7265625" style="209" customWidth="1"/>
    <col min="3080" max="3080" width="14" style="209" customWidth="1"/>
    <col min="3081" max="3081" width="11.26953125" style="209" customWidth="1"/>
    <col min="3082" max="3082" width="19.7265625" style="209" customWidth="1"/>
    <col min="3083" max="3083" width="5.26953125" style="209" customWidth="1"/>
    <col min="3084" max="3084" width="24.1796875" style="209" customWidth="1"/>
    <col min="3085" max="3085" width="2.453125" style="209" customWidth="1"/>
    <col min="3086" max="3332" width="10.81640625" style="209"/>
    <col min="3333" max="3333" width="3" style="209" customWidth="1"/>
    <col min="3334" max="3334" width="24.26953125" style="209" customWidth="1"/>
    <col min="3335" max="3335" width="13.7265625" style="209" customWidth="1"/>
    <col min="3336" max="3336" width="14" style="209" customWidth="1"/>
    <col min="3337" max="3337" width="11.26953125" style="209" customWidth="1"/>
    <col min="3338" max="3338" width="19.7265625" style="209" customWidth="1"/>
    <col min="3339" max="3339" width="5.26953125" style="209" customWidth="1"/>
    <col min="3340" max="3340" width="24.1796875" style="209" customWidth="1"/>
    <col min="3341" max="3341" width="2.453125" style="209" customWidth="1"/>
    <col min="3342" max="3588" width="10.81640625" style="209"/>
    <col min="3589" max="3589" width="3" style="209" customWidth="1"/>
    <col min="3590" max="3590" width="24.26953125" style="209" customWidth="1"/>
    <col min="3591" max="3591" width="13.7265625" style="209" customWidth="1"/>
    <col min="3592" max="3592" width="14" style="209" customWidth="1"/>
    <col min="3593" max="3593" width="11.26953125" style="209" customWidth="1"/>
    <col min="3594" max="3594" width="19.7265625" style="209" customWidth="1"/>
    <col min="3595" max="3595" width="5.26953125" style="209" customWidth="1"/>
    <col min="3596" max="3596" width="24.1796875" style="209" customWidth="1"/>
    <col min="3597" max="3597" width="2.453125" style="209" customWidth="1"/>
    <col min="3598" max="3844" width="10.81640625" style="209"/>
    <col min="3845" max="3845" width="3" style="209" customWidth="1"/>
    <col min="3846" max="3846" width="24.26953125" style="209" customWidth="1"/>
    <col min="3847" max="3847" width="13.7265625" style="209" customWidth="1"/>
    <col min="3848" max="3848" width="14" style="209" customWidth="1"/>
    <col min="3849" max="3849" width="11.26953125" style="209" customWidth="1"/>
    <col min="3850" max="3850" width="19.7265625" style="209" customWidth="1"/>
    <col min="3851" max="3851" width="5.26953125" style="209" customWidth="1"/>
    <col min="3852" max="3852" width="24.1796875" style="209" customWidth="1"/>
    <col min="3853" max="3853" width="2.453125" style="209" customWidth="1"/>
    <col min="3854" max="4100" width="10.81640625" style="209"/>
    <col min="4101" max="4101" width="3" style="209" customWidth="1"/>
    <col min="4102" max="4102" width="24.26953125" style="209" customWidth="1"/>
    <col min="4103" max="4103" width="13.7265625" style="209" customWidth="1"/>
    <col min="4104" max="4104" width="14" style="209" customWidth="1"/>
    <col min="4105" max="4105" width="11.26953125" style="209" customWidth="1"/>
    <col min="4106" max="4106" width="19.7265625" style="209" customWidth="1"/>
    <col min="4107" max="4107" width="5.26953125" style="209" customWidth="1"/>
    <col min="4108" max="4108" width="24.1796875" style="209" customWidth="1"/>
    <col min="4109" max="4109" width="2.453125" style="209" customWidth="1"/>
    <col min="4110" max="4356" width="10.81640625" style="209"/>
    <col min="4357" max="4357" width="3" style="209" customWidth="1"/>
    <col min="4358" max="4358" width="24.26953125" style="209" customWidth="1"/>
    <col min="4359" max="4359" width="13.7265625" style="209" customWidth="1"/>
    <col min="4360" max="4360" width="14" style="209" customWidth="1"/>
    <col min="4361" max="4361" width="11.26953125" style="209" customWidth="1"/>
    <col min="4362" max="4362" width="19.7265625" style="209" customWidth="1"/>
    <col min="4363" max="4363" width="5.26953125" style="209" customWidth="1"/>
    <col min="4364" max="4364" width="24.1796875" style="209" customWidth="1"/>
    <col min="4365" max="4365" width="2.453125" style="209" customWidth="1"/>
    <col min="4366" max="4612" width="10.81640625" style="209"/>
    <col min="4613" max="4613" width="3" style="209" customWidth="1"/>
    <col min="4614" max="4614" width="24.26953125" style="209" customWidth="1"/>
    <col min="4615" max="4615" width="13.7265625" style="209" customWidth="1"/>
    <col min="4616" max="4616" width="14" style="209" customWidth="1"/>
    <col min="4617" max="4617" width="11.26953125" style="209" customWidth="1"/>
    <col min="4618" max="4618" width="19.7265625" style="209" customWidth="1"/>
    <col min="4619" max="4619" width="5.26953125" style="209" customWidth="1"/>
    <col min="4620" max="4620" width="24.1796875" style="209" customWidth="1"/>
    <col min="4621" max="4621" width="2.453125" style="209" customWidth="1"/>
    <col min="4622" max="4868" width="10.81640625" style="209"/>
    <col min="4869" max="4869" width="3" style="209" customWidth="1"/>
    <col min="4870" max="4870" width="24.26953125" style="209" customWidth="1"/>
    <col min="4871" max="4871" width="13.7265625" style="209" customWidth="1"/>
    <col min="4872" max="4872" width="14" style="209" customWidth="1"/>
    <col min="4873" max="4873" width="11.26953125" style="209" customWidth="1"/>
    <col min="4874" max="4874" width="19.7265625" style="209" customWidth="1"/>
    <col min="4875" max="4875" width="5.26953125" style="209" customWidth="1"/>
    <col min="4876" max="4876" width="24.1796875" style="209" customWidth="1"/>
    <col min="4877" max="4877" width="2.453125" style="209" customWidth="1"/>
    <col min="4878" max="5124" width="10.81640625" style="209"/>
    <col min="5125" max="5125" width="3" style="209" customWidth="1"/>
    <col min="5126" max="5126" width="24.26953125" style="209" customWidth="1"/>
    <col min="5127" max="5127" width="13.7265625" style="209" customWidth="1"/>
    <col min="5128" max="5128" width="14" style="209" customWidth="1"/>
    <col min="5129" max="5129" width="11.26953125" style="209" customWidth="1"/>
    <col min="5130" max="5130" width="19.7265625" style="209" customWidth="1"/>
    <col min="5131" max="5131" width="5.26953125" style="209" customWidth="1"/>
    <col min="5132" max="5132" width="24.1796875" style="209" customWidth="1"/>
    <col min="5133" max="5133" width="2.453125" style="209" customWidth="1"/>
    <col min="5134" max="5380" width="10.81640625" style="209"/>
    <col min="5381" max="5381" width="3" style="209" customWidth="1"/>
    <col min="5382" max="5382" width="24.26953125" style="209" customWidth="1"/>
    <col min="5383" max="5383" width="13.7265625" style="209" customWidth="1"/>
    <col min="5384" max="5384" width="14" style="209" customWidth="1"/>
    <col min="5385" max="5385" width="11.26953125" style="209" customWidth="1"/>
    <col min="5386" max="5386" width="19.7265625" style="209" customWidth="1"/>
    <col min="5387" max="5387" width="5.26953125" style="209" customWidth="1"/>
    <col min="5388" max="5388" width="24.1796875" style="209" customWidth="1"/>
    <col min="5389" max="5389" width="2.453125" style="209" customWidth="1"/>
    <col min="5390" max="5636" width="10.81640625" style="209"/>
    <col min="5637" max="5637" width="3" style="209" customWidth="1"/>
    <col min="5638" max="5638" width="24.26953125" style="209" customWidth="1"/>
    <col min="5639" max="5639" width="13.7265625" style="209" customWidth="1"/>
    <col min="5640" max="5640" width="14" style="209" customWidth="1"/>
    <col min="5641" max="5641" width="11.26953125" style="209" customWidth="1"/>
    <col min="5642" max="5642" width="19.7265625" style="209" customWidth="1"/>
    <col min="5643" max="5643" width="5.26953125" style="209" customWidth="1"/>
    <col min="5644" max="5644" width="24.1796875" style="209" customWidth="1"/>
    <col min="5645" max="5645" width="2.453125" style="209" customWidth="1"/>
    <col min="5646" max="5892" width="10.81640625" style="209"/>
    <col min="5893" max="5893" width="3" style="209" customWidth="1"/>
    <col min="5894" max="5894" width="24.26953125" style="209" customWidth="1"/>
    <col min="5895" max="5895" width="13.7265625" style="209" customWidth="1"/>
    <col min="5896" max="5896" width="14" style="209" customWidth="1"/>
    <col min="5897" max="5897" width="11.26953125" style="209" customWidth="1"/>
    <col min="5898" max="5898" width="19.7265625" style="209" customWidth="1"/>
    <col min="5899" max="5899" width="5.26953125" style="209" customWidth="1"/>
    <col min="5900" max="5900" width="24.1796875" style="209" customWidth="1"/>
    <col min="5901" max="5901" width="2.453125" style="209" customWidth="1"/>
    <col min="5902" max="6148" width="10.81640625" style="209"/>
    <col min="6149" max="6149" width="3" style="209" customWidth="1"/>
    <col min="6150" max="6150" width="24.26953125" style="209" customWidth="1"/>
    <col min="6151" max="6151" width="13.7265625" style="209" customWidth="1"/>
    <col min="6152" max="6152" width="14" style="209" customWidth="1"/>
    <col min="6153" max="6153" width="11.26953125" style="209" customWidth="1"/>
    <col min="6154" max="6154" width="19.7265625" style="209" customWidth="1"/>
    <col min="6155" max="6155" width="5.26953125" style="209" customWidth="1"/>
    <col min="6156" max="6156" width="24.1796875" style="209" customWidth="1"/>
    <col min="6157" max="6157" width="2.453125" style="209" customWidth="1"/>
    <col min="6158" max="6404" width="10.81640625" style="209"/>
    <col min="6405" max="6405" width="3" style="209" customWidth="1"/>
    <col min="6406" max="6406" width="24.26953125" style="209" customWidth="1"/>
    <col min="6407" max="6407" width="13.7265625" style="209" customWidth="1"/>
    <col min="6408" max="6408" width="14" style="209" customWidth="1"/>
    <col min="6409" max="6409" width="11.26953125" style="209" customWidth="1"/>
    <col min="6410" max="6410" width="19.7265625" style="209" customWidth="1"/>
    <col min="6411" max="6411" width="5.26953125" style="209" customWidth="1"/>
    <col min="6412" max="6412" width="24.1796875" style="209" customWidth="1"/>
    <col min="6413" max="6413" width="2.453125" style="209" customWidth="1"/>
    <col min="6414" max="6660" width="10.81640625" style="209"/>
    <col min="6661" max="6661" width="3" style="209" customWidth="1"/>
    <col min="6662" max="6662" width="24.26953125" style="209" customWidth="1"/>
    <col min="6663" max="6663" width="13.7265625" style="209" customWidth="1"/>
    <col min="6664" max="6664" width="14" style="209" customWidth="1"/>
    <col min="6665" max="6665" width="11.26953125" style="209" customWidth="1"/>
    <col min="6666" max="6666" width="19.7265625" style="209" customWidth="1"/>
    <col min="6667" max="6667" width="5.26953125" style="209" customWidth="1"/>
    <col min="6668" max="6668" width="24.1796875" style="209" customWidth="1"/>
    <col min="6669" max="6669" width="2.453125" style="209" customWidth="1"/>
    <col min="6670" max="6916" width="10.81640625" style="209"/>
    <col min="6917" max="6917" width="3" style="209" customWidth="1"/>
    <col min="6918" max="6918" width="24.26953125" style="209" customWidth="1"/>
    <col min="6919" max="6919" width="13.7265625" style="209" customWidth="1"/>
    <col min="6920" max="6920" width="14" style="209" customWidth="1"/>
    <col min="6921" max="6921" width="11.26953125" style="209" customWidth="1"/>
    <col min="6922" max="6922" width="19.7265625" style="209" customWidth="1"/>
    <col min="6923" max="6923" width="5.26953125" style="209" customWidth="1"/>
    <col min="6924" max="6924" width="24.1796875" style="209" customWidth="1"/>
    <col min="6925" max="6925" width="2.453125" style="209" customWidth="1"/>
    <col min="6926" max="7172" width="10.81640625" style="209"/>
    <col min="7173" max="7173" width="3" style="209" customWidth="1"/>
    <col min="7174" max="7174" width="24.26953125" style="209" customWidth="1"/>
    <col min="7175" max="7175" width="13.7265625" style="209" customWidth="1"/>
    <col min="7176" max="7176" width="14" style="209" customWidth="1"/>
    <col min="7177" max="7177" width="11.26953125" style="209" customWidth="1"/>
    <col min="7178" max="7178" width="19.7265625" style="209" customWidth="1"/>
    <col min="7179" max="7179" width="5.26953125" style="209" customWidth="1"/>
    <col min="7180" max="7180" width="24.1796875" style="209" customWidth="1"/>
    <col min="7181" max="7181" width="2.453125" style="209" customWidth="1"/>
    <col min="7182" max="7428" width="10.81640625" style="209"/>
    <col min="7429" max="7429" width="3" style="209" customWidth="1"/>
    <col min="7430" max="7430" width="24.26953125" style="209" customWidth="1"/>
    <col min="7431" max="7431" width="13.7265625" style="209" customWidth="1"/>
    <col min="7432" max="7432" width="14" style="209" customWidth="1"/>
    <col min="7433" max="7433" width="11.26953125" style="209" customWidth="1"/>
    <col min="7434" max="7434" width="19.7265625" style="209" customWidth="1"/>
    <col min="7435" max="7435" width="5.26953125" style="209" customWidth="1"/>
    <col min="7436" max="7436" width="24.1796875" style="209" customWidth="1"/>
    <col min="7437" max="7437" width="2.453125" style="209" customWidth="1"/>
    <col min="7438" max="7684" width="10.81640625" style="209"/>
    <col min="7685" max="7685" width="3" style="209" customWidth="1"/>
    <col min="7686" max="7686" width="24.26953125" style="209" customWidth="1"/>
    <col min="7687" max="7687" width="13.7265625" style="209" customWidth="1"/>
    <col min="7688" max="7688" width="14" style="209" customWidth="1"/>
    <col min="7689" max="7689" width="11.26953125" style="209" customWidth="1"/>
    <col min="7690" max="7690" width="19.7265625" style="209" customWidth="1"/>
    <col min="7691" max="7691" width="5.26953125" style="209" customWidth="1"/>
    <col min="7692" max="7692" width="24.1796875" style="209" customWidth="1"/>
    <col min="7693" max="7693" width="2.453125" style="209" customWidth="1"/>
    <col min="7694" max="7940" width="10.81640625" style="209"/>
    <col min="7941" max="7941" width="3" style="209" customWidth="1"/>
    <col min="7942" max="7942" width="24.26953125" style="209" customWidth="1"/>
    <col min="7943" max="7943" width="13.7265625" style="209" customWidth="1"/>
    <col min="7944" max="7944" width="14" style="209" customWidth="1"/>
    <col min="7945" max="7945" width="11.26953125" style="209" customWidth="1"/>
    <col min="7946" max="7946" width="19.7265625" style="209" customWidth="1"/>
    <col min="7947" max="7947" width="5.26953125" style="209" customWidth="1"/>
    <col min="7948" max="7948" width="24.1796875" style="209" customWidth="1"/>
    <col min="7949" max="7949" width="2.453125" style="209" customWidth="1"/>
    <col min="7950" max="8196" width="10.81640625" style="209"/>
    <col min="8197" max="8197" width="3" style="209" customWidth="1"/>
    <col min="8198" max="8198" width="24.26953125" style="209" customWidth="1"/>
    <col min="8199" max="8199" width="13.7265625" style="209" customWidth="1"/>
    <col min="8200" max="8200" width="14" style="209" customWidth="1"/>
    <col min="8201" max="8201" width="11.26953125" style="209" customWidth="1"/>
    <col min="8202" max="8202" width="19.7265625" style="209" customWidth="1"/>
    <col min="8203" max="8203" width="5.26953125" style="209" customWidth="1"/>
    <col min="8204" max="8204" width="24.1796875" style="209" customWidth="1"/>
    <col min="8205" max="8205" width="2.453125" style="209" customWidth="1"/>
    <col min="8206" max="8452" width="10.81640625" style="209"/>
    <col min="8453" max="8453" width="3" style="209" customWidth="1"/>
    <col min="8454" max="8454" width="24.26953125" style="209" customWidth="1"/>
    <col min="8455" max="8455" width="13.7265625" style="209" customWidth="1"/>
    <col min="8456" max="8456" width="14" style="209" customWidth="1"/>
    <col min="8457" max="8457" width="11.26953125" style="209" customWidth="1"/>
    <col min="8458" max="8458" width="19.7265625" style="209" customWidth="1"/>
    <col min="8459" max="8459" width="5.26953125" style="209" customWidth="1"/>
    <col min="8460" max="8460" width="24.1796875" style="209" customWidth="1"/>
    <col min="8461" max="8461" width="2.453125" style="209" customWidth="1"/>
    <col min="8462" max="8708" width="10.81640625" style="209"/>
    <col min="8709" max="8709" width="3" style="209" customWidth="1"/>
    <col min="8710" max="8710" width="24.26953125" style="209" customWidth="1"/>
    <col min="8711" max="8711" width="13.7265625" style="209" customWidth="1"/>
    <col min="8712" max="8712" width="14" style="209" customWidth="1"/>
    <col min="8713" max="8713" width="11.26953125" style="209" customWidth="1"/>
    <col min="8714" max="8714" width="19.7265625" style="209" customWidth="1"/>
    <col min="8715" max="8715" width="5.26953125" style="209" customWidth="1"/>
    <col min="8716" max="8716" width="24.1796875" style="209" customWidth="1"/>
    <col min="8717" max="8717" width="2.453125" style="209" customWidth="1"/>
    <col min="8718" max="8964" width="10.81640625" style="209"/>
    <col min="8965" max="8965" width="3" style="209" customWidth="1"/>
    <col min="8966" max="8966" width="24.26953125" style="209" customWidth="1"/>
    <col min="8967" max="8967" width="13.7265625" style="209" customWidth="1"/>
    <col min="8968" max="8968" width="14" style="209" customWidth="1"/>
    <col min="8969" max="8969" width="11.26953125" style="209" customWidth="1"/>
    <col min="8970" max="8970" width="19.7265625" style="209" customWidth="1"/>
    <col min="8971" max="8971" width="5.26953125" style="209" customWidth="1"/>
    <col min="8972" max="8972" width="24.1796875" style="209" customWidth="1"/>
    <col min="8973" max="8973" width="2.453125" style="209" customWidth="1"/>
    <col min="8974" max="9220" width="10.81640625" style="209"/>
    <col min="9221" max="9221" width="3" style="209" customWidth="1"/>
    <col min="9222" max="9222" width="24.26953125" style="209" customWidth="1"/>
    <col min="9223" max="9223" width="13.7265625" style="209" customWidth="1"/>
    <col min="9224" max="9224" width="14" style="209" customWidth="1"/>
    <col min="9225" max="9225" width="11.26953125" style="209" customWidth="1"/>
    <col min="9226" max="9226" width="19.7265625" style="209" customWidth="1"/>
    <col min="9227" max="9227" width="5.26953125" style="209" customWidth="1"/>
    <col min="9228" max="9228" width="24.1796875" style="209" customWidth="1"/>
    <col min="9229" max="9229" width="2.453125" style="209" customWidth="1"/>
    <col min="9230" max="9476" width="10.81640625" style="209"/>
    <col min="9477" max="9477" width="3" style="209" customWidth="1"/>
    <col min="9478" max="9478" width="24.26953125" style="209" customWidth="1"/>
    <col min="9479" max="9479" width="13.7265625" style="209" customWidth="1"/>
    <col min="9480" max="9480" width="14" style="209" customWidth="1"/>
    <col min="9481" max="9481" width="11.26953125" style="209" customWidth="1"/>
    <col min="9482" max="9482" width="19.7265625" style="209" customWidth="1"/>
    <col min="9483" max="9483" width="5.26953125" style="209" customWidth="1"/>
    <col min="9484" max="9484" width="24.1796875" style="209" customWidth="1"/>
    <col min="9485" max="9485" width="2.453125" style="209" customWidth="1"/>
    <col min="9486" max="9732" width="10.81640625" style="209"/>
    <col min="9733" max="9733" width="3" style="209" customWidth="1"/>
    <col min="9734" max="9734" width="24.26953125" style="209" customWidth="1"/>
    <col min="9735" max="9735" width="13.7265625" style="209" customWidth="1"/>
    <col min="9736" max="9736" width="14" style="209" customWidth="1"/>
    <col min="9737" max="9737" width="11.26953125" style="209" customWidth="1"/>
    <col min="9738" max="9738" width="19.7265625" style="209" customWidth="1"/>
    <col min="9739" max="9739" width="5.26953125" style="209" customWidth="1"/>
    <col min="9740" max="9740" width="24.1796875" style="209" customWidth="1"/>
    <col min="9741" max="9741" width="2.453125" style="209" customWidth="1"/>
    <col min="9742" max="9988" width="10.81640625" style="209"/>
    <col min="9989" max="9989" width="3" style="209" customWidth="1"/>
    <col min="9990" max="9990" width="24.26953125" style="209" customWidth="1"/>
    <col min="9991" max="9991" width="13.7265625" style="209" customWidth="1"/>
    <col min="9992" max="9992" width="14" style="209" customWidth="1"/>
    <col min="9993" max="9993" width="11.26953125" style="209" customWidth="1"/>
    <col min="9994" max="9994" width="19.7265625" style="209" customWidth="1"/>
    <col min="9995" max="9995" width="5.26953125" style="209" customWidth="1"/>
    <col min="9996" max="9996" width="24.1796875" style="209" customWidth="1"/>
    <col min="9997" max="9997" width="2.453125" style="209" customWidth="1"/>
    <col min="9998" max="10244" width="10.81640625" style="209"/>
    <col min="10245" max="10245" width="3" style="209" customWidth="1"/>
    <col min="10246" max="10246" width="24.26953125" style="209" customWidth="1"/>
    <col min="10247" max="10247" width="13.7265625" style="209" customWidth="1"/>
    <col min="10248" max="10248" width="14" style="209" customWidth="1"/>
    <col min="10249" max="10249" width="11.26953125" style="209" customWidth="1"/>
    <col min="10250" max="10250" width="19.7265625" style="209" customWidth="1"/>
    <col min="10251" max="10251" width="5.26953125" style="209" customWidth="1"/>
    <col min="10252" max="10252" width="24.1796875" style="209" customWidth="1"/>
    <col min="10253" max="10253" width="2.453125" style="209" customWidth="1"/>
    <col min="10254" max="10500" width="10.81640625" style="209"/>
    <col min="10501" max="10501" width="3" style="209" customWidth="1"/>
    <col min="10502" max="10502" width="24.26953125" style="209" customWidth="1"/>
    <col min="10503" max="10503" width="13.7265625" style="209" customWidth="1"/>
    <col min="10504" max="10504" width="14" style="209" customWidth="1"/>
    <col min="10505" max="10505" width="11.26953125" style="209" customWidth="1"/>
    <col min="10506" max="10506" width="19.7265625" style="209" customWidth="1"/>
    <col min="10507" max="10507" width="5.26953125" style="209" customWidth="1"/>
    <col min="10508" max="10508" width="24.1796875" style="209" customWidth="1"/>
    <col min="10509" max="10509" width="2.453125" style="209" customWidth="1"/>
    <col min="10510" max="10756" width="10.81640625" style="209"/>
    <col min="10757" max="10757" width="3" style="209" customWidth="1"/>
    <col min="10758" max="10758" width="24.26953125" style="209" customWidth="1"/>
    <col min="10759" max="10759" width="13.7265625" style="209" customWidth="1"/>
    <col min="10760" max="10760" width="14" style="209" customWidth="1"/>
    <col min="10761" max="10761" width="11.26953125" style="209" customWidth="1"/>
    <col min="10762" max="10762" width="19.7265625" style="209" customWidth="1"/>
    <col min="10763" max="10763" width="5.26953125" style="209" customWidth="1"/>
    <col min="10764" max="10764" width="24.1796875" style="209" customWidth="1"/>
    <col min="10765" max="10765" width="2.453125" style="209" customWidth="1"/>
    <col min="10766" max="11012" width="10.81640625" style="209"/>
    <col min="11013" max="11013" width="3" style="209" customWidth="1"/>
    <col min="11014" max="11014" width="24.26953125" style="209" customWidth="1"/>
    <col min="11015" max="11015" width="13.7265625" style="209" customWidth="1"/>
    <col min="11016" max="11016" width="14" style="209" customWidth="1"/>
    <col min="11017" max="11017" width="11.26953125" style="209" customWidth="1"/>
    <col min="11018" max="11018" width="19.7265625" style="209" customWidth="1"/>
    <col min="11019" max="11019" width="5.26953125" style="209" customWidth="1"/>
    <col min="11020" max="11020" width="24.1796875" style="209" customWidth="1"/>
    <col min="11021" max="11021" width="2.453125" style="209" customWidth="1"/>
    <col min="11022" max="11268" width="10.81640625" style="209"/>
    <col min="11269" max="11269" width="3" style="209" customWidth="1"/>
    <col min="11270" max="11270" width="24.26953125" style="209" customWidth="1"/>
    <col min="11271" max="11271" width="13.7265625" style="209" customWidth="1"/>
    <col min="11272" max="11272" width="14" style="209" customWidth="1"/>
    <col min="11273" max="11273" width="11.26953125" style="209" customWidth="1"/>
    <col min="11274" max="11274" width="19.7265625" style="209" customWidth="1"/>
    <col min="11275" max="11275" width="5.26953125" style="209" customWidth="1"/>
    <col min="11276" max="11276" width="24.1796875" style="209" customWidth="1"/>
    <col min="11277" max="11277" width="2.453125" style="209" customWidth="1"/>
    <col min="11278" max="11524" width="10.81640625" style="209"/>
    <col min="11525" max="11525" width="3" style="209" customWidth="1"/>
    <col min="11526" max="11526" width="24.26953125" style="209" customWidth="1"/>
    <col min="11527" max="11527" width="13.7265625" style="209" customWidth="1"/>
    <col min="11528" max="11528" width="14" style="209" customWidth="1"/>
    <col min="11529" max="11529" width="11.26953125" style="209" customWidth="1"/>
    <col min="11530" max="11530" width="19.7265625" style="209" customWidth="1"/>
    <col min="11531" max="11531" width="5.26953125" style="209" customWidth="1"/>
    <col min="11532" max="11532" width="24.1796875" style="209" customWidth="1"/>
    <col min="11533" max="11533" width="2.453125" style="209" customWidth="1"/>
    <col min="11534" max="11780" width="10.81640625" style="209"/>
    <col min="11781" max="11781" width="3" style="209" customWidth="1"/>
    <col min="11782" max="11782" width="24.26953125" style="209" customWidth="1"/>
    <col min="11783" max="11783" width="13.7265625" style="209" customWidth="1"/>
    <col min="11784" max="11784" width="14" style="209" customWidth="1"/>
    <col min="11785" max="11785" width="11.26953125" style="209" customWidth="1"/>
    <col min="11786" max="11786" width="19.7265625" style="209" customWidth="1"/>
    <col min="11787" max="11787" width="5.26953125" style="209" customWidth="1"/>
    <col min="11788" max="11788" width="24.1796875" style="209" customWidth="1"/>
    <col min="11789" max="11789" width="2.453125" style="209" customWidth="1"/>
    <col min="11790" max="12036" width="10.81640625" style="209"/>
    <col min="12037" max="12037" width="3" style="209" customWidth="1"/>
    <col min="12038" max="12038" width="24.26953125" style="209" customWidth="1"/>
    <col min="12039" max="12039" width="13.7265625" style="209" customWidth="1"/>
    <col min="12040" max="12040" width="14" style="209" customWidth="1"/>
    <col min="12041" max="12041" width="11.26953125" style="209" customWidth="1"/>
    <col min="12042" max="12042" width="19.7265625" style="209" customWidth="1"/>
    <col min="12043" max="12043" width="5.26953125" style="209" customWidth="1"/>
    <col min="12044" max="12044" width="24.1796875" style="209" customWidth="1"/>
    <col min="12045" max="12045" width="2.453125" style="209" customWidth="1"/>
    <col min="12046" max="12292" width="10.81640625" style="209"/>
    <col min="12293" max="12293" width="3" style="209" customWidth="1"/>
    <col min="12294" max="12294" width="24.26953125" style="209" customWidth="1"/>
    <col min="12295" max="12295" width="13.7265625" style="209" customWidth="1"/>
    <col min="12296" max="12296" width="14" style="209" customWidth="1"/>
    <col min="12297" max="12297" width="11.26953125" style="209" customWidth="1"/>
    <col min="12298" max="12298" width="19.7265625" style="209" customWidth="1"/>
    <col min="12299" max="12299" width="5.26953125" style="209" customWidth="1"/>
    <col min="12300" max="12300" width="24.1796875" style="209" customWidth="1"/>
    <col min="12301" max="12301" width="2.453125" style="209" customWidth="1"/>
    <col min="12302" max="12548" width="10.81640625" style="209"/>
    <col min="12549" max="12549" width="3" style="209" customWidth="1"/>
    <col min="12550" max="12550" width="24.26953125" style="209" customWidth="1"/>
    <col min="12551" max="12551" width="13.7265625" style="209" customWidth="1"/>
    <col min="12552" max="12552" width="14" style="209" customWidth="1"/>
    <col min="12553" max="12553" width="11.26953125" style="209" customWidth="1"/>
    <col min="12554" max="12554" width="19.7265625" style="209" customWidth="1"/>
    <col min="12555" max="12555" width="5.26953125" style="209" customWidth="1"/>
    <col min="12556" max="12556" width="24.1796875" style="209" customWidth="1"/>
    <col min="12557" max="12557" width="2.453125" style="209" customWidth="1"/>
    <col min="12558" max="12804" width="10.81640625" style="209"/>
    <col min="12805" max="12805" width="3" style="209" customWidth="1"/>
    <col min="12806" max="12806" width="24.26953125" style="209" customWidth="1"/>
    <col min="12807" max="12807" width="13.7265625" style="209" customWidth="1"/>
    <col min="12808" max="12808" width="14" style="209" customWidth="1"/>
    <col min="12809" max="12809" width="11.26953125" style="209" customWidth="1"/>
    <col min="12810" max="12810" width="19.7265625" style="209" customWidth="1"/>
    <col min="12811" max="12811" width="5.26953125" style="209" customWidth="1"/>
    <col min="12812" max="12812" width="24.1796875" style="209" customWidth="1"/>
    <col min="12813" max="12813" width="2.453125" style="209" customWidth="1"/>
    <col min="12814" max="13060" width="10.81640625" style="209"/>
    <col min="13061" max="13061" width="3" style="209" customWidth="1"/>
    <col min="13062" max="13062" width="24.26953125" style="209" customWidth="1"/>
    <col min="13063" max="13063" width="13.7265625" style="209" customWidth="1"/>
    <col min="13064" max="13064" width="14" style="209" customWidth="1"/>
    <col min="13065" max="13065" width="11.26953125" style="209" customWidth="1"/>
    <col min="13066" max="13066" width="19.7265625" style="209" customWidth="1"/>
    <col min="13067" max="13067" width="5.26953125" style="209" customWidth="1"/>
    <col min="13068" max="13068" width="24.1796875" style="209" customWidth="1"/>
    <col min="13069" max="13069" width="2.453125" style="209" customWidth="1"/>
    <col min="13070" max="13316" width="10.81640625" style="209"/>
    <col min="13317" max="13317" width="3" style="209" customWidth="1"/>
    <col min="13318" max="13318" width="24.26953125" style="209" customWidth="1"/>
    <col min="13319" max="13319" width="13.7265625" style="209" customWidth="1"/>
    <col min="13320" max="13320" width="14" style="209" customWidth="1"/>
    <col min="13321" max="13321" width="11.26953125" style="209" customWidth="1"/>
    <col min="13322" max="13322" width="19.7265625" style="209" customWidth="1"/>
    <col min="13323" max="13323" width="5.26953125" style="209" customWidth="1"/>
    <col min="13324" max="13324" width="24.1796875" style="209" customWidth="1"/>
    <col min="13325" max="13325" width="2.453125" style="209" customWidth="1"/>
    <col min="13326" max="13572" width="10.81640625" style="209"/>
    <col min="13573" max="13573" width="3" style="209" customWidth="1"/>
    <col min="13574" max="13574" width="24.26953125" style="209" customWidth="1"/>
    <col min="13575" max="13575" width="13.7265625" style="209" customWidth="1"/>
    <col min="13576" max="13576" width="14" style="209" customWidth="1"/>
    <col min="13577" max="13577" width="11.26953125" style="209" customWidth="1"/>
    <col min="13578" max="13578" width="19.7265625" style="209" customWidth="1"/>
    <col min="13579" max="13579" width="5.26953125" style="209" customWidth="1"/>
    <col min="13580" max="13580" width="24.1796875" style="209" customWidth="1"/>
    <col min="13581" max="13581" width="2.453125" style="209" customWidth="1"/>
    <col min="13582" max="13828" width="10.81640625" style="209"/>
    <col min="13829" max="13829" width="3" style="209" customWidth="1"/>
    <col min="13830" max="13830" width="24.26953125" style="209" customWidth="1"/>
    <col min="13831" max="13831" width="13.7265625" style="209" customWidth="1"/>
    <col min="13832" max="13832" width="14" style="209" customWidth="1"/>
    <col min="13833" max="13833" width="11.26953125" style="209" customWidth="1"/>
    <col min="13834" max="13834" width="19.7265625" style="209" customWidth="1"/>
    <col min="13835" max="13835" width="5.26953125" style="209" customWidth="1"/>
    <col min="13836" max="13836" width="24.1796875" style="209" customWidth="1"/>
    <col min="13837" max="13837" width="2.453125" style="209" customWidth="1"/>
    <col min="13838" max="14084" width="10.81640625" style="209"/>
    <col min="14085" max="14085" width="3" style="209" customWidth="1"/>
    <col min="14086" max="14086" width="24.26953125" style="209" customWidth="1"/>
    <col min="14087" max="14087" width="13.7265625" style="209" customWidth="1"/>
    <col min="14088" max="14088" width="14" style="209" customWidth="1"/>
    <col min="14089" max="14089" width="11.26953125" style="209" customWidth="1"/>
    <col min="14090" max="14090" width="19.7265625" style="209" customWidth="1"/>
    <col min="14091" max="14091" width="5.26953125" style="209" customWidth="1"/>
    <col min="14092" max="14092" width="24.1796875" style="209" customWidth="1"/>
    <col min="14093" max="14093" width="2.453125" style="209" customWidth="1"/>
    <col min="14094" max="14340" width="10.81640625" style="209"/>
    <col min="14341" max="14341" width="3" style="209" customWidth="1"/>
    <col min="14342" max="14342" width="24.26953125" style="209" customWidth="1"/>
    <col min="14343" max="14343" width="13.7265625" style="209" customWidth="1"/>
    <col min="14344" max="14344" width="14" style="209" customWidth="1"/>
    <col min="14345" max="14345" width="11.26953125" style="209" customWidth="1"/>
    <col min="14346" max="14346" width="19.7265625" style="209" customWidth="1"/>
    <col min="14347" max="14347" width="5.26953125" style="209" customWidth="1"/>
    <col min="14348" max="14348" width="24.1796875" style="209" customWidth="1"/>
    <col min="14349" max="14349" width="2.453125" style="209" customWidth="1"/>
    <col min="14350" max="14596" width="10.81640625" style="209"/>
    <col min="14597" max="14597" width="3" style="209" customWidth="1"/>
    <col min="14598" max="14598" width="24.26953125" style="209" customWidth="1"/>
    <col min="14599" max="14599" width="13.7265625" style="209" customWidth="1"/>
    <col min="14600" max="14600" width="14" style="209" customWidth="1"/>
    <col min="14601" max="14601" width="11.26953125" style="209" customWidth="1"/>
    <col min="14602" max="14602" width="19.7265625" style="209" customWidth="1"/>
    <col min="14603" max="14603" width="5.26953125" style="209" customWidth="1"/>
    <col min="14604" max="14604" width="24.1796875" style="209" customWidth="1"/>
    <col min="14605" max="14605" width="2.453125" style="209" customWidth="1"/>
    <col min="14606" max="14852" width="10.81640625" style="209"/>
    <col min="14853" max="14853" width="3" style="209" customWidth="1"/>
    <col min="14854" max="14854" width="24.26953125" style="209" customWidth="1"/>
    <col min="14855" max="14855" width="13.7265625" style="209" customWidth="1"/>
    <col min="14856" max="14856" width="14" style="209" customWidth="1"/>
    <col min="14857" max="14857" width="11.26953125" style="209" customWidth="1"/>
    <col min="14858" max="14858" width="19.7265625" style="209" customWidth="1"/>
    <col min="14859" max="14859" width="5.26953125" style="209" customWidth="1"/>
    <col min="14860" max="14860" width="24.1796875" style="209" customWidth="1"/>
    <col min="14861" max="14861" width="2.453125" style="209" customWidth="1"/>
    <col min="14862" max="15108" width="10.81640625" style="209"/>
    <col min="15109" max="15109" width="3" style="209" customWidth="1"/>
    <col min="15110" max="15110" width="24.26953125" style="209" customWidth="1"/>
    <col min="15111" max="15111" width="13.7265625" style="209" customWidth="1"/>
    <col min="15112" max="15112" width="14" style="209" customWidth="1"/>
    <col min="15113" max="15113" width="11.26953125" style="209" customWidth="1"/>
    <col min="15114" max="15114" width="19.7265625" style="209" customWidth="1"/>
    <col min="15115" max="15115" width="5.26953125" style="209" customWidth="1"/>
    <col min="15116" max="15116" width="24.1796875" style="209" customWidth="1"/>
    <col min="15117" max="15117" width="2.453125" style="209" customWidth="1"/>
    <col min="15118" max="15364" width="10.81640625" style="209"/>
    <col min="15365" max="15365" width="3" style="209" customWidth="1"/>
    <col min="15366" max="15366" width="24.26953125" style="209" customWidth="1"/>
    <col min="15367" max="15367" width="13.7265625" style="209" customWidth="1"/>
    <col min="15368" max="15368" width="14" style="209" customWidth="1"/>
    <col min="15369" max="15369" width="11.26953125" style="209" customWidth="1"/>
    <col min="15370" max="15370" width="19.7265625" style="209" customWidth="1"/>
    <col min="15371" max="15371" width="5.26953125" style="209" customWidth="1"/>
    <col min="15372" max="15372" width="24.1796875" style="209" customWidth="1"/>
    <col min="15373" max="15373" width="2.453125" style="209" customWidth="1"/>
    <col min="15374" max="15620" width="10.81640625" style="209"/>
    <col min="15621" max="15621" width="3" style="209" customWidth="1"/>
    <col min="15622" max="15622" width="24.26953125" style="209" customWidth="1"/>
    <col min="15623" max="15623" width="13.7265625" style="209" customWidth="1"/>
    <col min="15624" max="15624" width="14" style="209" customWidth="1"/>
    <col min="15625" max="15625" width="11.26953125" style="209" customWidth="1"/>
    <col min="15626" max="15626" width="19.7265625" style="209" customWidth="1"/>
    <col min="15627" max="15627" width="5.26953125" style="209" customWidth="1"/>
    <col min="15628" max="15628" width="24.1796875" style="209" customWidth="1"/>
    <col min="15629" max="15629" width="2.453125" style="209" customWidth="1"/>
    <col min="15630" max="15876" width="10.81640625" style="209"/>
    <col min="15877" max="15877" width="3" style="209" customWidth="1"/>
    <col min="15878" max="15878" width="24.26953125" style="209" customWidth="1"/>
    <col min="15879" max="15879" width="13.7265625" style="209" customWidth="1"/>
    <col min="15880" max="15880" width="14" style="209" customWidth="1"/>
    <col min="15881" max="15881" width="11.26953125" style="209" customWidth="1"/>
    <col min="15882" max="15882" width="19.7265625" style="209" customWidth="1"/>
    <col min="15883" max="15883" width="5.26953125" style="209" customWidth="1"/>
    <col min="15884" max="15884" width="24.1796875" style="209" customWidth="1"/>
    <col min="15885" max="15885" width="2.453125" style="209" customWidth="1"/>
    <col min="15886" max="16132" width="10.81640625" style="209"/>
    <col min="16133" max="16133" width="3" style="209" customWidth="1"/>
    <col min="16134" max="16134" width="24.26953125" style="209" customWidth="1"/>
    <col min="16135" max="16135" width="13.7265625" style="209" customWidth="1"/>
    <col min="16136" max="16136" width="14" style="209" customWidth="1"/>
    <col min="16137" max="16137" width="11.26953125" style="209" customWidth="1"/>
    <col min="16138" max="16138" width="19.7265625" style="209" customWidth="1"/>
    <col min="16139" max="16139" width="5.26953125" style="209" customWidth="1"/>
    <col min="16140" max="16140" width="24.1796875" style="209" customWidth="1"/>
    <col min="16141" max="16141" width="2.453125" style="209" customWidth="1"/>
    <col min="16142" max="16384" width="10.81640625" style="209"/>
  </cols>
  <sheetData>
    <row r="1" spans="1:47" s="192" customFormat="1" ht="46.5" customHeight="1" x14ac:dyDescent="0.35">
      <c r="A1" s="561" t="s">
        <v>56</v>
      </c>
      <c r="B1" s="561"/>
      <c r="C1" s="561"/>
      <c r="D1" s="561"/>
      <c r="E1" s="561"/>
      <c r="F1" s="561"/>
      <c r="G1" s="561"/>
      <c r="H1" s="561"/>
      <c r="I1" s="561"/>
      <c r="J1" s="561"/>
      <c r="K1" s="561"/>
      <c r="L1" s="561"/>
      <c r="M1" s="561"/>
      <c r="N1" s="561"/>
      <c r="AS1" s="419" t="s">
        <v>89</v>
      </c>
      <c r="AT1" s="418"/>
      <c r="AU1" s="418"/>
    </row>
    <row r="2" spans="1:47" s="192" customFormat="1" ht="16.5" customHeight="1" x14ac:dyDescent="0.35">
      <c r="A2" s="198"/>
      <c r="B2" s="196"/>
      <c r="AS2" s="418"/>
      <c r="AT2" s="418" t="s">
        <v>51</v>
      </c>
      <c r="AU2" s="418" t="s">
        <v>50</v>
      </c>
    </row>
    <row r="3" spans="1:47" s="192" customFormat="1" ht="16.5" customHeight="1" x14ac:dyDescent="0.35">
      <c r="A3" s="285" t="s">
        <v>79</v>
      </c>
      <c r="B3" s="196"/>
      <c r="C3" s="564" t="str">
        <f>'Identification de la salle'!C4</f>
        <v/>
      </c>
      <c r="D3" s="564"/>
      <c r="AS3" s="213" t="s">
        <v>21</v>
      </c>
      <c r="AT3" s="418" t="b">
        <v>0</v>
      </c>
      <c r="AU3" s="418" t="b">
        <v>0</v>
      </c>
    </row>
    <row r="4" spans="1:47" s="192" customFormat="1" ht="18" customHeight="1" x14ac:dyDescent="0.35">
      <c r="A4" s="285"/>
      <c r="B4" s="196"/>
      <c r="AS4" s="213" t="s">
        <v>22</v>
      </c>
      <c r="AT4" s="418" t="b">
        <v>0</v>
      </c>
      <c r="AU4" s="418" t="b">
        <v>0</v>
      </c>
    </row>
    <row r="5" spans="1:47" s="192" customFormat="1" ht="16.5" customHeight="1" x14ac:dyDescent="0.3">
      <c r="A5" s="285" t="s">
        <v>80</v>
      </c>
      <c r="B5" s="196"/>
      <c r="C5" s="565" t="str">
        <f>'Identification de la salle'!C6:D6</f>
        <v/>
      </c>
      <c r="D5" s="565"/>
    </row>
    <row r="6" spans="1:47" s="192" customFormat="1" ht="16.5" customHeight="1" x14ac:dyDescent="0.3">
      <c r="A6" s="195"/>
      <c r="B6" s="196"/>
    </row>
    <row r="7" spans="1:47" s="192" customFormat="1" ht="18" x14ac:dyDescent="0.3">
      <c r="A7" s="195" t="s">
        <v>8</v>
      </c>
      <c r="B7" s="196"/>
    </row>
    <row r="8" spans="1:47" s="192" customFormat="1" ht="10.5" customHeight="1" x14ac:dyDescent="0.3">
      <c r="A8" s="198"/>
      <c r="B8" s="196"/>
    </row>
    <row r="9" spans="1:47" s="192" customFormat="1" ht="24" customHeight="1" x14ac:dyDescent="0.3">
      <c r="A9" s="285" t="s">
        <v>55</v>
      </c>
      <c r="C9" s="562" t="str">
        <f>'Identification de la salle'!C12</f>
        <v>Choisir la période de dépôt</v>
      </c>
      <c r="D9" s="562"/>
      <c r="E9" s="562"/>
      <c r="F9" s="562"/>
      <c r="G9" s="562"/>
    </row>
    <row r="10" spans="1:47" s="192" customFormat="1" ht="10.5" customHeight="1" x14ac:dyDescent="0.3">
      <c r="A10" s="198"/>
      <c r="B10" s="196"/>
    </row>
    <row r="11" spans="1:47" s="192" customFormat="1" ht="26.25" customHeight="1" x14ac:dyDescent="0.3">
      <c r="A11" s="534" t="s">
        <v>38</v>
      </c>
      <c r="B11" s="535"/>
      <c r="C11" s="563" t="str">
        <f>IF(AND('Identification de la salle'!C14="",'Identification de la salle'!C18&lt;&gt;""),'Identification de la salle'!C18,IF('Identification de la salle'!C14="","",IF('Identification de la salle'!C16="Veuiller inscrire le nom de votre organisation dans la cellule C18",'Identification de la salle'!C18,'Identification de la salle'!C16)))</f>
        <v/>
      </c>
      <c r="D11" s="563"/>
      <c r="E11" s="563"/>
      <c r="F11" s="563"/>
      <c r="G11" s="563"/>
      <c r="H11" s="563"/>
      <c r="I11" s="563"/>
      <c r="J11" s="563"/>
      <c r="K11" s="563"/>
      <c r="L11" s="563"/>
      <c r="M11" s="563"/>
      <c r="N11" s="563"/>
    </row>
    <row r="12" spans="1:47" s="192" customFormat="1" ht="12.75" customHeight="1" x14ac:dyDescent="0.3">
      <c r="A12" s="284"/>
      <c r="B12" s="285"/>
      <c r="C12" s="201"/>
      <c r="D12" s="201"/>
      <c r="E12" s="201"/>
      <c r="F12" s="201"/>
      <c r="G12" s="201"/>
      <c r="H12" s="201"/>
      <c r="I12" s="201"/>
      <c r="J12" s="201"/>
      <c r="K12" s="201"/>
      <c r="L12" s="201"/>
      <c r="M12" s="201"/>
      <c r="N12" s="201"/>
    </row>
    <row r="13" spans="1:47" s="192" customFormat="1" ht="26.25" customHeight="1" x14ac:dyDescent="0.3">
      <c r="A13" s="541" t="s">
        <v>40</v>
      </c>
      <c r="B13" s="542"/>
      <c r="C13" s="562">
        <f>'Identification de la salle'!C20:N20</f>
        <v>0</v>
      </c>
      <c r="D13" s="562"/>
      <c r="E13" s="562"/>
      <c r="F13" s="562"/>
      <c r="G13" s="562"/>
      <c r="H13" s="562"/>
      <c r="I13" s="562"/>
      <c r="J13" s="562"/>
      <c r="K13" s="562"/>
      <c r="L13" s="562"/>
      <c r="M13" s="562"/>
      <c r="N13" s="562"/>
    </row>
    <row r="14" spans="1:47" s="192" customFormat="1" ht="13.5" customHeight="1" x14ac:dyDescent="0.3">
      <c r="A14" s="198"/>
      <c r="B14" s="196"/>
    </row>
    <row r="15" spans="1:47" s="192" customFormat="1" ht="24" customHeight="1" x14ac:dyDescent="0.3">
      <c r="A15" s="285" t="s">
        <v>18</v>
      </c>
      <c r="B15" s="196"/>
      <c r="C15" s="562" t="str">
        <f>'Identification de la salle'!C22:G22</f>
        <v>«Choisir»</v>
      </c>
      <c r="D15" s="562"/>
      <c r="E15" s="562"/>
      <c r="F15" s="562"/>
      <c r="G15" s="562"/>
      <c r="H15" s="201"/>
      <c r="I15" s="201"/>
      <c r="J15" s="201"/>
      <c r="K15" s="201"/>
      <c r="L15" s="201"/>
      <c r="M15" s="201"/>
    </row>
    <row r="16" spans="1:47" s="191" customFormat="1" ht="23.25" customHeight="1" x14ac:dyDescent="0.35"/>
    <row r="17" spans="1:24" s="191" customFormat="1" ht="14.5" x14ac:dyDescent="0.35">
      <c r="C17" s="209"/>
      <c r="D17" s="209"/>
      <c r="E17" s="210" t="s">
        <v>51</v>
      </c>
      <c r="F17" s="326" t="s">
        <v>59</v>
      </c>
      <c r="G17" s="210" t="s">
        <v>50</v>
      </c>
      <c r="H17" s="326" t="s">
        <v>59</v>
      </c>
      <c r="I17" s="209"/>
      <c r="J17" s="209"/>
      <c r="K17" s="209"/>
    </row>
    <row r="18" spans="1:24" s="191" customFormat="1" ht="23.25" customHeight="1" x14ac:dyDescent="0.35">
      <c r="B18" s="211"/>
      <c r="C18" s="213" t="s">
        <v>21</v>
      </c>
      <c r="E18" s="327" t="str">
        <f>'Identification de la salle'!E34</f>
        <v/>
      </c>
      <c r="F18" s="328"/>
      <c r="G18" s="327" t="str">
        <f>'Identification de la salle'!G34</f>
        <v/>
      </c>
      <c r="H18" s="328"/>
      <c r="K18" s="209"/>
    </row>
    <row r="19" spans="1:24" s="191" customFormat="1" ht="23.25" customHeight="1" x14ac:dyDescent="0.35">
      <c r="B19" s="211"/>
      <c r="C19" s="213" t="s">
        <v>22</v>
      </c>
      <c r="E19" s="329" t="str">
        <f>'Identification de la salle'!E36</f>
        <v/>
      </c>
      <c r="F19" s="328"/>
      <c r="G19" s="329" t="str">
        <f>'Identification de la salle'!G36</f>
        <v/>
      </c>
      <c r="H19" s="328"/>
      <c r="I19" s="209"/>
      <c r="K19" s="209"/>
    </row>
    <row r="20" spans="1:24" s="191" customFormat="1" ht="23.25" customHeight="1" x14ac:dyDescent="0.35"/>
    <row r="21" spans="1:24" s="191" customFormat="1" ht="16.5" customHeight="1" thickBot="1" x14ac:dyDescent="0.4"/>
    <row r="22" spans="1:24" s="192" customFormat="1" ht="22.5" customHeight="1" thickBot="1" x14ac:dyDescent="0.35">
      <c r="A22" s="330" t="s">
        <v>7</v>
      </c>
      <c r="B22" s="331"/>
      <c r="C22" s="331"/>
      <c r="D22" s="331"/>
      <c r="E22" s="331"/>
      <c r="F22" s="331"/>
      <c r="G22" s="332"/>
      <c r="H22" s="332"/>
      <c r="I22" s="332"/>
      <c r="J22" s="332"/>
      <c r="K22" s="331"/>
      <c r="L22" s="331"/>
      <c r="M22" s="331"/>
      <c r="N22" s="333"/>
    </row>
    <row r="23" spans="1:24" s="192" customFormat="1" ht="22.5" customHeight="1" thickBot="1" x14ac:dyDescent="0.45">
      <c r="A23" s="215" t="str">
        <f>IF(OR(C9="",C9="Choisir la période de dépôt"),"","Période du "&amp;C9)</f>
        <v/>
      </c>
      <c r="B23" s="216"/>
      <c r="C23" s="216"/>
      <c r="D23" s="216"/>
      <c r="E23" s="217"/>
      <c r="F23" s="216"/>
      <c r="G23" s="217"/>
      <c r="H23" s="218"/>
      <c r="I23" s="219"/>
      <c r="J23" s="217"/>
      <c r="K23" s="217"/>
      <c r="L23" s="217"/>
      <c r="M23" s="217"/>
      <c r="N23" s="219"/>
      <c r="O23" s="201"/>
    </row>
    <row r="24" spans="1:24" s="192" customFormat="1" x14ac:dyDescent="0.3">
      <c r="A24" s="334" t="s">
        <v>44</v>
      </c>
      <c r="B24" s="335"/>
      <c r="C24" s="336"/>
      <c r="D24" s="336"/>
      <c r="E24" s="337"/>
      <c r="F24" s="338"/>
      <c r="G24" s="339"/>
      <c r="H24" s="339"/>
      <c r="I24" s="338"/>
      <c r="J24" s="338"/>
      <c r="K24" s="340"/>
      <c r="L24" s="340"/>
      <c r="M24" s="340"/>
      <c r="N24" s="339"/>
      <c r="O24" s="201"/>
    </row>
    <row r="25" spans="1:24" s="192" customFormat="1" x14ac:dyDescent="0.3">
      <c r="A25" s="341"/>
      <c r="B25" s="341" t="s">
        <v>37</v>
      </c>
      <c r="C25" s="341"/>
      <c r="D25" s="341"/>
      <c r="E25" s="341"/>
      <c r="F25" s="341"/>
      <c r="G25" s="341"/>
      <c r="H25" s="341"/>
      <c r="I25" s="341"/>
      <c r="J25" s="341"/>
      <c r="K25" s="341"/>
      <c r="L25" s="341"/>
      <c r="M25" s="341"/>
      <c r="N25" s="341"/>
      <c r="O25" s="201"/>
    </row>
    <row r="26" spans="1:24" s="192" customFormat="1" x14ac:dyDescent="0.3">
      <c r="A26" s="341"/>
      <c r="B26" s="341"/>
      <c r="C26" s="341"/>
      <c r="D26" s="341"/>
      <c r="E26" s="341"/>
      <c r="F26" s="341"/>
      <c r="G26" s="341"/>
      <c r="H26" s="341"/>
      <c r="I26" s="341"/>
      <c r="J26" s="341"/>
      <c r="K26" s="341"/>
      <c r="L26" s="341"/>
      <c r="M26" s="341"/>
      <c r="N26" s="341"/>
      <c r="O26" s="201"/>
    </row>
    <row r="27" spans="1:24" s="192" customFormat="1" x14ac:dyDescent="0.3">
      <c r="A27" s="341"/>
      <c r="B27" s="341" t="s">
        <v>52</v>
      </c>
      <c r="C27" s="341"/>
      <c r="D27" s="341"/>
      <c r="E27" s="341"/>
      <c r="F27" s="341"/>
      <c r="G27" s="341"/>
      <c r="H27" s="341"/>
      <c r="I27" s="341"/>
      <c r="J27" s="341"/>
      <c r="K27" s="341"/>
      <c r="L27" s="341"/>
      <c r="M27" s="341"/>
      <c r="N27" s="341"/>
      <c r="O27" s="201"/>
    </row>
    <row r="28" spans="1:24" s="348" customFormat="1" ht="18.75" customHeight="1" x14ac:dyDescent="0.35">
      <c r="A28" s="342"/>
      <c r="B28" s="343" t="s">
        <v>35</v>
      </c>
      <c r="C28" s="344" t="s">
        <v>36</v>
      </c>
      <c r="D28" s="345"/>
      <c r="E28" s="346" t="s">
        <v>60</v>
      </c>
      <c r="F28" s="342"/>
      <c r="G28" s="342"/>
      <c r="H28" s="342"/>
      <c r="I28" s="342"/>
      <c r="J28" s="342"/>
      <c r="K28" s="342"/>
      <c r="L28" s="342"/>
      <c r="M28" s="342"/>
      <c r="N28" s="342"/>
      <c r="O28" s="347"/>
    </row>
    <row r="29" spans="1:24" s="192" customFormat="1" ht="12.75" customHeight="1" x14ac:dyDescent="0.3">
      <c r="A29" s="341"/>
      <c r="B29" s="349">
        <v>45017</v>
      </c>
      <c r="C29" s="350">
        <v>45382</v>
      </c>
      <c r="D29" s="342"/>
      <c r="E29" s="390">
        <v>0.75</v>
      </c>
      <c r="F29" s="342"/>
      <c r="G29" s="342"/>
      <c r="H29" s="341"/>
      <c r="I29" s="341"/>
      <c r="J29" s="342"/>
      <c r="K29" s="342"/>
      <c r="L29" s="342"/>
      <c r="M29" s="342"/>
      <c r="N29" s="342"/>
      <c r="O29" s="201"/>
    </row>
    <row r="30" spans="1:24" s="192" customFormat="1" ht="12.75" customHeight="1" x14ac:dyDescent="0.3">
      <c r="A30" s="341"/>
      <c r="B30" s="349"/>
      <c r="C30" s="350"/>
      <c r="D30" s="342"/>
      <c r="E30" s="391"/>
      <c r="F30" s="342"/>
      <c r="G30" s="342"/>
      <c r="H30" s="341"/>
      <c r="I30" s="341"/>
      <c r="J30" s="342"/>
      <c r="K30" s="342"/>
      <c r="L30" s="342"/>
      <c r="M30" s="342"/>
      <c r="N30" s="342"/>
      <c r="O30" s="201"/>
    </row>
    <row r="31" spans="1:24" s="192" customFormat="1" ht="12.75" customHeight="1" x14ac:dyDescent="0.3">
      <c r="A31" s="341"/>
      <c r="B31" s="349"/>
      <c r="C31" s="350"/>
      <c r="D31" s="342"/>
      <c r="E31" s="391"/>
      <c r="F31" s="342"/>
      <c r="G31" s="342"/>
      <c r="H31" s="341"/>
      <c r="I31" s="341"/>
      <c r="J31" s="342"/>
      <c r="K31" s="342"/>
      <c r="L31" s="342"/>
      <c r="M31" s="342"/>
      <c r="N31" s="342"/>
      <c r="O31" s="201"/>
    </row>
    <row r="32" spans="1:24" s="192" customFormat="1" ht="12.75" customHeight="1" x14ac:dyDescent="0.3">
      <c r="A32" s="341"/>
      <c r="B32" s="351"/>
      <c r="C32" s="352"/>
      <c r="D32" s="353"/>
      <c r="E32" s="392"/>
      <c r="F32" s="342"/>
      <c r="G32" s="342"/>
      <c r="H32" s="341"/>
      <c r="I32" s="341"/>
      <c r="J32" s="342"/>
      <c r="K32" s="342"/>
      <c r="L32" s="342"/>
      <c r="M32" s="342"/>
      <c r="N32" s="342"/>
      <c r="O32" s="201"/>
      <c r="P32" s="201"/>
      <c r="Q32" s="201"/>
      <c r="R32" s="201"/>
      <c r="S32" s="201"/>
      <c r="T32" s="201"/>
      <c r="U32" s="201"/>
      <c r="V32" s="201"/>
      <c r="W32" s="201"/>
      <c r="X32" s="201"/>
    </row>
    <row r="33" spans="1:24" s="192" customFormat="1" ht="12" customHeight="1" x14ac:dyDescent="0.3">
      <c r="A33" s="341"/>
      <c r="B33" s="341"/>
      <c r="C33" s="341"/>
      <c r="D33" s="341"/>
      <c r="E33" s="341"/>
      <c r="F33" s="342"/>
      <c r="G33" s="342"/>
      <c r="H33" s="341"/>
      <c r="I33" s="341"/>
      <c r="J33" s="342"/>
      <c r="K33" s="342"/>
      <c r="L33" s="342"/>
      <c r="M33" s="342"/>
      <c r="N33" s="342"/>
      <c r="O33" s="201"/>
      <c r="P33" s="201"/>
      <c r="Q33" s="201"/>
      <c r="R33" s="201"/>
      <c r="S33" s="201"/>
      <c r="T33" s="201"/>
      <c r="U33" s="201"/>
      <c r="V33" s="201"/>
      <c r="W33" s="201"/>
      <c r="X33" s="201"/>
    </row>
    <row r="34" spans="1:24" s="192" customFormat="1" ht="12" customHeight="1" x14ac:dyDescent="0.3">
      <c r="A34" s="341"/>
      <c r="B34" s="341" t="s">
        <v>53</v>
      </c>
      <c r="C34" s="341"/>
      <c r="D34" s="341"/>
      <c r="E34" s="341"/>
      <c r="F34" s="342"/>
      <c r="G34" s="342"/>
      <c r="H34" s="341"/>
      <c r="I34" s="341"/>
      <c r="J34" s="342"/>
      <c r="K34" s="342"/>
      <c r="L34" s="342"/>
      <c r="M34" s="342"/>
      <c r="N34" s="342"/>
      <c r="O34" s="201"/>
      <c r="P34" s="201"/>
      <c r="Q34" s="201"/>
      <c r="R34" s="201"/>
      <c r="S34" s="201"/>
      <c r="T34" s="201"/>
      <c r="U34" s="201"/>
      <c r="V34" s="201"/>
      <c r="W34" s="201"/>
      <c r="X34" s="201"/>
    </row>
    <row r="35" spans="1:24" s="192" customFormat="1" ht="15.75" customHeight="1" x14ac:dyDescent="0.3">
      <c r="A35" s="341"/>
      <c r="B35" s="343" t="s">
        <v>35</v>
      </c>
      <c r="C35" s="344" t="s">
        <v>36</v>
      </c>
      <c r="D35" s="345"/>
      <c r="E35" s="346" t="s">
        <v>60</v>
      </c>
      <c r="F35" s="342"/>
      <c r="G35" s="342"/>
      <c r="H35" s="341"/>
      <c r="I35" s="341"/>
      <c r="J35" s="342"/>
      <c r="K35" s="342"/>
      <c r="L35" s="342"/>
      <c r="M35" s="342"/>
      <c r="N35" s="342"/>
      <c r="O35" s="201"/>
      <c r="P35" s="201"/>
      <c r="Q35" s="201"/>
      <c r="R35" s="201"/>
      <c r="S35" s="201"/>
      <c r="T35" s="201"/>
      <c r="U35" s="201"/>
      <c r="V35" s="201"/>
      <c r="W35" s="201"/>
      <c r="X35" s="201"/>
    </row>
    <row r="36" spans="1:24" s="192" customFormat="1" ht="12" customHeight="1" x14ac:dyDescent="0.3">
      <c r="A36" s="341"/>
      <c r="B36" s="349">
        <v>45017</v>
      </c>
      <c r="C36" s="350">
        <v>45382</v>
      </c>
      <c r="D36" s="342"/>
      <c r="E36" s="390">
        <v>0.25</v>
      </c>
      <c r="F36" s="342"/>
      <c r="G36" s="342"/>
      <c r="H36" s="341"/>
      <c r="I36" s="341"/>
      <c r="J36" s="342"/>
      <c r="K36" s="342"/>
      <c r="L36" s="342"/>
      <c r="M36" s="342"/>
      <c r="N36" s="342"/>
      <c r="O36" s="201"/>
      <c r="P36" s="201"/>
      <c r="Q36" s="201"/>
      <c r="R36" s="201"/>
      <c r="S36" s="201"/>
      <c r="T36" s="201"/>
      <c r="U36" s="201"/>
      <c r="V36" s="201"/>
      <c r="W36" s="201"/>
      <c r="X36" s="201"/>
    </row>
    <row r="37" spans="1:24" s="192" customFormat="1" ht="12" customHeight="1" x14ac:dyDescent="0.3">
      <c r="A37" s="341"/>
      <c r="B37" s="349"/>
      <c r="C37" s="350"/>
      <c r="D37" s="342"/>
      <c r="E37" s="391"/>
      <c r="F37" s="342"/>
      <c r="G37" s="342"/>
      <c r="H37" s="341"/>
      <c r="I37" s="341"/>
      <c r="J37" s="342"/>
      <c r="K37" s="342"/>
      <c r="L37" s="342"/>
      <c r="M37" s="342"/>
      <c r="N37" s="342"/>
      <c r="O37" s="201"/>
      <c r="P37" s="201"/>
      <c r="Q37" s="201"/>
      <c r="R37" s="201"/>
      <c r="S37" s="201"/>
      <c r="T37" s="201"/>
      <c r="U37" s="201"/>
      <c r="V37" s="201"/>
      <c r="W37" s="201"/>
      <c r="X37" s="201"/>
    </row>
    <row r="38" spans="1:24" s="192" customFormat="1" ht="12" customHeight="1" x14ac:dyDescent="0.3">
      <c r="A38" s="341"/>
      <c r="B38" s="349"/>
      <c r="C38" s="350"/>
      <c r="D38" s="342"/>
      <c r="E38" s="391"/>
      <c r="F38" s="342"/>
      <c r="G38" s="342"/>
      <c r="H38" s="341"/>
      <c r="I38" s="341"/>
      <c r="J38" s="342"/>
      <c r="K38" s="342"/>
      <c r="L38" s="342"/>
      <c r="M38" s="342"/>
      <c r="N38" s="342"/>
      <c r="O38" s="201"/>
      <c r="P38" s="201"/>
      <c r="Q38" s="201"/>
      <c r="R38" s="201"/>
      <c r="S38" s="201"/>
      <c r="T38" s="201"/>
      <c r="U38" s="201"/>
      <c r="V38" s="201"/>
      <c r="W38" s="201"/>
      <c r="X38" s="201"/>
    </row>
    <row r="39" spans="1:24" s="192" customFormat="1" ht="12" customHeight="1" x14ac:dyDescent="0.3">
      <c r="A39" s="341"/>
      <c r="B39" s="351" t="str">
        <f t="shared" ref="B39" si="0">IF(C38="","",C38+1)</f>
        <v/>
      </c>
      <c r="C39" s="352"/>
      <c r="D39" s="353"/>
      <c r="E39" s="392"/>
      <c r="F39" s="342"/>
      <c r="G39" s="342"/>
      <c r="H39" s="341"/>
      <c r="I39" s="341"/>
      <c r="J39" s="342"/>
      <c r="K39" s="342"/>
      <c r="L39" s="342"/>
      <c r="M39" s="342"/>
      <c r="N39" s="342"/>
      <c r="O39" s="201"/>
      <c r="P39" s="201"/>
      <c r="Q39" s="201"/>
      <c r="R39" s="201"/>
      <c r="S39" s="201"/>
      <c r="T39" s="201"/>
      <c r="U39" s="201"/>
      <c r="V39" s="201"/>
      <c r="W39" s="201"/>
      <c r="X39" s="201"/>
    </row>
    <row r="40" spans="1:24" s="192" customFormat="1" ht="12" customHeight="1" x14ac:dyDescent="0.3">
      <c r="A40" s="341"/>
      <c r="B40" s="341"/>
      <c r="C40" s="341"/>
      <c r="D40" s="341"/>
      <c r="E40" s="341"/>
      <c r="F40" s="342"/>
      <c r="G40" s="342"/>
      <c r="H40" s="341"/>
      <c r="I40" s="341"/>
      <c r="J40" s="342"/>
      <c r="K40" s="342"/>
      <c r="L40" s="342"/>
      <c r="M40" s="342"/>
      <c r="N40" s="342"/>
      <c r="O40" s="201"/>
      <c r="P40" s="201"/>
      <c r="Q40" s="201"/>
      <c r="R40" s="201"/>
      <c r="S40" s="201"/>
      <c r="T40" s="201"/>
      <c r="U40" s="201"/>
      <c r="V40" s="201"/>
      <c r="W40" s="201"/>
      <c r="X40" s="201"/>
    </row>
    <row r="41" spans="1:24" s="192" customFormat="1" ht="12" customHeight="1" x14ac:dyDescent="0.3">
      <c r="A41" s="341"/>
      <c r="B41" s="341" t="s">
        <v>54</v>
      </c>
      <c r="C41" s="341"/>
      <c r="D41" s="341"/>
      <c r="E41" s="341"/>
      <c r="F41" s="342"/>
      <c r="G41" s="342"/>
      <c r="H41" s="341"/>
      <c r="I41" s="341"/>
      <c r="J41" s="342"/>
      <c r="K41" s="342"/>
      <c r="L41" s="342"/>
      <c r="M41" s="342"/>
      <c r="N41" s="342"/>
      <c r="O41" s="201"/>
      <c r="P41" s="201"/>
      <c r="Q41" s="201"/>
      <c r="R41" s="201"/>
      <c r="S41" s="201"/>
      <c r="T41" s="201"/>
      <c r="U41" s="201"/>
      <c r="V41" s="201"/>
      <c r="W41" s="201"/>
      <c r="X41" s="201"/>
    </row>
    <row r="42" spans="1:24" s="192" customFormat="1" ht="15.75" customHeight="1" x14ac:dyDescent="0.3">
      <c r="A42" s="341"/>
      <c r="B42" s="343" t="s">
        <v>35</v>
      </c>
      <c r="C42" s="344" t="s">
        <v>36</v>
      </c>
      <c r="D42" s="345"/>
      <c r="E42" s="346" t="s">
        <v>60</v>
      </c>
      <c r="F42" s="342"/>
      <c r="G42" s="342"/>
      <c r="H42" s="341"/>
      <c r="I42" s="341"/>
      <c r="J42" s="342"/>
      <c r="K42" s="342"/>
      <c r="L42" s="342"/>
      <c r="M42" s="342"/>
      <c r="N42" s="342"/>
      <c r="O42" s="201"/>
      <c r="P42" s="201"/>
      <c r="Q42" s="201"/>
      <c r="R42" s="201"/>
      <c r="S42" s="201"/>
      <c r="T42" s="201"/>
      <c r="U42" s="201"/>
      <c r="V42" s="201"/>
      <c r="W42" s="201"/>
      <c r="X42" s="201"/>
    </row>
    <row r="43" spans="1:24" s="192" customFormat="1" ht="12" customHeight="1" x14ac:dyDescent="0.3">
      <c r="A43" s="341"/>
      <c r="B43" s="349">
        <v>45017</v>
      </c>
      <c r="C43" s="350">
        <v>45382</v>
      </c>
      <c r="D43" s="342"/>
      <c r="E43" s="390">
        <v>0</v>
      </c>
      <c r="F43" s="342"/>
      <c r="G43" s="342"/>
      <c r="H43" s="341"/>
      <c r="I43" s="341"/>
      <c r="J43" s="342"/>
      <c r="K43" s="342"/>
      <c r="L43" s="342"/>
      <c r="M43" s="342"/>
      <c r="N43" s="342"/>
      <c r="O43" s="201"/>
      <c r="P43" s="201"/>
      <c r="Q43" s="201"/>
      <c r="R43" s="201"/>
      <c r="S43" s="201"/>
      <c r="T43" s="201"/>
      <c r="U43" s="201"/>
      <c r="V43" s="201"/>
      <c r="W43" s="201"/>
      <c r="X43" s="201"/>
    </row>
    <row r="44" spans="1:24" s="192" customFormat="1" ht="12" customHeight="1" x14ac:dyDescent="0.3">
      <c r="A44" s="341"/>
      <c r="B44" s="349"/>
      <c r="C44" s="350"/>
      <c r="D44" s="342"/>
      <c r="E44" s="391"/>
      <c r="F44" s="342"/>
      <c r="G44" s="342"/>
      <c r="H44" s="341"/>
      <c r="I44" s="341"/>
      <c r="J44" s="342"/>
      <c r="K44" s="342"/>
      <c r="L44" s="342"/>
      <c r="M44" s="342"/>
      <c r="N44" s="342"/>
      <c r="O44" s="201"/>
      <c r="P44" s="201"/>
      <c r="Q44" s="201"/>
      <c r="R44" s="201"/>
      <c r="S44" s="201"/>
      <c r="T44" s="201"/>
      <c r="U44" s="201"/>
      <c r="V44" s="201"/>
      <c r="W44" s="201"/>
      <c r="X44" s="201"/>
    </row>
    <row r="45" spans="1:24" s="192" customFormat="1" ht="12" customHeight="1" x14ac:dyDescent="0.3">
      <c r="A45" s="341"/>
      <c r="B45" s="349"/>
      <c r="C45" s="350"/>
      <c r="D45" s="342"/>
      <c r="E45" s="391"/>
      <c r="F45" s="342"/>
      <c r="G45" s="342"/>
      <c r="H45" s="341"/>
      <c r="I45" s="341"/>
      <c r="J45" s="342"/>
      <c r="K45" s="342"/>
      <c r="L45" s="342"/>
      <c r="M45" s="342"/>
      <c r="N45" s="342"/>
      <c r="O45" s="201"/>
      <c r="P45" s="201"/>
      <c r="Q45" s="201"/>
      <c r="R45" s="201"/>
      <c r="S45" s="201"/>
      <c r="T45" s="201"/>
      <c r="U45" s="201"/>
      <c r="V45" s="201"/>
      <c r="W45" s="201"/>
      <c r="X45" s="201"/>
    </row>
    <row r="46" spans="1:24" s="192" customFormat="1" ht="12" customHeight="1" x14ac:dyDescent="0.3">
      <c r="A46" s="341"/>
      <c r="B46" s="351" t="str">
        <f t="shared" ref="B46" si="1">IF(C45="","",C45+1)</f>
        <v/>
      </c>
      <c r="C46" s="352"/>
      <c r="D46" s="353"/>
      <c r="E46" s="392"/>
      <c r="F46" s="342"/>
      <c r="G46" s="342"/>
      <c r="H46" s="341"/>
      <c r="I46" s="341"/>
      <c r="J46" s="342"/>
      <c r="K46" s="342"/>
      <c r="L46" s="342"/>
      <c r="M46" s="342"/>
      <c r="N46" s="342"/>
      <c r="O46" s="201"/>
      <c r="P46" s="201"/>
      <c r="Q46" s="201"/>
      <c r="R46" s="201"/>
      <c r="S46" s="201"/>
      <c r="T46" s="201"/>
      <c r="U46" s="201"/>
      <c r="V46" s="201"/>
      <c r="W46" s="201"/>
      <c r="X46" s="201"/>
    </row>
    <row r="47" spans="1:24" s="192" customFormat="1" ht="12" customHeight="1" x14ac:dyDescent="0.3">
      <c r="A47" s="341"/>
      <c r="B47" s="341"/>
      <c r="C47" s="341"/>
      <c r="D47" s="341"/>
      <c r="E47" s="341"/>
      <c r="F47" s="341"/>
      <c r="G47" s="341"/>
      <c r="H47" s="341"/>
      <c r="I47" s="341"/>
      <c r="J47" s="342"/>
      <c r="K47" s="342"/>
      <c r="L47" s="342"/>
      <c r="M47" s="342"/>
      <c r="N47" s="342"/>
      <c r="O47" s="201"/>
      <c r="P47" s="201"/>
      <c r="Q47" s="201"/>
      <c r="R47" s="201"/>
      <c r="S47" s="201"/>
      <c r="T47" s="201"/>
      <c r="U47" s="201"/>
      <c r="V47" s="201"/>
      <c r="W47" s="201"/>
      <c r="X47" s="201"/>
    </row>
    <row r="48" spans="1:24" s="361" customFormat="1" ht="9" customHeight="1" thickBot="1" x14ac:dyDescent="0.35">
      <c r="A48" s="354"/>
      <c r="B48" s="355"/>
      <c r="C48" s="356"/>
      <c r="D48" s="356"/>
      <c r="E48" s="357"/>
      <c r="F48" s="358"/>
      <c r="G48" s="359"/>
      <c r="H48" s="359"/>
      <c r="I48" s="358"/>
      <c r="J48" s="358"/>
      <c r="K48" s="360"/>
      <c r="L48" s="360"/>
      <c r="M48" s="360"/>
      <c r="N48" s="359"/>
      <c r="O48" s="201"/>
      <c r="P48" s="201"/>
      <c r="Q48" s="201"/>
      <c r="R48" s="201"/>
      <c r="S48" s="201"/>
      <c r="T48" s="201"/>
      <c r="U48" s="201"/>
      <c r="V48" s="201"/>
      <c r="W48" s="201"/>
      <c r="X48" s="201"/>
    </row>
    <row r="49" spans="1:24" s="192" customFormat="1" ht="18" x14ac:dyDescent="0.3">
      <c r="A49" s="362" t="s">
        <v>24</v>
      </c>
      <c r="B49" s="363"/>
      <c r="C49" s="364"/>
      <c r="D49" s="364"/>
      <c r="E49" s="364"/>
      <c r="F49" s="364"/>
      <c r="G49" s="364"/>
      <c r="H49" s="364"/>
      <c r="I49" s="364"/>
      <c r="J49" s="364"/>
      <c r="K49" s="363"/>
      <c r="L49" s="363"/>
      <c r="M49" s="363"/>
      <c r="N49" s="363"/>
      <c r="O49" s="201"/>
      <c r="P49" s="201"/>
      <c r="Q49" s="201"/>
      <c r="R49" s="201"/>
      <c r="S49" s="201"/>
      <c r="T49" s="201"/>
      <c r="U49" s="201"/>
      <c r="V49" s="201"/>
      <c r="W49" s="201"/>
      <c r="X49" s="201"/>
    </row>
    <row r="50" spans="1:24" s="361" customFormat="1" ht="7.5" customHeight="1" x14ac:dyDescent="0.3">
      <c r="A50" s="365"/>
      <c r="B50" s="366"/>
      <c r="C50" s="367"/>
      <c r="D50" s="367"/>
      <c r="E50" s="368"/>
      <c r="F50" s="369"/>
      <c r="G50" s="370"/>
      <c r="H50" s="370"/>
      <c r="I50" s="369"/>
      <c r="J50" s="369"/>
      <c r="K50" s="371"/>
      <c r="L50" s="371"/>
      <c r="M50" s="372"/>
      <c r="O50" s="201"/>
      <c r="P50" s="201"/>
      <c r="Q50" s="201"/>
      <c r="R50" s="201"/>
      <c r="S50" s="201"/>
      <c r="T50" s="201"/>
      <c r="U50" s="201"/>
      <c r="V50" s="201"/>
      <c r="W50" s="201"/>
      <c r="X50" s="201"/>
    </row>
    <row r="51" spans="1:24" s="220" customFormat="1" ht="20" x14ac:dyDescent="0.4">
      <c r="A51" s="215" t="str">
        <f>IF(OR(C9="",C9="Choisir la période de dépôt"),"","Période du "&amp;C9)</f>
        <v/>
      </c>
      <c r="B51" s="216"/>
      <c r="C51" s="216"/>
      <c r="D51" s="216"/>
      <c r="E51" s="217"/>
      <c r="F51" s="216"/>
      <c r="G51" s="217"/>
      <c r="H51" s="218"/>
      <c r="I51" s="219"/>
      <c r="J51" s="217"/>
      <c r="K51" s="217"/>
      <c r="L51" s="217"/>
      <c r="M51" s="217"/>
      <c r="N51" s="219"/>
      <c r="O51" s="201"/>
      <c r="P51" s="201"/>
      <c r="Q51" s="201"/>
      <c r="R51" s="201"/>
      <c r="S51" s="201"/>
      <c r="T51" s="201"/>
      <c r="U51" s="201"/>
      <c r="V51" s="201"/>
      <c r="W51" s="201"/>
      <c r="X51" s="201"/>
    </row>
    <row r="52" spans="1:24" s="220" customFormat="1" ht="16.5" customHeight="1" x14ac:dyDescent="0.3">
      <c r="A52" s="221"/>
      <c r="B52" s="222"/>
      <c r="C52" s="223"/>
      <c r="D52" s="223"/>
      <c r="E52" s="224"/>
      <c r="F52" s="222"/>
      <c r="G52" s="224"/>
      <c r="H52" s="225"/>
      <c r="I52" s="226"/>
      <c r="J52" s="224"/>
      <c r="K52" s="224"/>
      <c r="L52" s="224"/>
      <c r="M52" s="224"/>
      <c r="N52" s="226"/>
      <c r="O52" s="201"/>
      <c r="P52" s="201"/>
      <c r="Q52" s="201"/>
      <c r="R52" s="201"/>
      <c r="S52" s="201"/>
      <c r="T52" s="201"/>
      <c r="U52" s="201"/>
      <c r="V52" s="201"/>
      <c r="W52" s="201"/>
      <c r="X52" s="201"/>
    </row>
    <row r="53" spans="1:24" s="220" customFormat="1" ht="16.5" customHeight="1" x14ac:dyDescent="0.3">
      <c r="A53" s="221"/>
      <c r="B53" s="222"/>
      <c r="C53" s="223"/>
      <c r="D53" s="223"/>
      <c r="E53" s="224"/>
      <c r="F53" s="222"/>
      <c r="G53" s="224"/>
      <c r="H53" s="225"/>
      <c r="I53" s="226"/>
      <c r="J53" s="224"/>
      <c r="K53" s="224"/>
      <c r="L53" s="224"/>
      <c r="M53" s="224"/>
      <c r="N53" s="226"/>
      <c r="O53" s="201"/>
      <c r="P53" s="201"/>
      <c r="Q53" s="201"/>
      <c r="R53" s="201"/>
      <c r="S53" s="201"/>
      <c r="T53" s="201"/>
      <c r="U53" s="201"/>
      <c r="V53" s="201"/>
      <c r="W53" s="201"/>
      <c r="X53" s="201"/>
    </row>
    <row r="54" spans="1:24" s="220" customFormat="1" ht="16.5" customHeight="1" x14ac:dyDescent="0.3">
      <c r="A54" s="221"/>
      <c r="B54" s="222"/>
      <c r="C54" s="223"/>
      <c r="D54" s="223"/>
      <c r="E54" s="227" t="s">
        <v>51</v>
      </c>
      <c r="F54" s="228"/>
      <c r="G54" s="227" t="s">
        <v>82</v>
      </c>
      <c r="H54" s="229"/>
      <c r="I54" s="276" t="s">
        <v>83</v>
      </c>
      <c r="J54" s="224"/>
      <c r="K54" s="224"/>
      <c r="L54" s="224"/>
      <c r="M54" s="224"/>
      <c r="N54" s="226"/>
      <c r="O54" s="201"/>
      <c r="P54" s="201"/>
      <c r="Q54" s="201"/>
      <c r="R54" s="201"/>
      <c r="S54" s="201"/>
      <c r="T54" s="201"/>
      <c r="U54" s="201"/>
      <c r="V54" s="201"/>
      <c r="W54" s="201"/>
      <c r="X54" s="201"/>
    </row>
    <row r="55" spans="1:24" s="220" customFormat="1" ht="6.75" customHeight="1" x14ac:dyDescent="0.3">
      <c r="A55" s="221"/>
      <c r="B55" s="222"/>
      <c r="C55" s="223"/>
      <c r="D55" s="223"/>
      <c r="E55" s="223"/>
      <c r="F55" s="223"/>
      <c r="G55" s="223"/>
      <c r="H55" s="223"/>
      <c r="I55" s="267"/>
      <c r="J55" s="223"/>
      <c r="K55" s="223"/>
      <c r="L55" s="223"/>
      <c r="M55" s="224"/>
      <c r="N55" s="226"/>
      <c r="O55" s="201"/>
      <c r="P55" s="201"/>
      <c r="Q55" s="201"/>
      <c r="R55" s="201"/>
      <c r="S55" s="201"/>
      <c r="T55" s="201"/>
      <c r="U55" s="201"/>
      <c r="V55" s="201"/>
      <c r="W55" s="201"/>
      <c r="X55" s="201"/>
    </row>
    <row r="56" spans="1:24" s="220" customFormat="1" ht="16.5" customHeight="1" x14ac:dyDescent="0.3">
      <c r="A56" s="221"/>
      <c r="B56" s="222"/>
      <c r="C56" s="230" t="s">
        <v>113</v>
      </c>
      <c r="D56" s="223"/>
      <c r="E56" s="231">
        <f>'Public familial'!$I$15</f>
        <v>0</v>
      </c>
      <c r="F56" s="225"/>
      <c r="G56" s="231">
        <f>'Public adulte'!$I$15</f>
        <v>0</v>
      </c>
      <c r="H56" s="224"/>
      <c r="I56" s="264">
        <f>E56+G56</f>
        <v>0</v>
      </c>
      <c r="J56" s="224"/>
      <c r="K56" s="224"/>
      <c r="L56" s="224"/>
      <c r="M56" s="224"/>
      <c r="N56" s="226"/>
      <c r="O56" s="201"/>
      <c r="P56" s="201"/>
      <c r="Q56" s="201"/>
      <c r="R56" s="201"/>
      <c r="S56" s="201"/>
      <c r="T56" s="201"/>
      <c r="U56" s="201"/>
      <c r="V56" s="201"/>
      <c r="W56" s="201"/>
      <c r="X56" s="201"/>
    </row>
    <row r="57" spans="1:24" s="220" customFormat="1" ht="16.5" customHeight="1" x14ac:dyDescent="0.3">
      <c r="A57" s="221"/>
      <c r="B57" s="222"/>
      <c r="C57" s="230" t="s">
        <v>114</v>
      </c>
      <c r="D57" s="223"/>
      <c r="E57" s="231">
        <f>SUMIF('Public familial'!$AF$22:$AF$277,"&gt;0",'Public familial'!$X$22:$X$277)</f>
        <v>0</v>
      </c>
      <c r="F57" s="225"/>
      <c r="G57" s="231">
        <f>SUMIF('Public adulte'!$AF$22:$AF$277,"&gt;0",'Public adulte'!$X$22:$X$277)</f>
        <v>0</v>
      </c>
      <c r="H57" s="224"/>
      <c r="I57" s="264">
        <f t="shared" ref="I57:I59" si="2">E57+G57</f>
        <v>0</v>
      </c>
      <c r="J57" s="224"/>
      <c r="K57" s="224"/>
      <c r="L57" s="224"/>
      <c r="M57" s="224"/>
      <c r="N57" s="226"/>
      <c r="O57" s="201"/>
      <c r="P57" s="201"/>
      <c r="Q57" s="201"/>
      <c r="R57" s="201"/>
      <c r="S57" s="201"/>
      <c r="T57" s="201"/>
      <c r="U57" s="201"/>
      <c r="V57" s="201"/>
      <c r="W57" s="201"/>
      <c r="X57" s="201"/>
    </row>
    <row r="58" spans="1:24" s="220" customFormat="1" ht="16.5" customHeight="1" x14ac:dyDescent="0.3">
      <c r="A58" s="221"/>
      <c r="B58" s="222"/>
      <c r="C58" s="230" t="s">
        <v>115</v>
      </c>
      <c r="D58" s="223"/>
      <c r="E58" s="232">
        <f>'Public familial'!$AF$15</f>
        <v>0</v>
      </c>
      <c r="F58" s="225"/>
      <c r="G58" s="232">
        <f>'Public adulte'!$AF$15</f>
        <v>0</v>
      </c>
      <c r="H58" s="224"/>
      <c r="I58" s="268">
        <f t="shared" si="2"/>
        <v>0</v>
      </c>
      <c r="J58" s="224"/>
      <c r="K58" s="224"/>
      <c r="L58" s="224"/>
      <c r="M58" s="224"/>
      <c r="N58" s="226"/>
      <c r="O58" s="201"/>
      <c r="P58" s="201"/>
      <c r="Q58" s="201"/>
      <c r="R58" s="201"/>
      <c r="S58" s="201"/>
      <c r="T58" s="201"/>
      <c r="U58" s="201"/>
      <c r="V58" s="201"/>
      <c r="W58" s="201"/>
      <c r="X58" s="201"/>
    </row>
    <row r="59" spans="1:24" s="220" customFormat="1" ht="16.5" customHeight="1" x14ac:dyDescent="0.3">
      <c r="A59" s="221"/>
      <c r="B59" s="222"/>
      <c r="C59" s="230" t="s">
        <v>34</v>
      </c>
      <c r="D59" s="223"/>
      <c r="E59" s="373"/>
      <c r="F59" s="225"/>
      <c r="G59" s="232"/>
      <c r="H59" s="224"/>
      <c r="I59" s="268">
        <f t="shared" si="2"/>
        <v>0</v>
      </c>
      <c r="J59" s="224"/>
      <c r="K59" s="224"/>
      <c r="L59" s="224"/>
      <c r="M59" s="224"/>
      <c r="N59" s="226"/>
      <c r="O59" s="201"/>
      <c r="P59" s="201"/>
      <c r="Q59" s="201"/>
      <c r="R59" s="201"/>
      <c r="S59" s="201"/>
      <c r="T59" s="201"/>
      <c r="U59" s="201"/>
      <c r="V59" s="201"/>
      <c r="W59" s="201"/>
      <c r="X59" s="201"/>
    </row>
    <row r="60" spans="1:24" s="220" customFormat="1" ht="28.5" customHeight="1" thickBot="1" x14ac:dyDescent="0.35">
      <c r="A60" s="221"/>
      <c r="B60" s="222"/>
      <c r="C60" s="223"/>
      <c r="D60" s="223"/>
      <c r="E60" s="224"/>
      <c r="F60" s="225"/>
      <c r="G60" s="226"/>
      <c r="H60" s="224"/>
      <c r="I60" s="269"/>
      <c r="J60" s="224"/>
      <c r="K60" s="224"/>
      <c r="L60" s="224"/>
      <c r="M60" s="224"/>
      <c r="N60" s="226"/>
      <c r="O60" s="201"/>
      <c r="P60" s="201"/>
      <c r="Q60" s="201"/>
      <c r="R60" s="201"/>
      <c r="S60" s="201"/>
      <c r="T60" s="201"/>
      <c r="U60" s="201"/>
      <c r="V60" s="201"/>
      <c r="W60" s="201"/>
      <c r="X60" s="201"/>
    </row>
    <row r="61" spans="1:24" s="220" customFormat="1" ht="16.5" customHeight="1" thickBot="1" x14ac:dyDescent="0.35">
      <c r="A61" s="221"/>
      <c r="B61" s="222"/>
      <c r="C61" s="233" t="s">
        <v>91</v>
      </c>
      <c r="D61" s="223"/>
      <c r="E61" s="234">
        <f>E58+E59</f>
        <v>0</v>
      </c>
      <c r="F61" s="225"/>
      <c r="G61" s="234">
        <f>G58+G59</f>
        <v>0</v>
      </c>
      <c r="H61" s="224"/>
      <c r="I61" s="277">
        <f>I58+I59</f>
        <v>0</v>
      </c>
      <c r="J61" s="224"/>
      <c r="K61" s="224"/>
      <c r="L61" s="224"/>
      <c r="M61" s="224"/>
      <c r="N61" s="226"/>
      <c r="O61" s="201"/>
      <c r="P61" s="201"/>
      <c r="Q61" s="201"/>
      <c r="R61" s="201"/>
      <c r="S61" s="201"/>
      <c r="T61" s="201"/>
      <c r="U61" s="201"/>
      <c r="V61" s="201"/>
      <c r="W61" s="201"/>
      <c r="X61" s="201"/>
    </row>
    <row r="62" spans="1:24" s="220" customFormat="1" ht="16.5" customHeight="1" x14ac:dyDescent="0.3">
      <c r="A62" s="221"/>
      <c r="B62" s="222"/>
      <c r="C62" s="223"/>
      <c r="D62" s="223"/>
      <c r="E62" s="224"/>
      <c r="F62" s="222"/>
      <c r="G62" s="224"/>
      <c r="H62" s="225"/>
      <c r="I62" s="226"/>
      <c r="J62" s="224"/>
      <c r="K62" s="224"/>
      <c r="L62" s="224"/>
      <c r="M62" s="224"/>
      <c r="N62" s="226"/>
      <c r="O62" s="201"/>
      <c r="P62" s="201"/>
      <c r="Q62" s="201"/>
      <c r="R62" s="201"/>
      <c r="S62" s="201"/>
      <c r="T62" s="201"/>
      <c r="U62" s="201"/>
      <c r="V62" s="201"/>
      <c r="W62" s="201"/>
      <c r="X62" s="201"/>
    </row>
    <row r="63" spans="1:24" s="220" customFormat="1" ht="16.5" customHeight="1" x14ac:dyDescent="0.3">
      <c r="A63" s="221"/>
      <c r="B63" s="222"/>
      <c r="C63" s="223"/>
      <c r="D63" s="223"/>
      <c r="E63" s="224"/>
      <c r="F63" s="222"/>
      <c r="G63" s="224"/>
      <c r="H63" s="225"/>
      <c r="I63" s="226"/>
      <c r="J63" s="224"/>
      <c r="K63" s="224"/>
      <c r="L63" s="224"/>
      <c r="M63" s="224"/>
      <c r="N63" s="226"/>
      <c r="O63" s="201"/>
      <c r="P63" s="201"/>
      <c r="Q63" s="201"/>
      <c r="R63" s="201"/>
      <c r="S63" s="201"/>
      <c r="T63" s="201"/>
      <c r="U63" s="201"/>
      <c r="V63" s="201"/>
      <c r="W63" s="201"/>
      <c r="X63" s="201"/>
    </row>
    <row r="64" spans="1:24" s="192" customFormat="1" ht="22" customHeight="1" x14ac:dyDescent="0.3">
      <c r="A64" s="235" t="s">
        <v>27</v>
      </c>
      <c r="B64" s="236"/>
      <c r="C64" s="237"/>
      <c r="D64" s="237"/>
      <c r="E64" s="237"/>
      <c r="F64" s="224"/>
      <c r="G64" s="224"/>
      <c r="H64" s="224"/>
      <c r="I64" s="224"/>
      <c r="J64" s="224"/>
      <c r="K64" s="224"/>
      <c r="L64" s="224"/>
      <c r="M64" s="237"/>
      <c r="N64" s="226"/>
      <c r="O64" s="201"/>
      <c r="P64" s="201"/>
      <c r="Q64" s="201"/>
      <c r="R64" s="201"/>
      <c r="S64" s="201"/>
      <c r="T64" s="201"/>
      <c r="U64" s="201"/>
      <c r="V64" s="201"/>
      <c r="W64" s="201"/>
      <c r="X64" s="201"/>
    </row>
    <row r="65" spans="1:24" s="192" customFormat="1" ht="4.5" customHeight="1" x14ac:dyDescent="0.3">
      <c r="A65" s="238"/>
      <c r="B65" s="237"/>
      <c r="C65" s="237"/>
      <c r="D65" s="237"/>
      <c r="E65" s="237"/>
      <c r="F65" s="237"/>
      <c r="G65" s="237"/>
      <c r="H65" s="237"/>
      <c r="I65" s="237"/>
      <c r="J65" s="237"/>
      <c r="K65" s="237"/>
      <c r="L65" s="237"/>
      <c r="M65" s="237"/>
      <c r="N65" s="226"/>
      <c r="O65" s="201"/>
      <c r="P65" s="201"/>
      <c r="Q65" s="201"/>
      <c r="R65" s="201"/>
      <c r="S65" s="201"/>
      <c r="T65" s="201"/>
      <c r="U65" s="201"/>
      <c r="V65" s="201"/>
      <c r="W65" s="201"/>
      <c r="X65" s="201"/>
    </row>
    <row r="66" spans="1:24" s="192" customFormat="1" ht="79.5" customHeight="1" x14ac:dyDescent="0.3">
      <c r="A66" s="238"/>
      <c r="B66" s="544"/>
      <c r="C66" s="545"/>
      <c r="D66" s="545"/>
      <c r="E66" s="545"/>
      <c r="F66" s="545"/>
      <c r="G66" s="545"/>
      <c r="H66" s="545"/>
      <c r="I66" s="545"/>
      <c r="J66" s="545"/>
      <c r="K66" s="545"/>
      <c r="L66" s="545"/>
      <c r="M66" s="546"/>
      <c r="N66" s="226"/>
      <c r="O66" s="201"/>
      <c r="P66" s="201"/>
      <c r="Q66" s="201"/>
      <c r="R66" s="201"/>
      <c r="S66" s="201"/>
      <c r="T66" s="201"/>
      <c r="U66" s="201"/>
      <c r="V66" s="201"/>
      <c r="W66" s="201"/>
      <c r="X66" s="201"/>
    </row>
    <row r="67" spans="1:24" s="192" customFormat="1" ht="15" customHeight="1" thickBot="1" x14ac:dyDescent="0.4">
      <c r="A67" s="239"/>
      <c r="B67" s="237"/>
      <c r="C67" s="237"/>
      <c r="D67" s="237"/>
      <c r="E67" s="240"/>
      <c r="F67" s="241"/>
      <c r="G67" s="241"/>
      <c r="H67" s="241"/>
      <c r="I67" s="241"/>
      <c r="J67" s="241"/>
      <c r="K67" s="242"/>
      <c r="L67" s="242"/>
      <c r="M67" s="241"/>
      <c r="N67" s="243"/>
      <c r="O67" s="191"/>
      <c r="P67" s="191"/>
    </row>
    <row r="68" spans="1:24" s="192" customFormat="1" ht="18" customHeight="1" thickBot="1" x14ac:dyDescent="0.35">
      <c r="A68" s="244" t="s">
        <v>84</v>
      </c>
      <c r="B68" s="244"/>
      <c r="C68" s="237"/>
      <c r="D68" s="237"/>
      <c r="E68" s="243"/>
      <c r="F68" s="243"/>
      <c r="G68" s="243"/>
      <c r="H68" s="243"/>
      <c r="I68" s="243"/>
      <c r="J68" s="243"/>
      <c r="K68" s="243"/>
      <c r="L68" s="243"/>
      <c r="M68" s="278" t="s">
        <v>48</v>
      </c>
      <c r="N68" s="243"/>
    </row>
    <row r="69" spans="1:24" s="192" customFormat="1" ht="15" customHeight="1" x14ac:dyDescent="0.3">
      <c r="A69" s="245"/>
      <c r="B69" s="540" t="str">
        <f>IF(I57=1,"accorder une subvention pour " &amp;I57&amp;" représentation du "&amp;C9&amp;" ("&amp;C13&amp;")","accorder une subvention pour " &amp;I57&amp;" représentations du "&amp;C9&amp;" ("&amp;C13&amp;")")</f>
        <v>accorder une subvention pour 0 représentations du Choisir la période de dépôt (0)</v>
      </c>
      <c r="C69" s="540"/>
      <c r="D69" s="540"/>
      <c r="E69" s="540"/>
      <c r="F69" s="540"/>
      <c r="G69" s="540"/>
      <c r="H69" s="540"/>
      <c r="I69" s="540"/>
      <c r="J69" s="540"/>
      <c r="K69" s="540"/>
      <c r="L69" s="540"/>
      <c r="M69" s="540"/>
      <c r="N69" s="243"/>
    </row>
    <row r="70" spans="1:24" s="192" customFormat="1" ht="4.5" customHeight="1" thickBot="1" x14ac:dyDescent="0.35">
      <c r="A70" s="246"/>
      <c r="B70" s="237"/>
      <c r="C70" s="237"/>
      <c r="D70" s="237"/>
      <c r="E70" s="240"/>
      <c r="F70" s="247"/>
      <c r="G70" s="247"/>
      <c r="H70" s="247"/>
      <c r="I70" s="247"/>
      <c r="J70" s="247"/>
      <c r="K70" s="248"/>
      <c r="L70" s="248"/>
      <c r="M70" s="243"/>
      <c r="N70" s="243"/>
    </row>
    <row r="71" spans="1:24" s="192" customFormat="1" ht="15" customHeight="1" thickBot="1" x14ac:dyDescent="0.35">
      <c r="A71" s="246"/>
      <c r="B71" s="249"/>
      <c r="C71" s="249"/>
      <c r="D71" s="249"/>
      <c r="E71" s="250" t="s">
        <v>47</v>
      </c>
      <c r="F71" s="251"/>
      <c r="G71" s="251"/>
      <c r="H71" s="251"/>
      <c r="I71" s="251"/>
      <c r="J71" s="251"/>
      <c r="K71" s="252"/>
      <c r="L71" s="253"/>
      <c r="M71" s="277">
        <f>I61</f>
        <v>0</v>
      </c>
      <c r="N71" s="243"/>
    </row>
    <row r="72" spans="1:24" s="192" customFormat="1" ht="15" customHeight="1" x14ac:dyDescent="0.3">
      <c r="A72" s="246"/>
      <c r="B72" s="249"/>
      <c r="C72" s="249"/>
      <c r="D72" s="249"/>
      <c r="E72" s="250"/>
      <c r="F72" s="249"/>
      <c r="G72" s="249"/>
      <c r="H72" s="249"/>
      <c r="I72" s="249"/>
      <c r="J72" s="249"/>
      <c r="K72" s="254"/>
      <c r="L72" s="248"/>
      <c r="M72" s="254"/>
      <c r="N72" s="243"/>
    </row>
    <row r="73" spans="1:24" s="192" customFormat="1" ht="21" customHeight="1" x14ac:dyDescent="0.3">
      <c r="A73" s="238"/>
      <c r="B73" s="374" t="s">
        <v>28</v>
      </c>
      <c r="C73" s="537" t="s">
        <v>158</v>
      </c>
      <c r="D73" s="537"/>
      <c r="E73" s="537"/>
      <c r="F73" s="237"/>
      <c r="G73" s="247"/>
      <c r="H73" s="247"/>
      <c r="I73" s="237"/>
      <c r="J73" s="237"/>
      <c r="K73" s="237"/>
      <c r="L73" s="237"/>
      <c r="M73" s="237"/>
      <c r="N73" s="226"/>
      <c r="O73" s="201"/>
      <c r="P73" s="201"/>
      <c r="Q73" s="201"/>
      <c r="R73" s="201"/>
      <c r="S73" s="201"/>
      <c r="T73" s="201"/>
      <c r="U73" s="201"/>
      <c r="V73" s="201"/>
      <c r="W73" s="201"/>
      <c r="X73" s="201"/>
    </row>
    <row r="74" spans="1:24" s="192" customFormat="1" x14ac:dyDescent="0.3">
      <c r="A74" s="238"/>
      <c r="B74" s="249"/>
      <c r="C74" s="255" t="s">
        <v>85</v>
      </c>
      <c r="D74" s="237"/>
      <c r="E74" s="237"/>
      <c r="F74" s="237"/>
      <c r="G74" s="237"/>
      <c r="H74" s="237"/>
      <c r="I74" s="237"/>
      <c r="J74" s="237"/>
      <c r="K74" s="237"/>
      <c r="L74" s="237"/>
      <c r="M74" s="237"/>
      <c r="N74" s="237"/>
    </row>
    <row r="75" spans="1:24" s="192" customFormat="1" x14ac:dyDescent="0.3">
      <c r="A75" s="256"/>
      <c r="B75" s="257"/>
      <c r="C75" s="243"/>
      <c r="D75" s="243"/>
      <c r="E75" s="243"/>
      <c r="F75" s="237"/>
      <c r="G75" s="243"/>
      <c r="H75" s="243"/>
      <c r="I75" s="243"/>
      <c r="J75" s="243"/>
      <c r="K75" s="243"/>
      <c r="L75" s="243"/>
      <c r="M75" s="243"/>
      <c r="N75" s="243"/>
    </row>
    <row r="76" spans="1:24" s="192" customFormat="1" ht="15.75" customHeight="1" x14ac:dyDescent="0.3">
      <c r="A76" s="239"/>
      <c r="B76" s="258" t="s">
        <v>29</v>
      </c>
      <c r="C76" s="538" t="s">
        <v>159</v>
      </c>
      <c r="D76" s="538"/>
      <c r="E76" s="538"/>
      <c r="F76" s="237"/>
      <c r="G76" s="259"/>
      <c r="H76" s="259"/>
      <c r="I76" s="243"/>
      <c r="J76" s="243"/>
      <c r="K76" s="243"/>
      <c r="L76" s="243"/>
      <c r="M76" s="243"/>
      <c r="N76" s="243"/>
    </row>
    <row r="77" spans="1:24" s="192" customFormat="1" x14ac:dyDescent="0.3">
      <c r="A77" s="239"/>
      <c r="B77" s="243"/>
      <c r="C77" s="243" t="str">
        <f>IF(OR(C76="",C76="«Prénom et Nom du Directeur»"),"Direction",IF(C76="André Racette","Directeur du soutien à la diffusion et au rayonnement international",IF(C76="Priscille Gendron","Directrice du soutien aux organismes de création et de production",IF(C76="Véronique Fontaine","Directrice de la planification et des programmes",""))))</f>
        <v>Direction</v>
      </c>
      <c r="D77" s="243"/>
      <c r="E77" s="243"/>
      <c r="F77" s="243"/>
      <c r="G77" s="243"/>
      <c r="H77" s="243"/>
      <c r="I77" s="243"/>
      <c r="J77" s="243"/>
      <c r="K77" s="243"/>
      <c r="L77" s="243"/>
      <c r="M77" s="243"/>
      <c r="N77" s="243"/>
    </row>
    <row r="78" spans="1:24" s="192" customFormat="1" x14ac:dyDescent="0.3">
      <c r="A78" s="256"/>
      <c r="B78" s="257"/>
      <c r="C78" s="243"/>
      <c r="D78" s="243"/>
      <c r="E78" s="243"/>
      <c r="F78" s="237"/>
      <c r="G78" s="243"/>
      <c r="H78" s="243"/>
      <c r="I78" s="243"/>
      <c r="J78" s="243"/>
      <c r="K78" s="243"/>
      <c r="L78" s="243"/>
      <c r="M78" s="243"/>
      <c r="N78" s="243"/>
    </row>
    <row r="79" spans="1:24" s="192" customFormat="1" x14ac:dyDescent="0.3">
      <c r="A79" s="198"/>
      <c r="B79" s="196"/>
    </row>
    <row r="80" spans="1:24" s="192" customFormat="1" x14ac:dyDescent="0.3">
      <c r="A80" s="198"/>
      <c r="B80" s="196"/>
    </row>
    <row r="81" spans="1:21" s="192" customFormat="1" x14ac:dyDescent="0.3">
      <c r="A81" s="198"/>
      <c r="B81" s="196"/>
    </row>
    <row r="82" spans="1:21" s="192" customFormat="1" ht="18.5" customHeight="1" x14ac:dyDescent="0.3">
      <c r="A82" s="198"/>
      <c r="B82" s="201" t="s">
        <v>154</v>
      </c>
    </row>
    <row r="83" spans="1:21" s="192" customFormat="1" ht="18.5" customHeight="1" x14ac:dyDescent="0.3">
      <c r="A83" s="198"/>
      <c r="B83" s="201" t="s">
        <v>155</v>
      </c>
      <c r="C83" s="375"/>
      <c r="F83" s="375"/>
      <c r="H83" s="376"/>
    </row>
    <row r="84" spans="1:21" s="192" customFormat="1" ht="18.5" customHeight="1" x14ac:dyDescent="0.3">
      <c r="A84" s="198"/>
      <c r="B84" s="192" t="s">
        <v>117</v>
      </c>
    </row>
    <row r="85" spans="1:21" s="192" customFormat="1" ht="18.5" customHeight="1" x14ac:dyDescent="0.3">
      <c r="A85" s="198"/>
      <c r="B85" s="192" t="s">
        <v>174</v>
      </c>
    </row>
    <row r="86" spans="1:21" s="192" customFormat="1" x14ac:dyDescent="0.3">
      <c r="A86" s="198"/>
      <c r="B86" s="196"/>
    </row>
    <row r="87" spans="1:21" s="192" customFormat="1" ht="14.5" x14ac:dyDescent="0.35">
      <c r="A87" s="198"/>
      <c r="B87" s="191"/>
      <c r="C87" s="191"/>
    </row>
    <row r="88" spans="1:21" s="192" customFormat="1" x14ac:dyDescent="0.3">
      <c r="A88" s="198"/>
      <c r="B88" s="196"/>
    </row>
    <row r="89" spans="1:21" s="192" customFormat="1" ht="14.5" x14ac:dyDescent="0.35">
      <c r="A89" s="198"/>
      <c r="B89" s="377" t="s">
        <v>94</v>
      </c>
      <c r="C89" s="377" t="s">
        <v>96</v>
      </c>
      <c r="D89" s="377" t="s">
        <v>190</v>
      </c>
      <c r="E89" s="377" t="s">
        <v>97</v>
      </c>
      <c r="F89" s="377" t="s">
        <v>98</v>
      </c>
      <c r="G89" s="377" t="s">
        <v>18</v>
      </c>
      <c r="H89" s="377" t="s">
        <v>99</v>
      </c>
      <c r="I89" s="377" t="s">
        <v>1056</v>
      </c>
      <c r="J89" s="377" t="s">
        <v>106</v>
      </c>
      <c r="K89" s="377" t="s">
        <v>100</v>
      </c>
      <c r="L89" s="377" t="s">
        <v>15</v>
      </c>
      <c r="M89" s="191" t="s">
        <v>124</v>
      </c>
      <c r="N89" s="191" t="s">
        <v>104</v>
      </c>
      <c r="O89" s="191" t="s">
        <v>105</v>
      </c>
      <c r="P89" s="191" t="s">
        <v>157</v>
      </c>
      <c r="Q89" s="191" t="s">
        <v>156</v>
      </c>
      <c r="R89" s="191" t="s">
        <v>127</v>
      </c>
      <c r="S89"/>
      <c r="T89" s="191"/>
      <c r="U89" s="191"/>
    </row>
    <row r="90" spans="1:21" s="192" customFormat="1" ht="14.5" x14ac:dyDescent="0.35">
      <c r="A90" s="198"/>
      <c r="B90" s="191" t="s">
        <v>120</v>
      </c>
      <c r="C90" s="191" t="s">
        <v>145</v>
      </c>
      <c r="D90" s="191">
        <v>0</v>
      </c>
      <c r="E90" s="191" t="s">
        <v>1113</v>
      </c>
      <c r="F90" s="191">
        <v>0</v>
      </c>
      <c r="G90" s="191" t="s">
        <v>1011</v>
      </c>
      <c r="H90" s="378">
        <v>0</v>
      </c>
      <c r="I90" s="191" t="s">
        <v>1113</v>
      </c>
      <c r="J90" s="394" t="s">
        <v>1113</v>
      </c>
      <c r="K90" s="214" t="s">
        <v>1113</v>
      </c>
      <c r="L90" s="191">
        <v>0</v>
      </c>
      <c r="M90" s="191">
        <v>0</v>
      </c>
      <c r="N90" s="378">
        <v>0</v>
      </c>
      <c r="O90" s="378">
        <v>0</v>
      </c>
      <c r="P90" s="378">
        <v>0</v>
      </c>
      <c r="Q90" s="378">
        <v>0</v>
      </c>
      <c r="R90" s="378">
        <v>0</v>
      </c>
      <c r="S90"/>
      <c r="T90" s="191"/>
      <c r="U90" s="191"/>
    </row>
    <row r="91" spans="1:21" s="192" customFormat="1" ht="14.5" x14ac:dyDescent="0.35">
      <c r="A91" s="198"/>
      <c r="B91" s="191" t="s">
        <v>153</v>
      </c>
      <c r="C91" s="191" t="s">
        <v>145</v>
      </c>
      <c r="D91" s="191">
        <v>0</v>
      </c>
      <c r="E91" s="191" t="s">
        <v>1113</v>
      </c>
      <c r="F91" s="191">
        <v>0</v>
      </c>
      <c r="G91" s="191" t="s">
        <v>1011</v>
      </c>
      <c r="H91" s="378">
        <v>0</v>
      </c>
      <c r="I91" s="191" t="s">
        <v>1113</v>
      </c>
      <c r="J91" s="394" t="s">
        <v>1113</v>
      </c>
      <c r="K91" s="214" t="s">
        <v>1113</v>
      </c>
      <c r="L91" s="191">
        <v>0</v>
      </c>
      <c r="M91" s="191">
        <v>0</v>
      </c>
      <c r="N91" s="378">
        <v>0</v>
      </c>
      <c r="O91" s="378">
        <v>0</v>
      </c>
      <c r="P91" s="378">
        <v>0</v>
      </c>
      <c r="Q91" s="378">
        <v>0</v>
      </c>
      <c r="R91" s="378">
        <v>0</v>
      </c>
      <c r="S91"/>
      <c r="T91" s="191"/>
      <c r="U91" s="191"/>
    </row>
    <row r="92" spans="1:21" s="192" customFormat="1" ht="14.5" x14ac:dyDescent="0.35">
      <c r="A92" s="198"/>
      <c r="B92" s="191" t="s">
        <v>95</v>
      </c>
      <c r="C92" s="191"/>
      <c r="D92" s="191"/>
      <c r="E92" s="191"/>
      <c r="F92" s="191"/>
      <c r="G92" s="191"/>
      <c r="H92" s="191"/>
      <c r="I92" s="191"/>
      <c r="J92" s="191"/>
      <c r="K92" s="191"/>
      <c r="L92" s="191"/>
      <c r="M92" s="191">
        <v>0</v>
      </c>
      <c r="N92" s="378">
        <v>0</v>
      </c>
      <c r="O92" s="378">
        <v>0</v>
      </c>
      <c r="P92" s="378">
        <v>0</v>
      </c>
      <c r="Q92" s="378">
        <v>0</v>
      </c>
      <c r="R92" s="378">
        <v>0</v>
      </c>
      <c r="S92"/>
      <c r="T92" s="191"/>
      <c r="U92" s="191"/>
    </row>
    <row r="93" spans="1:21" s="192" customFormat="1" ht="14.5" x14ac:dyDescent="0.35">
      <c r="A93" s="198"/>
      <c r="B93"/>
      <c r="C93"/>
      <c r="D93"/>
      <c r="E93"/>
      <c r="F93"/>
      <c r="G93"/>
      <c r="H93"/>
      <c r="I93"/>
      <c r="J93"/>
      <c r="K93"/>
      <c r="L93"/>
      <c r="M93"/>
      <c r="N93"/>
      <c r="O93"/>
      <c r="P93"/>
      <c r="Q93"/>
      <c r="R93"/>
      <c r="S93"/>
      <c r="T93" s="191"/>
      <c r="U93" s="191"/>
    </row>
    <row r="94" spans="1:21" s="192" customFormat="1" ht="14.5" x14ac:dyDescent="0.35">
      <c r="A94" s="198"/>
      <c r="B94"/>
      <c r="C94"/>
      <c r="D94"/>
      <c r="E94"/>
      <c r="F94"/>
      <c r="G94"/>
      <c r="H94"/>
      <c r="I94"/>
      <c r="J94"/>
      <c r="K94"/>
      <c r="L94"/>
      <c r="M94"/>
      <c r="N94"/>
      <c r="O94"/>
      <c r="P94"/>
      <c r="Q94"/>
      <c r="R94"/>
      <c r="S94"/>
      <c r="T94" s="191"/>
      <c r="U94" s="191"/>
    </row>
    <row r="95" spans="1:21" s="192" customFormat="1" ht="14.5" x14ac:dyDescent="0.35">
      <c r="A95" s="198"/>
      <c r="B95"/>
      <c r="C95"/>
      <c r="D95"/>
      <c r="E95"/>
      <c r="F95"/>
      <c r="G95"/>
      <c r="H95"/>
      <c r="I95"/>
      <c r="J95"/>
      <c r="K95"/>
      <c r="L95"/>
      <c r="M95"/>
      <c r="N95"/>
      <c r="O95"/>
      <c r="P95"/>
      <c r="Q95"/>
      <c r="R95"/>
      <c r="S95"/>
      <c r="T95" s="191"/>
      <c r="U95" s="191"/>
    </row>
    <row r="96" spans="1:21" s="192" customFormat="1" ht="14.5" x14ac:dyDescent="0.35">
      <c r="A96" s="198"/>
      <c r="B96"/>
      <c r="C96"/>
      <c r="D96"/>
      <c r="E96"/>
      <c r="F96"/>
      <c r="G96"/>
      <c r="H96"/>
      <c r="I96"/>
      <c r="J96"/>
      <c r="K96"/>
      <c r="L96"/>
      <c r="M96"/>
      <c r="N96"/>
      <c r="O96"/>
      <c r="P96"/>
      <c r="Q96"/>
      <c r="R96"/>
      <c r="S96"/>
      <c r="T96" s="191"/>
      <c r="U96" s="191"/>
    </row>
    <row r="97" spans="1:21" s="192" customFormat="1" ht="14.5" x14ac:dyDescent="0.35">
      <c r="A97" s="198"/>
      <c r="B97"/>
      <c r="C97"/>
      <c r="D97"/>
      <c r="E97"/>
      <c r="F97"/>
      <c r="G97"/>
      <c r="H97"/>
      <c r="I97"/>
      <c r="J97"/>
      <c r="K97"/>
      <c r="L97"/>
      <c r="M97"/>
      <c r="N97"/>
      <c r="O97"/>
      <c r="P97"/>
      <c r="Q97"/>
      <c r="R97"/>
      <c r="S97"/>
      <c r="T97" s="191"/>
      <c r="U97" s="191"/>
    </row>
    <row r="98" spans="1:21" s="192" customFormat="1" ht="14.5" x14ac:dyDescent="0.35">
      <c r="A98" s="198"/>
      <c r="B98"/>
      <c r="C98"/>
      <c r="D98"/>
      <c r="E98"/>
      <c r="F98"/>
      <c r="G98"/>
      <c r="H98"/>
      <c r="I98"/>
      <c r="J98"/>
      <c r="K98"/>
      <c r="L98"/>
      <c r="M98"/>
      <c r="N98"/>
      <c r="O98"/>
      <c r="P98"/>
      <c r="Q98"/>
      <c r="R98"/>
      <c r="S98" s="191"/>
      <c r="T98" s="191"/>
      <c r="U98" s="191"/>
    </row>
    <row r="99" spans="1:21" s="192" customFormat="1" ht="14.5" x14ac:dyDescent="0.35">
      <c r="A99" s="198"/>
      <c r="B99"/>
      <c r="C99"/>
      <c r="D99"/>
      <c r="E99"/>
      <c r="F99"/>
      <c r="G99"/>
      <c r="H99"/>
      <c r="I99"/>
      <c r="J99"/>
      <c r="K99"/>
      <c r="L99"/>
      <c r="M99"/>
      <c r="N99"/>
      <c r="O99"/>
      <c r="P99"/>
      <c r="Q99"/>
      <c r="R99"/>
      <c r="S99" s="191"/>
      <c r="T99" s="191"/>
      <c r="U99" s="191"/>
    </row>
    <row r="100" spans="1:21" s="192" customFormat="1" ht="14.5" x14ac:dyDescent="0.35">
      <c r="A100" s="198"/>
      <c r="B100"/>
      <c r="C100"/>
      <c r="D100"/>
      <c r="E100"/>
      <c r="F100"/>
      <c r="G100"/>
      <c r="H100"/>
      <c r="I100"/>
      <c r="J100"/>
      <c r="K100"/>
      <c r="L100"/>
      <c r="M100"/>
      <c r="N100"/>
      <c r="O100"/>
      <c r="P100"/>
      <c r="Q100"/>
      <c r="R100"/>
      <c r="S100" s="191"/>
      <c r="T100" s="191"/>
      <c r="U100" s="191"/>
    </row>
    <row r="101" spans="1:21" s="192" customFormat="1" ht="14.5" x14ac:dyDescent="0.35">
      <c r="A101" s="198"/>
      <c r="B101" s="191"/>
      <c r="C101" s="191"/>
      <c r="D101" s="191"/>
      <c r="E101" s="191"/>
      <c r="F101" s="191"/>
      <c r="G101" s="191"/>
      <c r="H101" s="191"/>
      <c r="I101" s="191"/>
      <c r="J101" s="191"/>
      <c r="K101" s="191"/>
      <c r="L101" s="191"/>
      <c r="M101" s="191"/>
      <c r="N101" s="191"/>
      <c r="O101" s="191"/>
      <c r="P101" s="191"/>
      <c r="Q101" s="191"/>
      <c r="R101" s="191"/>
      <c r="S101" s="191"/>
      <c r="T101" s="191"/>
      <c r="U101" s="191"/>
    </row>
    <row r="102" spans="1:21" s="192" customFormat="1" ht="14.5" x14ac:dyDescent="0.35">
      <c r="A102" s="198"/>
      <c r="B102" s="191"/>
      <c r="C102" s="191"/>
      <c r="D102" s="191"/>
      <c r="E102" s="191"/>
      <c r="F102" s="191"/>
      <c r="G102" s="191"/>
      <c r="H102" s="191"/>
      <c r="I102" s="191"/>
      <c r="J102" s="191"/>
      <c r="K102" s="191"/>
      <c r="L102" s="191"/>
      <c r="M102" s="191"/>
      <c r="N102" s="191"/>
      <c r="O102" s="191"/>
      <c r="P102" s="191"/>
      <c r="Q102" s="191"/>
      <c r="R102" s="191"/>
      <c r="S102" s="191"/>
      <c r="T102" s="191"/>
      <c r="U102" s="191"/>
    </row>
    <row r="103" spans="1:21" s="192" customFormat="1" ht="14.5" x14ac:dyDescent="0.35">
      <c r="A103" s="198"/>
      <c r="B103" s="191"/>
      <c r="C103" s="191"/>
      <c r="D103" s="191"/>
      <c r="E103" s="191"/>
      <c r="F103" s="191"/>
      <c r="G103" s="191"/>
      <c r="H103" s="191"/>
      <c r="I103" s="191"/>
      <c r="J103" s="191"/>
      <c r="K103" s="191"/>
      <c r="L103" s="191"/>
      <c r="M103" s="191"/>
      <c r="N103" s="191"/>
      <c r="O103" s="191"/>
      <c r="P103" s="191"/>
      <c r="Q103" s="191"/>
      <c r="R103" s="191"/>
      <c r="S103" s="191"/>
      <c r="T103" s="191"/>
      <c r="U103" s="191"/>
    </row>
    <row r="104" spans="1:21" s="192" customFormat="1" ht="14.5" x14ac:dyDescent="0.35">
      <c r="A104" s="198"/>
      <c r="B104" s="191"/>
      <c r="C104" s="191"/>
      <c r="D104" s="191"/>
      <c r="E104" s="191"/>
      <c r="F104" s="191"/>
      <c r="G104" s="191"/>
      <c r="H104" s="191"/>
      <c r="I104" s="191"/>
      <c r="J104" s="191"/>
      <c r="K104" s="191"/>
      <c r="L104" s="191"/>
      <c r="M104" s="191"/>
      <c r="N104" s="191"/>
      <c r="O104" s="191"/>
      <c r="P104" s="191"/>
      <c r="Q104" s="191"/>
      <c r="R104" s="191"/>
      <c r="S104" s="191"/>
      <c r="T104" s="191"/>
      <c r="U104" s="191"/>
    </row>
    <row r="105" spans="1:21" s="192" customFormat="1" ht="14.5" x14ac:dyDescent="0.35">
      <c r="A105" s="198"/>
      <c r="B105" s="191"/>
      <c r="C105" s="191"/>
      <c r="D105" s="191"/>
      <c r="E105" s="191"/>
      <c r="F105" s="191"/>
      <c r="G105" s="191"/>
      <c r="H105" s="191"/>
      <c r="I105" s="191"/>
      <c r="J105" s="191"/>
      <c r="K105" s="191"/>
      <c r="L105" s="191"/>
      <c r="M105" s="191"/>
      <c r="N105" s="191"/>
      <c r="O105" s="191"/>
      <c r="P105" s="191"/>
      <c r="Q105" s="191"/>
      <c r="R105" s="191"/>
    </row>
    <row r="106" spans="1:21" s="192" customFormat="1" ht="14.5" x14ac:dyDescent="0.35">
      <c r="A106" s="198"/>
      <c r="B106" s="191"/>
      <c r="C106" s="191"/>
      <c r="D106" s="191"/>
      <c r="E106" s="191"/>
      <c r="F106" s="191"/>
      <c r="G106" s="191"/>
      <c r="H106" s="191"/>
      <c r="I106" s="191"/>
      <c r="J106" s="191"/>
      <c r="K106" s="191"/>
      <c r="L106" s="191"/>
      <c r="M106" s="191"/>
      <c r="N106" s="191"/>
      <c r="O106" s="191"/>
      <c r="P106" s="191"/>
      <c r="Q106" s="191"/>
      <c r="R106" s="191"/>
    </row>
    <row r="107" spans="1:21" s="192" customFormat="1" ht="14.5" x14ac:dyDescent="0.35">
      <c r="A107" s="198"/>
      <c r="B107" s="191"/>
      <c r="C107" s="191"/>
      <c r="D107" s="191"/>
      <c r="E107" s="191"/>
      <c r="F107" s="191"/>
      <c r="G107" s="191"/>
      <c r="H107" s="191"/>
      <c r="I107" s="191"/>
      <c r="J107" s="191"/>
      <c r="K107" s="191"/>
      <c r="L107" s="191"/>
      <c r="M107" s="191"/>
      <c r="N107" s="191"/>
      <c r="O107" s="191"/>
      <c r="P107" s="191"/>
      <c r="Q107" s="191"/>
      <c r="R107" s="191"/>
    </row>
    <row r="108" spans="1:21" s="192" customFormat="1" ht="14.5" x14ac:dyDescent="0.35">
      <c r="A108" s="198"/>
      <c r="B108" s="191"/>
      <c r="C108" s="191"/>
      <c r="D108" s="191"/>
      <c r="E108" s="191"/>
      <c r="F108" s="191"/>
      <c r="G108" s="191"/>
      <c r="H108" s="191"/>
      <c r="I108" s="191"/>
      <c r="J108" s="191"/>
      <c r="K108" s="191"/>
      <c r="L108" s="191"/>
      <c r="M108" s="191"/>
      <c r="N108" s="191"/>
      <c r="O108" s="191"/>
      <c r="P108" s="191"/>
      <c r="Q108" s="191"/>
      <c r="R108" s="191"/>
    </row>
    <row r="109" spans="1:21" s="192" customFormat="1" ht="14.5" x14ac:dyDescent="0.35">
      <c r="A109" s="198"/>
      <c r="B109" s="191"/>
      <c r="C109" s="191"/>
      <c r="D109" s="191"/>
      <c r="E109" s="191"/>
      <c r="F109" s="191"/>
      <c r="G109" s="191"/>
      <c r="H109" s="191"/>
      <c r="I109" s="191"/>
      <c r="J109" s="191"/>
      <c r="K109" s="191"/>
      <c r="L109" s="191"/>
      <c r="M109" s="191"/>
      <c r="N109" s="191"/>
      <c r="O109" s="191"/>
      <c r="P109" s="191"/>
      <c r="Q109" s="191"/>
      <c r="R109" s="191"/>
    </row>
    <row r="110" spans="1:21" s="192" customFormat="1" x14ac:dyDescent="0.3">
      <c r="A110" s="198"/>
      <c r="B110" s="196"/>
    </row>
    <row r="111" spans="1:21" s="192" customFormat="1" x14ac:dyDescent="0.3">
      <c r="A111" s="198"/>
      <c r="B111" s="196"/>
    </row>
    <row r="112" spans="1:21" s="192" customFormat="1" x14ac:dyDescent="0.3">
      <c r="A112" s="198"/>
      <c r="B112" s="196"/>
    </row>
    <row r="113" spans="1:2" s="192" customFormat="1" x14ac:dyDescent="0.3">
      <c r="A113" s="198"/>
      <c r="B113" s="196"/>
    </row>
    <row r="114" spans="1:2" s="192" customFormat="1" x14ac:dyDescent="0.3">
      <c r="A114" s="198"/>
      <c r="B114" s="196"/>
    </row>
    <row r="115" spans="1:2" s="192" customFormat="1" x14ac:dyDescent="0.3">
      <c r="A115" s="198"/>
      <c r="B115" s="196"/>
    </row>
    <row r="116" spans="1:2" s="192" customFormat="1" x14ac:dyDescent="0.3">
      <c r="A116" s="198"/>
      <c r="B116" s="196"/>
    </row>
    <row r="117" spans="1:2" s="192" customFormat="1" x14ac:dyDescent="0.3">
      <c r="A117" s="198"/>
      <c r="B117" s="196"/>
    </row>
    <row r="118" spans="1:2" s="192" customFormat="1" x14ac:dyDescent="0.3">
      <c r="A118" s="198"/>
      <c r="B118" s="196"/>
    </row>
    <row r="119" spans="1:2" s="192" customFormat="1" x14ac:dyDescent="0.3">
      <c r="A119" s="198"/>
      <c r="B119" s="196"/>
    </row>
    <row r="120" spans="1:2" s="192" customFormat="1" x14ac:dyDescent="0.3">
      <c r="A120" s="198"/>
      <c r="B120" s="196"/>
    </row>
    <row r="121" spans="1:2" s="192" customFormat="1" x14ac:dyDescent="0.3">
      <c r="A121" s="198"/>
      <c r="B121" s="196"/>
    </row>
    <row r="122" spans="1:2" s="192" customFormat="1" x14ac:dyDescent="0.3">
      <c r="A122" s="198"/>
      <c r="B122" s="196"/>
    </row>
    <row r="123" spans="1:2" s="192" customFormat="1" x14ac:dyDescent="0.3">
      <c r="A123" s="198"/>
      <c r="B123" s="196"/>
    </row>
    <row r="124" spans="1:2" s="192" customFormat="1" x14ac:dyDescent="0.3">
      <c r="A124" s="198"/>
      <c r="B124" s="196"/>
    </row>
    <row r="125" spans="1:2" s="192" customFormat="1" x14ac:dyDescent="0.3">
      <c r="A125" s="198"/>
      <c r="B125" s="196"/>
    </row>
    <row r="126" spans="1:2" s="192" customFormat="1" x14ac:dyDescent="0.3">
      <c r="A126" s="198"/>
      <c r="B126" s="196"/>
    </row>
    <row r="127" spans="1:2" s="192" customFormat="1" x14ac:dyDescent="0.3">
      <c r="A127" s="198"/>
      <c r="B127" s="196"/>
    </row>
    <row r="128" spans="1:2" s="192" customFormat="1" x14ac:dyDescent="0.3">
      <c r="A128" s="198"/>
      <c r="B128" s="196"/>
    </row>
    <row r="129" spans="1:2" s="192" customFormat="1" x14ac:dyDescent="0.3">
      <c r="A129" s="198"/>
      <c r="B129" s="196"/>
    </row>
    <row r="130" spans="1:2" s="192" customFormat="1" x14ac:dyDescent="0.3">
      <c r="A130" s="198"/>
      <c r="B130" s="196"/>
    </row>
    <row r="131" spans="1:2" s="192" customFormat="1" x14ac:dyDescent="0.3">
      <c r="A131" s="198"/>
      <c r="B131" s="196"/>
    </row>
    <row r="132" spans="1:2" s="192" customFormat="1" x14ac:dyDescent="0.3">
      <c r="A132" s="198"/>
      <c r="B132" s="196"/>
    </row>
    <row r="133" spans="1:2" s="192" customFormat="1" x14ac:dyDescent="0.3">
      <c r="A133" s="198"/>
      <c r="B133" s="196"/>
    </row>
    <row r="134" spans="1:2" s="192" customFormat="1" x14ac:dyDescent="0.3">
      <c r="A134" s="198"/>
      <c r="B134" s="196"/>
    </row>
    <row r="135" spans="1:2" s="192" customFormat="1" x14ac:dyDescent="0.3">
      <c r="A135" s="198"/>
      <c r="B135" s="196"/>
    </row>
    <row r="136" spans="1:2" s="192" customFormat="1" x14ac:dyDescent="0.3">
      <c r="A136" s="198"/>
      <c r="B136" s="196"/>
    </row>
    <row r="137" spans="1:2" s="192" customFormat="1" x14ac:dyDescent="0.3">
      <c r="A137" s="198"/>
      <c r="B137" s="196"/>
    </row>
    <row r="138" spans="1:2" s="192" customFormat="1" x14ac:dyDescent="0.3">
      <c r="A138" s="198"/>
      <c r="B138" s="196"/>
    </row>
    <row r="139" spans="1:2" s="192" customFormat="1" x14ac:dyDescent="0.3">
      <c r="A139" s="198"/>
      <c r="B139" s="196"/>
    </row>
    <row r="140" spans="1:2" s="192" customFormat="1" x14ac:dyDescent="0.3">
      <c r="A140" s="198"/>
      <c r="B140" s="196"/>
    </row>
    <row r="141" spans="1:2" s="192" customFormat="1" x14ac:dyDescent="0.3">
      <c r="A141" s="198"/>
      <c r="B141" s="196"/>
    </row>
    <row r="142" spans="1:2" s="192" customFormat="1" x14ac:dyDescent="0.3">
      <c r="A142" s="198"/>
      <c r="B142" s="196"/>
    </row>
    <row r="143" spans="1:2" s="192" customFormat="1" x14ac:dyDescent="0.3">
      <c r="A143" s="198"/>
      <c r="B143" s="196"/>
    </row>
    <row r="144" spans="1:2" s="192" customFormat="1" x14ac:dyDescent="0.3">
      <c r="A144" s="198"/>
      <c r="B144" s="196"/>
    </row>
    <row r="145" spans="1:2" s="192" customFormat="1" x14ac:dyDescent="0.3">
      <c r="A145" s="198"/>
      <c r="B145" s="196"/>
    </row>
    <row r="146" spans="1:2" s="192" customFormat="1" x14ac:dyDescent="0.3">
      <c r="A146" s="198"/>
      <c r="B146" s="196"/>
    </row>
    <row r="147" spans="1:2" s="192" customFormat="1" x14ac:dyDescent="0.3">
      <c r="A147" s="198"/>
      <c r="B147" s="196"/>
    </row>
    <row r="148" spans="1:2" s="192" customFormat="1" x14ac:dyDescent="0.3">
      <c r="A148" s="198"/>
      <c r="B148" s="196"/>
    </row>
    <row r="149" spans="1:2" s="192" customFormat="1" x14ac:dyDescent="0.3">
      <c r="A149" s="198"/>
      <c r="B149" s="196"/>
    </row>
    <row r="150" spans="1:2" s="192" customFormat="1" x14ac:dyDescent="0.3">
      <c r="A150" s="198"/>
      <c r="B150" s="196"/>
    </row>
    <row r="151" spans="1:2" s="192" customFormat="1" x14ac:dyDescent="0.3">
      <c r="A151" s="198"/>
      <c r="B151" s="196"/>
    </row>
    <row r="152" spans="1:2" s="192" customFormat="1" x14ac:dyDescent="0.3">
      <c r="A152" s="198"/>
      <c r="B152" s="196"/>
    </row>
    <row r="153" spans="1:2" s="192" customFormat="1" x14ac:dyDescent="0.3">
      <c r="A153" s="198"/>
      <c r="B153" s="196"/>
    </row>
    <row r="154" spans="1:2" s="192" customFormat="1" x14ac:dyDescent="0.3">
      <c r="A154" s="198"/>
      <c r="B154" s="196"/>
    </row>
    <row r="155" spans="1:2" s="192" customFormat="1" x14ac:dyDescent="0.3">
      <c r="A155" s="198"/>
      <c r="B155" s="196"/>
    </row>
    <row r="156" spans="1:2" s="192" customFormat="1" x14ac:dyDescent="0.3">
      <c r="A156" s="198"/>
      <c r="B156" s="196"/>
    </row>
    <row r="157" spans="1:2" s="192" customFormat="1" x14ac:dyDescent="0.3">
      <c r="A157" s="198"/>
      <c r="B157" s="196"/>
    </row>
    <row r="158" spans="1:2" s="192" customFormat="1" x14ac:dyDescent="0.3">
      <c r="A158" s="198"/>
      <c r="B158" s="196"/>
    </row>
    <row r="159" spans="1:2" s="192" customFormat="1" x14ac:dyDescent="0.3">
      <c r="A159" s="198"/>
      <c r="B159" s="196"/>
    </row>
  </sheetData>
  <sheetProtection algorithmName="SHA-512" hashValue="VJ7gQofE0QPhlXr8CADOBkKfMsi2622jlWM/YDiz3NosjYKIYyUFmvMMKMxJ7+zANCx30yfzaGdldKPnrZLvjA==" saltValue="SGDaDhaAKn1fjxNTFOb6Eg==" spinCount="100000" sheet="1" formatCells="0" selectLockedCells="1" sort="0" autoFilter="0"/>
  <mergeCells count="13">
    <mergeCell ref="A1:N1"/>
    <mergeCell ref="C76:E76"/>
    <mergeCell ref="B69:M69"/>
    <mergeCell ref="B66:M66"/>
    <mergeCell ref="A13:B13"/>
    <mergeCell ref="C13:N13"/>
    <mergeCell ref="C15:G15"/>
    <mergeCell ref="C73:E73"/>
    <mergeCell ref="C9:G9"/>
    <mergeCell ref="A11:B11"/>
    <mergeCell ref="C11:N11"/>
    <mergeCell ref="C3:D3"/>
    <mergeCell ref="C5:D5"/>
  </mergeCells>
  <dataValidations count="1">
    <dataValidation type="list" allowBlank="1" sqref="C76:E76" xr:uid="{00000000-0002-0000-0200-000001000000}">
      <formula1>"«Prénom et Nom du Directeur»,André Racette,Priscille Gendron,Véronique Fontaine"</formula1>
    </dataValidation>
  </dataValidations>
  <printOptions horizontalCentered="1"/>
  <pageMargins left="0.39370078740157483" right="0.23622047244094491" top="0.35433070866141736" bottom="0.43307086614173229" header="0.31496062992125984" footer="0.31496062992125984"/>
  <pageSetup paperSize="5" scale="41" fitToWidth="0" fitToHeight="0" orientation="portrait" r:id="rId2"/>
  <headerFooter alignWithMargins="0">
    <oddFooter xml:space="preserve">&amp;L&amp;"Arial,Gras"
</oddFooter>
  </headerFooter>
  <rowBreaks count="1" manualBreakCount="1">
    <brk id="5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45107" r:id="rId5" name="Check Box 51">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08" r:id="rId6" name="Check Box 52">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09" r:id="rId7" name="Check Box 53">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10" r:id="rId8" name="Check Box 5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11" r:id="rId9" name="Check Box 55">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12" r:id="rId10" name="Check Box 5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3" r:id="rId11" name="Check Box 5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4" r:id="rId12" name="Check Box 5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5" r:id="rId13" name="Check Box 5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6" r:id="rId14" name="Check Box 6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7" r:id="rId15" name="Check Box 61">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18" r:id="rId16" name="Check Box 6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19" r:id="rId17" name="Check Box 63">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20" r:id="rId18" name="Check Box 6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1" r:id="rId19" name="Check Box 6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2" r:id="rId20" name="Check Box 66">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23" r:id="rId21" name="Check Box 6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4" r:id="rId22" name="Check Box 6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5" r:id="rId23" name="Check Box 6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6" r:id="rId24" name="Check Box 7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7" r:id="rId25" name="Check Box 7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28" r:id="rId26" name="Check Box 7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29" r:id="rId27" name="Check Box 7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0" r:id="rId28" name="Check Box 74">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31" r:id="rId29" name="Check Box 7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32" r:id="rId30" name="Check Box 76">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3" r:id="rId31" name="Check Box 77">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4" r:id="rId32" name="Check Box 78">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35" r:id="rId33" name="Check Box 79">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36" r:id="rId34" name="Check Box 80">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37" r:id="rId35" name="Check Box 8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8" r:id="rId36" name="Check Box 8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39" r:id="rId37" name="Check Box 8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0" r:id="rId38" name="Check Box 8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1" r:id="rId39" name="Check Box 8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2" r:id="rId40" name="Check Box 86">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43" r:id="rId41" name="Check Box 8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4" r:id="rId42" name="Check Box 88">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45" r:id="rId43" name="Check Box 89">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46" r:id="rId44" name="Check Box 9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7" r:id="rId45" name="Check Box 91">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48" r:id="rId46" name="Check Box 9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49" r:id="rId47" name="Check Box 93">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0" r:id="rId48" name="Check Box 9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1" r:id="rId49" name="Check Box 9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2" r:id="rId50" name="Check Box 9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3" r:id="rId51" name="Check Box 9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4" r:id="rId52" name="Check Box 9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55" r:id="rId53" name="Check Box 99">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56" r:id="rId54" name="Check Box 100">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57" r:id="rId55" name="Check Box 101">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58" r:id="rId56" name="Check Box 102">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59" r:id="rId57" name="Check Box 103">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60" r:id="rId58" name="Check Box 10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161" r:id="rId59" name="Check Box 105">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162" r:id="rId60" name="Check Box 10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3" r:id="rId61" name="Check Box 10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4" r:id="rId62" name="Check Box 10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5" r:id="rId63" name="Check Box 10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6" r:id="rId64" name="Check Box 11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7" r:id="rId65" name="Check Box 111">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68" r:id="rId66" name="Check Box 11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69" r:id="rId67" name="Check Box 113">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70" r:id="rId68" name="Check Box 11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1" r:id="rId69" name="Check Box 11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2" r:id="rId70" name="Check Box 116">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73" r:id="rId71" name="Check Box 11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4" r:id="rId72" name="Check Box 11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5" r:id="rId73" name="Check Box 11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6" r:id="rId74" name="Check Box 12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7" r:id="rId75" name="Check Box 12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78" r:id="rId76" name="Check Box 12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79" r:id="rId77" name="Check Box 12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180" r:id="rId78" name="Check Box 124">
              <controlPr defaultSize="0" autoFill="0" autoLine="0" autoPict="0">
                <anchor moveWithCells="1">
                  <from>
                    <xdr:col>3</xdr:col>
                    <xdr:colOff>0</xdr:colOff>
                    <xdr:row>77</xdr:row>
                    <xdr:rowOff>0</xdr:rowOff>
                  </from>
                  <to>
                    <xdr:col>3</xdr:col>
                    <xdr:colOff>0</xdr:colOff>
                    <xdr:row>79</xdr:row>
                    <xdr:rowOff>50800</xdr:rowOff>
                  </to>
                </anchor>
              </controlPr>
            </control>
          </mc:Choice>
        </mc:AlternateContent>
        <mc:AlternateContent xmlns:mc="http://schemas.openxmlformats.org/markup-compatibility/2006">
          <mc:Choice Requires="x14">
            <control shapeId="45181" r:id="rId79" name="Check Box 12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82" r:id="rId80" name="Check Box 126">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3" r:id="rId81" name="Check Box 12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4" r:id="rId82" name="Check Box 128">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185" r:id="rId83" name="Check Box 129">
              <controlPr defaultSize="0" autoFill="0" autoLine="0" autoPict="0">
                <anchor moveWithCells="1">
                  <from>
                    <xdr:col>3</xdr:col>
                    <xdr:colOff>0</xdr:colOff>
                    <xdr:row>77</xdr:row>
                    <xdr:rowOff>0</xdr:rowOff>
                  </from>
                  <to>
                    <xdr:col>3</xdr:col>
                    <xdr:colOff>0</xdr:colOff>
                    <xdr:row>79</xdr:row>
                    <xdr:rowOff>0</xdr:rowOff>
                  </to>
                </anchor>
              </controlPr>
            </control>
          </mc:Choice>
        </mc:AlternateContent>
        <mc:AlternateContent xmlns:mc="http://schemas.openxmlformats.org/markup-compatibility/2006">
          <mc:Choice Requires="x14">
            <control shapeId="45186" r:id="rId84" name="Check Box 130">
              <controlPr defaultSize="0" autoFill="0" autoLine="0" autoPict="0">
                <anchor moveWithCells="1">
                  <from>
                    <xdr:col>3</xdr:col>
                    <xdr:colOff>0</xdr:colOff>
                    <xdr:row>77</xdr:row>
                    <xdr:rowOff>0</xdr:rowOff>
                  </from>
                  <to>
                    <xdr:col>3</xdr:col>
                    <xdr:colOff>0</xdr:colOff>
                    <xdr:row>78</xdr:row>
                    <xdr:rowOff>88900</xdr:rowOff>
                  </to>
                </anchor>
              </controlPr>
            </control>
          </mc:Choice>
        </mc:AlternateContent>
        <mc:AlternateContent xmlns:mc="http://schemas.openxmlformats.org/markup-compatibility/2006">
          <mc:Choice Requires="x14">
            <control shapeId="45187" r:id="rId85" name="Check Box 131">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88" r:id="rId86" name="Check Box 132">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89" r:id="rId87" name="Check Box 133">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0" r:id="rId88" name="Check Box 134">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1" r:id="rId89" name="Check Box 135">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2" r:id="rId90" name="Check Box 136">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193" r:id="rId91" name="Check Box 137">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4" r:id="rId92" name="Check Box 138">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195" r:id="rId93" name="Check Box 139">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196" r:id="rId94" name="Check Box 140">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7" r:id="rId95" name="Check Box 141">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198" r:id="rId96" name="Check Box 142">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199" r:id="rId97" name="Check Box 14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00" r:id="rId98" name="Check Box 144">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1" r:id="rId99" name="Check Box 145">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2" r:id="rId100" name="Check Box 146">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3" r:id="rId101" name="Check Box 147">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04" r:id="rId102" name="Check Box 148">
              <controlPr defaultSize="0" autoFill="0" autoLine="0" autoPict="0">
                <anchor moveWithCells="1">
                  <from>
                    <xdr:col>3</xdr:col>
                    <xdr:colOff>0</xdr:colOff>
                    <xdr:row>77</xdr:row>
                    <xdr:rowOff>0</xdr:rowOff>
                  </from>
                  <to>
                    <xdr:col>3</xdr:col>
                    <xdr:colOff>0</xdr:colOff>
                    <xdr:row>78</xdr:row>
                    <xdr:rowOff>133350</xdr:rowOff>
                  </to>
                </anchor>
              </controlPr>
            </control>
          </mc:Choice>
        </mc:AlternateContent>
        <mc:AlternateContent xmlns:mc="http://schemas.openxmlformats.org/markup-compatibility/2006">
          <mc:Choice Requires="x14">
            <control shapeId="45205" r:id="rId103" name="Check Box 149">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06" r:id="rId104" name="Check Box 15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28" r:id="rId105" name="Check Box 172">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29" r:id="rId106" name="Check Box 173">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0" r:id="rId107" name="Check Box 17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1" r:id="rId108" name="Check Box 175">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32" r:id="rId109" name="Check Box 176">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33" r:id="rId110" name="Check Box 17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4" r:id="rId111" name="Check Box 17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5" r:id="rId112" name="Check Box 17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6" r:id="rId113" name="Check Box 18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7" r:id="rId114" name="Check Box 18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38" r:id="rId115" name="Check Box 182">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239" r:id="rId116" name="Check Box 18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0" r:id="rId117" name="Check Box 184">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41" r:id="rId118" name="Check Box 185">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42" r:id="rId119" name="Check Box 18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3" r:id="rId120" name="Check Box 187">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44" r:id="rId121" name="Check Box 18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5" r:id="rId122" name="Check Box 189">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46" r:id="rId123" name="Check Box 19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7" r:id="rId124" name="Check Box 19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8" r:id="rId125" name="Check Box 19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49" r:id="rId126" name="Check Box 19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50" r:id="rId127" name="Check Box 19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51" r:id="rId128" name="Check Box 195">
              <controlPr defaultSize="0" autoFill="0" autoLine="0" autoPict="0">
                <anchor moveWithCells="1">
                  <from>
                    <xdr:col>3</xdr:col>
                    <xdr:colOff>0</xdr:colOff>
                    <xdr:row>77</xdr:row>
                    <xdr:rowOff>0</xdr:rowOff>
                  </from>
                  <to>
                    <xdr:col>3</xdr:col>
                    <xdr:colOff>0</xdr:colOff>
                    <xdr:row>79</xdr:row>
                    <xdr:rowOff>57150</xdr:rowOff>
                  </to>
                </anchor>
              </controlPr>
            </control>
          </mc:Choice>
        </mc:AlternateContent>
        <mc:AlternateContent xmlns:mc="http://schemas.openxmlformats.org/markup-compatibility/2006">
          <mc:Choice Requires="x14">
            <control shapeId="45252" r:id="rId129" name="Check Box 196">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53" r:id="rId130" name="Check Box 197">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4" r:id="rId131" name="Check Box 198">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5" r:id="rId132" name="Check Box 199">
              <controlPr defaultSize="0" autoFill="0" autoLine="0" autoPict="0">
                <anchor moveWithCells="1">
                  <from>
                    <xdr:col>3</xdr:col>
                    <xdr:colOff>0</xdr:colOff>
                    <xdr:row>77</xdr:row>
                    <xdr:rowOff>0</xdr:rowOff>
                  </from>
                  <to>
                    <xdr:col>3</xdr:col>
                    <xdr:colOff>0</xdr:colOff>
                    <xdr:row>78</xdr:row>
                    <xdr:rowOff>171450</xdr:rowOff>
                  </to>
                </anchor>
              </controlPr>
            </control>
          </mc:Choice>
        </mc:AlternateContent>
        <mc:AlternateContent xmlns:mc="http://schemas.openxmlformats.org/markup-compatibility/2006">
          <mc:Choice Requires="x14">
            <control shapeId="45256" r:id="rId133" name="Check Box 200">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57" r:id="rId134" name="Check Box 201">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58" r:id="rId135" name="Check Box 20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59" r:id="rId136" name="Check Box 20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0" r:id="rId137" name="Check Box 20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1" r:id="rId138" name="Check Box 20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2" r:id="rId139" name="Check Box 20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3" r:id="rId140" name="Check Box 207">
              <controlPr defaultSize="0" autoFill="0" autoLine="0" autoPict="0">
                <anchor moveWithCells="1">
                  <from>
                    <xdr:col>3</xdr:col>
                    <xdr:colOff>0</xdr:colOff>
                    <xdr:row>77</xdr:row>
                    <xdr:rowOff>0</xdr:rowOff>
                  </from>
                  <to>
                    <xdr:col>3</xdr:col>
                    <xdr:colOff>0</xdr:colOff>
                    <xdr:row>80</xdr:row>
                    <xdr:rowOff>31750</xdr:rowOff>
                  </to>
                </anchor>
              </controlPr>
            </control>
          </mc:Choice>
        </mc:AlternateContent>
        <mc:AlternateContent xmlns:mc="http://schemas.openxmlformats.org/markup-compatibility/2006">
          <mc:Choice Requires="x14">
            <control shapeId="45264" r:id="rId141" name="Check Box 20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5" r:id="rId142" name="Check Box 209">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66" r:id="rId143" name="Check Box 21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67" r:id="rId144" name="Check Box 21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68" r:id="rId145" name="Check Box 212">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69" r:id="rId146" name="Check Box 213">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0" r:id="rId147" name="Check Box 214">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1" r:id="rId148" name="Check Box 21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2" r:id="rId149" name="Check Box 216">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3" r:id="rId150" name="Check Box 21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4" r:id="rId151" name="Check Box 218">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5" r:id="rId152" name="Check Box 21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76" r:id="rId153" name="Check Box 220">
              <controlPr defaultSize="0" autoFill="0" autoLine="0" autoPict="0">
                <anchor moveWithCells="1">
                  <from>
                    <xdr:col>3</xdr:col>
                    <xdr:colOff>0</xdr:colOff>
                    <xdr:row>77</xdr:row>
                    <xdr:rowOff>0</xdr:rowOff>
                  </from>
                  <to>
                    <xdr:col>3</xdr:col>
                    <xdr:colOff>0</xdr:colOff>
                    <xdr:row>79</xdr:row>
                    <xdr:rowOff>38100</xdr:rowOff>
                  </to>
                </anchor>
              </controlPr>
            </control>
          </mc:Choice>
        </mc:AlternateContent>
        <mc:AlternateContent xmlns:mc="http://schemas.openxmlformats.org/markup-compatibility/2006">
          <mc:Choice Requires="x14">
            <control shapeId="45277" r:id="rId154" name="Check Box 221">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78" r:id="rId155" name="Check Box 222">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79" r:id="rId156" name="Check Box 223">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80" r:id="rId157" name="Check Box 224">
              <controlPr defaultSize="0" autoFill="0" autoLine="0" autoPict="0">
                <anchor moveWithCells="1">
                  <from>
                    <xdr:col>3</xdr:col>
                    <xdr:colOff>0</xdr:colOff>
                    <xdr:row>77</xdr:row>
                    <xdr:rowOff>0</xdr:rowOff>
                  </from>
                  <to>
                    <xdr:col>3</xdr:col>
                    <xdr:colOff>0</xdr:colOff>
                    <xdr:row>79</xdr:row>
                    <xdr:rowOff>12700</xdr:rowOff>
                  </to>
                </anchor>
              </controlPr>
            </control>
          </mc:Choice>
        </mc:AlternateContent>
        <mc:AlternateContent xmlns:mc="http://schemas.openxmlformats.org/markup-compatibility/2006">
          <mc:Choice Requires="x14">
            <control shapeId="45281" r:id="rId158" name="Check Box 225">
              <controlPr defaultSize="0" autoFill="0" autoLine="0" autoPict="0">
                <anchor moveWithCells="1">
                  <from>
                    <xdr:col>3</xdr:col>
                    <xdr:colOff>0</xdr:colOff>
                    <xdr:row>77</xdr:row>
                    <xdr:rowOff>0</xdr:rowOff>
                  </from>
                  <to>
                    <xdr:col>3</xdr:col>
                    <xdr:colOff>0</xdr:colOff>
                    <xdr:row>79</xdr:row>
                    <xdr:rowOff>31750</xdr:rowOff>
                  </to>
                </anchor>
              </controlPr>
            </control>
          </mc:Choice>
        </mc:AlternateContent>
        <mc:AlternateContent xmlns:mc="http://schemas.openxmlformats.org/markup-compatibility/2006">
          <mc:Choice Requires="x14">
            <control shapeId="45282" r:id="rId159" name="Check Box 226">
              <controlPr defaultSize="0" autoFill="0" autoLine="0" autoPict="0">
                <anchor moveWithCells="1">
                  <from>
                    <xdr:col>3</xdr:col>
                    <xdr:colOff>0</xdr:colOff>
                    <xdr:row>77</xdr:row>
                    <xdr:rowOff>0</xdr:rowOff>
                  </from>
                  <to>
                    <xdr:col>3</xdr:col>
                    <xdr:colOff>0</xdr:colOff>
                    <xdr:row>78</xdr:row>
                    <xdr:rowOff>95250</xdr:rowOff>
                  </to>
                </anchor>
              </controlPr>
            </control>
          </mc:Choice>
        </mc:AlternateContent>
        <mc:AlternateContent xmlns:mc="http://schemas.openxmlformats.org/markup-compatibility/2006">
          <mc:Choice Requires="x14">
            <control shapeId="45283" r:id="rId160" name="Check Box 22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4" r:id="rId161" name="Check Box 22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5" r:id="rId162" name="Check Box 22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6" r:id="rId163" name="Check Box 230">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7" r:id="rId164" name="Check Box 23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8" r:id="rId165" name="Check Box 232">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89" r:id="rId166" name="Check Box 233">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0" r:id="rId167" name="Check Box 234">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1" r:id="rId168" name="Check Box 235">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2" r:id="rId169" name="Check Box 236">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3" r:id="rId170" name="Check Box 237">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4" r:id="rId171" name="Check Box 238">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5" r:id="rId172" name="Check Box 239">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6" r:id="rId173" name="Check Box 240">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297" r:id="rId174" name="Check Box 241">
              <controlPr defaultSize="0" autoFill="0" autoLine="0" autoPict="0">
                <anchor moveWithCells="1">
                  <from>
                    <xdr:col>3</xdr:col>
                    <xdr:colOff>0</xdr:colOff>
                    <xdr:row>77</xdr:row>
                    <xdr:rowOff>0</xdr:rowOff>
                  </from>
                  <to>
                    <xdr:col>3</xdr:col>
                    <xdr:colOff>0</xdr:colOff>
                    <xdr:row>78</xdr:row>
                    <xdr:rowOff>146050</xdr:rowOff>
                  </to>
                </anchor>
              </controlPr>
            </control>
          </mc:Choice>
        </mc:AlternateContent>
        <mc:AlternateContent xmlns:mc="http://schemas.openxmlformats.org/markup-compatibility/2006">
          <mc:Choice Requires="x14">
            <control shapeId="45298" r:id="rId175" name="Check Box 242">
              <controlPr defaultSize="0" autoFill="0" autoLine="0" autoPict="0">
                <anchor moveWithCells="1">
                  <from>
                    <xdr:col>3</xdr:col>
                    <xdr:colOff>0</xdr:colOff>
                    <xdr:row>77</xdr:row>
                    <xdr:rowOff>0</xdr:rowOff>
                  </from>
                  <to>
                    <xdr:col>3</xdr:col>
                    <xdr:colOff>0</xdr:colOff>
                    <xdr:row>78</xdr:row>
                    <xdr:rowOff>152400</xdr:rowOff>
                  </to>
                </anchor>
              </controlPr>
            </control>
          </mc:Choice>
        </mc:AlternateContent>
        <mc:AlternateContent xmlns:mc="http://schemas.openxmlformats.org/markup-compatibility/2006">
          <mc:Choice Requires="x14">
            <control shapeId="45057" r:id="rId176" name="Check Box 1">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58" r:id="rId177" name="Check Box 2">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59" r:id="rId178" name="Check Box 3">
              <controlPr defaultSize="0" autoFill="0" autoLine="0" autoPict="0">
                <anchor moveWithCells="1">
                  <from>
                    <xdr:col>3</xdr:col>
                    <xdr:colOff>0</xdr:colOff>
                    <xdr:row>63</xdr:row>
                    <xdr:rowOff>0</xdr:rowOff>
                  </from>
                  <to>
                    <xdr:col>3</xdr:col>
                    <xdr:colOff>0</xdr:colOff>
                    <xdr:row>65</xdr:row>
                    <xdr:rowOff>25400</xdr:rowOff>
                  </to>
                </anchor>
              </controlPr>
            </control>
          </mc:Choice>
        </mc:AlternateContent>
        <mc:AlternateContent xmlns:mc="http://schemas.openxmlformats.org/markup-compatibility/2006">
          <mc:Choice Requires="x14">
            <control shapeId="45060" r:id="rId179" name="Check Box 4">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61" r:id="rId180" name="Check Box 5">
              <controlPr defaultSize="0" autoFill="0" autoLine="0" autoPict="0">
                <anchor moveWithCells="1">
                  <from>
                    <xdr:col>3</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45062" r:id="rId181" name="Check Box 6">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3" r:id="rId182" name="Check Box 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4" r:id="rId183" name="Check Box 8">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5" r:id="rId184" name="Check Box 9">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6" r:id="rId185" name="Check Box 1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7" r:id="rId186" name="Check Box 11">
              <controlPr defaultSize="0" autoFill="0" autoLine="0" autoPict="0">
                <anchor moveWithCells="1">
                  <from>
                    <xdr:col>3</xdr:col>
                    <xdr:colOff>0</xdr:colOff>
                    <xdr:row>63</xdr:row>
                    <xdr:rowOff>0</xdr:rowOff>
                  </from>
                  <to>
                    <xdr:col>3</xdr:col>
                    <xdr:colOff>0</xdr:colOff>
                    <xdr:row>65</xdr:row>
                    <xdr:rowOff>234950</xdr:rowOff>
                  </to>
                </anchor>
              </controlPr>
            </control>
          </mc:Choice>
        </mc:AlternateContent>
        <mc:AlternateContent xmlns:mc="http://schemas.openxmlformats.org/markup-compatibility/2006">
          <mc:Choice Requires="x14">
            <control shapeId="45068" r:id="rId187" name="Check Box 1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69" r:id="rId188" name="Check Box 13">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70" r:id="rId189" name="Check Box 14">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1" r:id="rId190" name="Check Box 1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2" r:id="rId191" name="Check Box 16">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73" r:id="rId192" name="Check Box 1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4" r:id="rId193" name="Check Box 1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5" r:id="rId194" name="Check Box 19">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6" r:id="rId195" name="Check Box 2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7" r:id="rId196" name="Check Box 21">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78" r:id="rId197" name="Check Box 22">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79" r:id="rId198" name="Check Box 23">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0" r:id="rId199" name="Check Box 24">
              <controlPr defaultSize="0" autoFill="0" autoLine="0" autoPict="0">
                <anchor moveWithCells="1">
                  <from>
                    <xdr:col>3</xdr:col>
                    <xdr:colOff>0</xdr:colOff>
                    <xdr:row>63</xdr:row>
                    <xdr:rowOff>0</xdr:rowOff>
                  </from>
                  <to>
                    <xdr:col>3</xdr:col>
                    <xdr:colOff>0</xdr:colOff>
                    <xdr:row>65</xdr:row>
                    <xdr:rowOff>76200</xdr:rowOff>
                  </to>
                </anchor>
              </controlPr>
            </control>
          </mc:Choice>
        </mc:AlternateContent>
        <mc:AlternateContent xmlns:mc="http://schemas.openxmlformats.org/markup-compatibility/2006">
          <mc:Choice Requires="x14">
            <control shapeId="45081" r:id="rId200" name="Check Box 25">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82" r:id="rId201" name="Check Box 26">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3" r:id="rId202" name="Check Box 27">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4" r:id="rId203" name="Check Box 28">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5" r:id="rId204" name="Check Box 29">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086" r:id="rId205" name="Check Box 30">
              <controlPr defaultSize="0" autoFill="0" autoLine="0" autoPict="0">
                <anchor moveWithCells="1">
                  <from>
                    <xdr:col>3</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45087" r:id="rId206" name="Check Box 31">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8" r:id="rId207" name="Check Box 3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89" r:id="rId208" name="Check Box 33">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0" r:id="rId209" name="Check Box 34">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1" r:id="rId210" name="Check Box 3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2" r:id="rId211" name="Check Box 36">
              <controlPr defaultSize="0" autoFill="0" autoLine="0" autoPict="0">
                <anchor moveWithCells="1">
                  <from>
                    <xdr:col>3</xdr:col>
                    <xdr:colOff>0</xdr:colOff>
                    <xdr:row>63</xdr:row>
                    <xdr:rowOff>0</xdr:rowOff>
                  </from>
                  <to>
                    <xdr:col>3</xdr:col>
                    <xdr:colOff>0</xdr:colOff>
                    <xdr:row>65</xdr:row>
                    <xdr:rowOff>234950</xdr:rowOff>
                  </to>
                </anchor>
              </controlPr>
            </control>
          </mc:Choice>
        </mc:AlternateContent>
        <mc:AlternateContent xmlns:mc="http://schemas.openxmlformats.org/markup-compatibility/2006">
          <mc:Choice Requires="x14">
            <control shapeId="45093" r:id="rId212" name="Check Box 37">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4" r:id="rId213" name="Check Box 38">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095" r:id="rId214" name="Check Box 3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096" r:id="rId215" name="Check Box 40">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7" r:id="rId216" name="Check Box 41">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098" r:id="rId217" name="Check Box 42">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099" r:id="rId218" name="Check Box 43">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100" r:id="rId219" name="Check Box 44">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1" r:id="rId220" name="Check Box 45">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2" r:id="rId221" name="Check Box 46">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3" r:id="rId222" name="Check Box 4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104" r:id="rId223" name="Check Box 48">
              <controlPr defaultSize="0" autoFill="0" autoLine="0" autoPict="0">
                <anchor moveWithCells="1">
                  <from>
                    <xdr:col>3</xdr:col>
                    <xdr:colOff>0</xdr:colOff>
                    <xdr:row>63</xdr:row>
                    <xdr:rowOff>0</xdr:rowOff>
                  </from>
                  <to>
                    <xdr:col>3</xdr:col>
                    <xdr:colOff>0</xdr:colOff>
                    <xdr:row>64</xdr:row>
                    <xdr:rowOff>44450</xdr:rowOff>
                  </to>
                </anchor>
              </controlPr>
            </control>
          </mc:Choice>
        </mc:AlternateContent>
        <mc:AlternateContent xmlns:mc="http://schemas.openxmlformats.org/markup-compatibility/2006">
          <mc:Choice Requires="x14">
            <control shapeId="45105" r:id="rId224" name="Check Box 49">
              <controlPr defaultSize="0" autoFill="0" autoLine="0" autoPict="0">
                <anchor moveWithCells="1">
                  <from>
                    <xdr:col>3</xdr:col>
                    <xdr:colOff>0</xdr:colOff>
                    <xdr:row>63</xdr:row>
                    <xdr:rowOff>0</xdr:rowOff>
                  </from>
                  <to>
                    <xdr:col>3</xdr:col>
                    <xdr:colOff>0</xdr:colOff>
                    <xdr:row>65</xdr:row>
                    <xdr:rowOff>82550</xdr:rowOff>
                  </to>
                </anchor>
              </controlPr>
            </control>
          </mc:Choice>
        </mc:AlternateContent>
        <mc:AlternateContent xmlns:mc="http://schemas.openxmlformats.org/markup-compatibility/2006">
          <mc:Choice Requires="x14">
            <control shapeId="45106" r:id="rId225" name="Check Box 5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07" r:id="rId226" name="Check Box 151">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08" r:id="rId227" name="Check Box 152">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09" r:id="rId228" name="Check Box 153">
              <controlPr defaultSize="0" autoFill="0" autoLine="0" autoPict="0">
                <anchor moveWithCells="1">
                  <from>
                    <xdr:col>3</xdr:col>
                    <xdr:colOff>0</xdr:colOff>
                    <xdr:row>63</xdr:row>
                    <xdr:rowOff>0</xdr:rowOff>
                  </from>
                  <to>
                    <xdr:col>3</xdr:col>
                    <xdr:colOff>0</xdr:colOff>
                    <xdr:row>65</xdr:row>
                    <xdr:rowOff>38100</xdr:rowOff>
                  </to>
                </anchor>
              </controlPr>
            </control>
          </mc:Choice>
        </mc:AlternateContent>
        <mc:AlternateContent xmlns:mc="http://schemas.openxmlformats.org/markup-compatibility/2006">
          <mc:Choice Requires="x14">
            <control shapeId="45210" r:id="rId229" name="Check Box 154">
              <controlPr defaultSize="0" autoFill="0" autoLine="0" autoPict="0">
                <anchor moveWithCells="1">
                  <from>
                    <xdr:col>3</xdr:col>
                    <xdr:colOff>0</xdr:colOff>
                    <xdr:row>63</xdr:row>
                    <xdr:rowOff>0</xdr:rowOff>
                  </from>
                  <to>
                    <xdr:col>3</xdr:col>
                    <xdr:colOff>0</xdr:colOff>
                    <xdr:row>65</xdr:row>
                    <xdr:rowOff>44450</xdr:rowOff>
                  </to>
                </anchor>
              </controlPr>
            </control>
          </mc:Choice>
        </mc:AlternateContent>
        <mc:AlternateContent xmlns:mc="http://schemas.openxmlformats.org/markup-compatibility/2006">
          <mc:Choice Requires="x14">
            <control shapeId="45211" r:id="rId230" name="Check Box 155">
              <controlPr defaultSize="0" autoFill="0" autoLine="0" autoPict="0">
                <anchor moveWithCells="1">
                  <from>
                    <xdr:col>3</xdr:col>
                    <xdr:colOff>0</xdr:colOff>
                    <xdr:row>63</xdr:row>
                    <xdr:rowOff>0</xdr:rowOff>
                  </from>
                  <to>
                    <xdr:col>3</xdr:col>
                    <xdr:colOff>0</xdr:colOff>
                    <xdr:row>64</xdr:row>
                    <xdr:rowOff>6350</xdr:rowOff>
                  </to>
                </anchor>
              </controlPr>
            </control>
          </mc:Choice>
        </mc:AlternateContent>
        <mc:AlternateContent xmlns:mc="http://schemas.openxmlformats.org/markup-compatibility/2006">
          <mc:Choice Requires="x14">
            <control shapeId="45212" r:id="rId231" name="Check Box 156">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3" r:id="rId232" name="Check Box 15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4" r:id="rId233" name="Check Box 15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5" r:id="rId234" name="Check Box 15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6" r:id="rId235" name="Check Box 16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7" r:id="rId236" name="Check Box 161">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8" r:id="rId237" name="Check Box 162">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19" r:id="rId238" name="Check Box 163">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0" r:id="rId239" name="Check Box 164">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1" r:id="rId240" name="Check Box 165">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2" r:id="rId241" name="Check Box 166">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3" r:id="rId242" name="Check Box 167">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4" r:id="rId243" name="Check Box 168">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5" r:id="rId244" name="Check Box 169">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6" r:id="rId245" name="Check Box 170">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27" r:id="rId246" name="Check Box 171">
              <controlPr defaultSize="0" autoFill="0" autoLine="0" autoPict="0">
                <anchor moveWithCells="1">
                  <from>
                    <xdr:col>3</xdr:col>
                    <xdr:colOff>0</xdr:colOff>
                    <xdr:row>63</xdr:row>
                    <xdr:rowOff>0</xdr:rowOff>
                  </from>
                  <to>
                    <xdr:col>3</xdr:col>
                    <xdr:colOff>0</xdr:colOff>
                    <xdr:row>65</xdr:row>
                    <xdr:rowOff>0</xdr:rowOff>
                  </to>
                </anchor>
              </controlPr>
            </control>
          </mc:Choice>
        </mc:AlternateContent>
        <mc:AlternateContent xmlns:mc="http://schemas.openxmlformats.org/markup-compatibility/2006">
          <mc:Choice Requires="x14">
            <control shapeId="45299" r:id="rId247" name="Check Box 243">
              <controlPr defaultSize="0" autoFill="0" autoLine="0" autoPict="0">
                <anchor moveWithCells="1">
                  <from>
                    <xdr:col>7</xdr:col>
                    <xdr:colOff>152400</xdr:colOff>
                    <xdr:row>17</xdr:row>
                    <xdr:rowOff>50800</xdr:rowOff>
                  </from>
                  <to>
                    <xdr:col>8</xdr:col>
                    <xdr:colOff>31750</xdr:colOff>
                    <xdr:row>17</xdr:row>
                    <xdr:rowOff>247650</xdr:rowOff>
                  </to>
                </anchor>
              </controlPr>
            </control>
          </mc:Choice>
        </mc:AlternateContent>
        <mc:AlternateContent xmlns:mc="http://schemas.openxmlformats.org/markup-compatibility/2006">
          <mc:Choice Requires="x14">
            <control shapeId="45301" r:id="rId248" name="Check Box 245">
              <controlPr defaultSize="0" autoFill="0" autoLine="0" autoPict="0">
                <anchor moveWithCells="1">
                  <from>
                    <xdr:col>7</xdr:col>
                    <xdr:colOff>165100</xdr:colOff>
                    <xdr:row>18</xdr:row>
                    <xdr:rowOff>31750</xdr:rowOff>
                  </from>
                  <to>
                    <xdr:col>8</xdr:col>
                    <xdr:colOff>38100</xdr:colOff>
                    <xdr:row>18</xdr:row>
                    <xdr:rowOff>241300</xdr:rowOff>
                  </to>
                </anchor>
              </controlPr>
            </control>
          </mc:Choice>
        </mc:AlternateContent>
        <mc:AlternateContent xmlns:mc="http://schemas.openxmlformats.org/markup-compatibility/2006">
          <mc:Choice Requires="x14">
            <control shapeId="45304" r:id="rId249" name="Check Box 248">
              <controlPr defaultSize="0" autoFill="0" autoLine="0" autoPict="0">
                <anchor moveWithCells="1">
                  <from>
                    <xdr:col>5</xdr:col>
                    <xdr:colOff>127000</xdr:colOff>
                    <xdr:row>17</xdr:row>
                    <xdr:rowOff>38100</xdr:rowOff>
                  </from>
                  <to>
                    <xdr:col>5</xdr:col>
                    <xdr:colOff>431800</xdr:colOff>
                    <xdr:row>17</xdr:row>
                    <xdr:rowOff>234950</xdr:rowOff>
                  </to>
                </anchor>
              </controlPr>
            </control>
          </mc:Choice>
        </mc:AlternateContent>
        <mc:AlternateContent xmlns:mc="http://schemas.openxmlformats.org/markup-compatibility/2006">
          <mc:Choice Requires="x14">
            <control shapeId="45305" r:id="rId250" name="Check Box 249">
              <controlPr defaultSize="0" autoFill="0" autoLine="0" autoPict="0">
                <anchor moveWithCells="1">
                  <from>
                    <xdr:col>5</xdr:col>
                    <xdr:colOff>127000</xdr:colOff>
                    <xdr:row>18</xdr:row>
                    <xdr:rowOff>19050</xdr:rowOff>
                  </from>
                  <to>
                    <xdr:col>5</xdr:col>
                    <xdr:colOff>425450</xdr:colOff>
                    <xdr:row>18</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Données!$D$20:$D$33</xm:f>
          </x14:formula1>
          <xm:sqref>C73:E73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D7A1-D716-4AE7-BBE1-3A76E1E9261D}">
  <dimension ref="A1:S272"/>
  <sheetViews>
    <sheetView showGridLines="0" zoomScale="90" zoomScaleNormal="90" workbookViewId="0">
      <selection activeCell="H15" sqref="H15"/>
    </sheetView>
  </sheetViews>
  <sheetFormatPr baseColWidth="10" defaultColWidth="11.453125" defaultRowHeight="14.5" x14ac:dyDescent="0.35"/>
  <cols>
    <col min="1" max="2" width="12" style="144" customWidth="1"/>
    <col min="3" max="3" width="31.453125" style="144" customWidth="1"/>
    <col min="4" max="4" width="28" style="144" customWidth="1"/>
    <col min="5" max="5" width="15" style="144" customWidth="1"/>
    <col min="6" max="6" width="13" style="144" customWidth="1"/>
    <col min="7" max="7" width="11" style="144" customWidth="1"/>
    <col min="8" max="8" width="12.1796875" style="144" customWidth="1"/>
    <col min="9" max="9" width="24.7265625" style="144" customWidth="1"/>
    <col min="10" max="10" width="15.1796875" style="144" customWidth="1"/>
    <col min="11" max="12" width="9" style="428" customWidth="1"/>
    <col min="13" max="13" width="11.7265625" style="428" customWidth="1"/>
    <col min="14" max="14" width="11.54296875" style="428" customWidth="1"/>
    <col min="15" max="15" width="12.81640625" style="152" customWidth="1"/>
    <col min="16" max="16" width="12.7265625" style="152" customWidth="1"/>
    <col min="17" max="17" width="13.1796875" style="152" customWidth="1"/>
    <col min="18" max="16384" width="11.453125" style="144"/>
  </cols>
  <sheetData>
    <row r="1" spans="1:18" s="30" customFormat="1" ht="26.25" customHeight="1" x14ac:dyDescent="0.4">
      <c r="A1" s="32" t="s">
        <v>1080</v>
      </c>
      <c r="B1" s="32"/>
      <c r="D1" s="32"/>
      <c r="E1" s="32"/>
      <c r="F1" s="32"/>
      <c r="G1" s="32"/>
      <c r="H1" s="32"/>
      <c r="I1" s="32"/>
      <c r="J1" s="32"/>
      <c r="K1" s="423"/>
      <c r="L1" s="423"/>
      <c r="M1" s="423"/>
      <c r="N1" s="423"/>
      <c r="O1" s="37"/>
      <c r="P1" s="37"/>
      <c r="Q1" s="424"/>
    </row>
    <row r="2" spans="1:18" s="30" customFormat="1" ht="20.25" customHeight="1" x14ac:dyDescent="0.4">
      <c r="A2" s="425" t="s">
        <v>92</v>
      </c>
      <c r="B2" s="425"/>
      <c r="D2" s="32"/>
      <c r="E2" s="32"/>
      <c r="F2" s="32"/>
      <c r="I2" s="32"/>
      <c r="J2" s="32"/>
      <c r="K2" s="423"/>
      <c r="L2" s="423"/>
      <c r="M2" s="423"/>
      <c r="N2" s="423"/>
      <c r="O2" s="37"/>
      <c r="P2" s="37"/>
      <c r="Q2" s="426"/>
    </row>
    <row r="3" spans="1:18" ht="21" customHeight="1" x14ac:dyDescent="0.35">
      <c r="A3" s="427" t="s">
        <v>1081</v>
      </c>
      <c r="B3" s="427"/>
      <c r="G3" s="146"/>
      <c r="H3" s="146"/>
      <c r="I3" s="146"/>
      <c r="J3" s="146"/>
      <c r="R3" s="149"/>
    </row>
    <row r="4" spans="1:18" s="30" customFormat="1" ht="14.25" customHeight="1" x14ac:dyDescent="0.25">
      <c r="A4" s="429" t="s">
        <v>1082</v>
      </c>
      <c r="B4" s="429"/>
      <c r="D4" s="430"/>
      <c r="E4" s="430"/>
      <c r="K4" s="423"/>
      <c r="L4" s="423"/>
      <c r="M4" s="423"/>
      <c r="N4" s="423"/>
      <c r="O4" s="37"/>
      <c r="P4" s="37"/>
      <c r="Q4" s="431"/>
    </row>
    <row r="5" spans="1:18" s="433" customFormat="1" ht="14.25" customHeight="1" x14ac:dyDescent="0.35">
      <c r="A5" s="432" t="s">
        <v>1083</v>
      </c>
      <c r="B5" s="432"/>
      <c r="K5" s="434"/>
      <c r="L5" s="434"/>
      <c r="M5" s="434"/>
      <c r="N5" s="434"/>
      <c r="O5" s="435"/>
      <c r="P5" s="435"/>
      <c r="Q5" s="435"/>
    </row>
    <row r="6" spans="1:18" s="437" customFormat="1" ht="14.25" customHeight="1" x14ac:dyDescent="0.25">
      <c r="A6" s="436" t="s">
        <v>1084</v>
      </c>
      <c r="B6" s="436"/>
      <c r="K6" s="438"/>
      <c r="L6" s="438"/>
      <c r="M6" s="438"/>
      <c r="N6" s="438"/>
      <c r="O6" s="439"/>
      <c r="P6" s="439"/>
      <c r="Q6" s="439"/>
    </row>
    <row r="7" spans="1:18" s="437" customFormat="1" ht="14.25" customHeight="1" x14ac:dyDescent="0.25">
      <c r="A7" s="436" t="s">
        <v>1085</v>
      </c>
      <c r="B7" s="436"/>
      <c r="K7" s="438"/>
      <c r="L7" s="438"/>
      <c r="M7" s="438"/>
      <c r="N7" s="438"/>
      <c r="O7" s="439"/>
      <c r="P7" s="439"/>
      <c r="Q7" s="439"/>
    </row>
    <row r="8" spans="1:18" s="30" customFormat="1" ht="13" thickBot="1" x14ac:dyDescent="0.3">
      <c r="A8" s="440"/>
      <c r="B8" s="440"/>
      <c r="C8" s="49"/>
      <c r="D8" s="49"/>
      <c r="E8" s="49"/>
      <c r="F8" s="49"/>
      <c r="G8" s="49"/>
      <c r="H8" s="49"/>
      <c r="I8" s="49"/>
      <c r="K8" s="423"/>
      <c r="L8" s="423"/>
      <c r="M8" s="423"/>
      <c r="N8" s="423"/>
      <c r="O8" s="37"/>
      <c r="P8" s="37"/>
      <c r="Q8" s="37"/>
    </row>
    <row r="9" spans="1:18" s="30" customFormat="1" ht="14.25" customHeight="1" x14ac:dyDescent="0.3">
      <c r="A9" s="441"/>
      <c r="B9" s="442" t="s">
        <v>0</v>
      </c>
      <c r="C9" s="443" t="str">
        <f>IF(AND('Identification de la salle'!C14="",'Identification de la salle'!C18&lt;&gt;""),'Identification de la salle'!C18,IF('Identification de la salle'!C14="","",IF('Identification de la salle'!C16="Veuiller inscrire le nom de votre organisation dans la cellule C18",'Identification de la salle'!C18,'Identification de la salle'!C16)))</f>
        <v/>
      </c>
      <c r="D9" s="444"/>
      <c r="E9" s="444"/>
      <c r="F9" s="445"/>
      <c r="G9" s="445"/>
      <c r="H9" s="445"/>
      <c r="I9" s="446"/>
      <c r="J9" s="447"/>
      <c r="K9" s="448"/>
      <c r="L9" s="448"/>
      <c r="M9" s="448"/>
      <c r="N9" s="449" t="s">
        <v>1086</v>
      </c>
      <c r="O9" s="448"/>
      <c r="P9" s="450"/>
      <c r="Q9" s="450"/>
      <c r="R9" s="451" t="str">
        <f>IF(M12=0,"",ROUND(SUMIFS($M$15:$M$273,$A$15:$A$273,"")/SUMIFS($K$15:$K$273,$A$15:$A$273,""),2))</f>
        <v/>
      </c>
    </row>
    <row r="10" spans="1:18" s="30" customFormat="1" ht="14.25" customHeight="1" x14ac:dyDescent="0.3">
      <c r="A10" s="452"/>
      <c r="B10" s="453" t="s">
        <v>1087</v>
      </c>
      <c r="C10" s="454">
        <f>'Identification de la salle'!C20</f>
        <v>0</v>
      </c>
      <c r="D10" s="455"/>
      <c r="E10" s="455"/>
      <c r="F10" s="456"/>
      <c r="G10" s="456"/>
      <c r="H10" s="456"/>
      <c r="I10" s="457"/>
      <c r="J10" s="458"/>
      <c r="K10" s="459"/>
      <c r="L10" s="459"/>
      <c r="M10" s="459"/>
      <c r="N10" s="460" t="s">
        <v>1088</v>
      </c>
      <c r="O10" s="459"/>
      <c r="P10" s="461"/>
      <c r="Q10" s="461"/>
      <c r="R10" s="462" t="str">
        <f>IF(M12=0,"",ROUND((SUMIFS($Q$15:$Q$273,$A$15:$A$273,"")/SUMIFS($M$15:$M$273,$A$15:$A$273,"")),2))</f>
        <v/>
      </c>
    </row>
    <row r="11" spans="1:18" s="30" customFormat="1" ht="14.25" customHeight="1" x14ac:dyDescent="0.3">
      <c r="A11" s="452"/>
      <c r="B11" s="453" t="s">
        <v>1089</v>
      </c>
      <c r="C11" s="463">
        <f>'Identification de la salle'!E29</f>
        <v>0</v>
      </c>
      <c r="D11" s="458"/>
      <c r="E11" s="458"/>
      <c r="F11" s="464"/>
      <c r="G11" s="464"/>
      <c r="H11" s="464"/>
      <c r="I11" s="457"/>
      <c r="J11" s="458"/>
      <c r="K11" s="459"/>
      <c r="L11" s="459"/>
      <c r="M11" s="459"/>
      <c r="N11" s="460" t="s">
        <v>1090</v>
      </c>
      <c r="O11" s="459"/>
      <c r="P11" s="461"/>
      <c r="Q11" s="461"/>
      <c r="R11" s="465" t="str">
        <f>IF(K12=0,"",ROUND((SUMIFS($Q$15:$Q$273,$A$15:$A$273,"")/SUMIFS($K$15:$K$273,$A$15:$A$273,"")),2))</f>
        <v/>
      </c>
    </row>
    <row r="12" spans="1:18" s="30" customFormat="1" thickBot="1" x14ac:dyDescent="0.3">
      <c r="A12" s="466" t="s">
        <v>1091</v>
      </c>
      <c r="B12" s="467"/>
      <c r="C12" s="468"/>
      <c r="D12" s="469"/>
      <c r="E12" s="470"/>
      <c r="F12" s="470"/>
      <c r="G12" s="471"/>
      <c r="H12" s="470"/>
      <c r="I12" s="470"/>
      <c r="J12" s="472" t="s">
        <v>1092</v>
      </c>
      <c r="K12" s="473">
        <f>SUMIFS(K15:K273,$A$15:$A$273,"")</f>
        <v>0</v>
      </c>
      <c r="L12" s="474"/>
      <c r="M12" s="473">
        <f>SUMIFS(M15:M273,$A$15:$A$273,"")</f>
        <v>0</v>
      </c>
      <c r="N12" s="474"/>
      <c r="O12" s="475">
        <f>SUMIFS(O15:O273,$A$15:$A$273,"")</f>
        <v>0</v>
      </c>
      <c r="P12" s="475">
        <f>SUMIFS(P15:P273,$A$15:$A$273,"")</f>
        <v>0</v>
      </c>
      <c r="Q12" s="476">
        <f>SUMIFS(Q15:Q273,$A$15:$A$273,"")</f>
        <v>0</v>
      </c>
      <c r="R12" s="474"/>
    </row>
    <row r="13" spans="1:18" s="30" customFormat="1" ht="6.75" customHeight="1" thickBot="1" x14ac:dyDescent="0.3">
      <c r="A13" s="440"/>
      <c r="B13" s="440"/>
      <c r="C13" s="477"/>
      <c r="D13" s="84"/>
      <c r="E13" s="49"/>
      <c r="F13" s="49"/>
      <c r="H13" s="49"/>
      <c r="I13" s="49"/>
      <c r="J13" s="85"/>
      <c r="K13" s="478"/>
      <c r="L13" s="478"/>
      <c r="M13" s="478"/>
      <c r="N13" s="478"/>
      <c r="O13" s="479"/>
      <c r="P13" s="479"/>
      <c r="Q13" s="479"/>
    </row>
    <row r="14" spans="1:18" s="136" customFormat="1" ht="93" customHeight="1" x14ac:dyDescent="0.35">
      <c r="A14" s="480" t="s">
        <v>1093</v>
      </c>
      <c r="B14" s="481" t="s">
        <v>1094</v>
      </c>
      <c r="C14" s="482" t="s">
        <v>1095</v>
      </c>
      <c r="D14" s="98" t="s">
        <v>1</v>
      </c>
      <c r="E14" s="483" t="s">
        <v>1096</v>
      </c>
      <c r="F14" s="484" t="s">
        <v>1097</v>
      </c>
      <c r="G14" s="485" t="s">
        <v>1098</v>
      </c>
      <c r="H14" s="485" t="s">
        <v>1099</v>
      </c>
      <c r="I14" s="485" t="s">
        <v>1100</v>
      </c>
      <c r="J14" s="482" t="s">
        <v>1101</v>
      </c>
      <c r="K14" s="486" t="s">
        <v>1102</v>
      </c>
      <c r="L14" s="487" t="s">
        <v>1103</v>
      </c>
      <c r="M14" s="486" t="s">
        <v>1064</v>
      </c>
      <c r="N14" s="487" t="s">
        <v>1104</v>
      </c>
      <c r="O14" s="488" t="s">
        <v>1105</v>
      </c>
      <c r="P14" s="488" t="s">
        <v>1106</v>
      </c>
      <c r="Q14" s="489" t="s">
        <v>1107</v>
      </c>
      <c r="R14" s="490" t="s">
        <v>1108</v>
      </c>
    </row>
    <row r="15" spans="1:18" s="503" customFormat="1" ht="18.75" customHeight="1" x14ac:dyDescent="0.35">
      <c r="A15" s="491"/>
      <c r="B15" s="492"/>
      <c r="C15" s="493"/>
      <c r="D15" s="494"/>
      <c r="E15" s="495"/>
      <c r="F15" s="496"/>
      <c r="G15" s="497"/>
      <c r="H15" s="497"/>
      <c r="I15" s="497"/>
      <c r="J15" s="493"/>
      <c r="K15" s="498"/>
      <c r="L15" s="499"/>
      <c r="M15" s="498"/>
      <c r="N15" s="499"/>
      <c r="O15" s="500"/>
      <c r="P15" s="500"/>
      <c r="Q15" s="501"/>
      <c r="R15" s="502" t="str">
        <f>IF(M15="","",ROUND(Q15/M15,2))</f>
        <v/>
      </c>
    </row>
    <row r="16" spans="1:18" s="503" customFormat="1" ht="18.75" customHeight="1" x14ac:dyDescent="0.35">
      <c r="A16" s="504"/>
      <c r="B16" s="505"/>
      <c r="C16" s="493"/>
      <c r="D16" s="494"/>
      <c r="E16" s="495"/>
      <c r="F16" s="496"/>
      <c r="G16" s="497"/>
      <c r="H16" s="497"/>
      <c r="I16" s="497"/>
      <c r="J16" s="493"/>
      <c r="K16" s="498"/>
      <c r="L16" s="499"/>
      <c r="M16" s="498"/>
      <c r="N16" s="499"/>
      <c r="O16" s="500"/>
      <c r="P16" s="500"/>
      <c r="Q16" s="506"/>
      <c r="R16" s="502" t="str">
        <f t="shared" ref="R16:R78" si="0">IF(M16="","",ROUND(Q16/M16,2))</f>
        <v/>
      </c>
    </row>
    <row r="17" spans="1:19" s="503" customFormat="1" ht="18.75" customHeight="1" x14ac:dyDescent="0.35">
      <c r="A17" s="504"/>
      <c r="B17" s="505"/>
      <c r="C17" s="493"/>
      <c r="D17" s="494"/>
      <c r="E17" s="495"/>
      <c r="F17" s="496"/>
      <c r="G17" s="497"/>
      <c r="H17" s="497"/>
      <c r="I17" s="497"/>
      <c r="J17" s="493"/>
      <c r="K17" s="498"/>
      <c r="L17" s="499"/>
      <c r="M17" s="498"/>
      <c r="N17" s="499"/>
      <c r="O17" s="500"/>
      <c r="P17" s="500"/>
      <c r="Q17" s="506"/>
      <c r="R17" s="502" t="str">
        <f t="shared" si="0"/>
        <v/>
      </c>
    </row>
    <row r="18" spans="1:19" s="503" customFormat="1" ht="18.75" customHeight="1" x14ac:dyDescent="0.35">
      <c r="A18" s="504"/>
      <c r="B18" s="505"/>
      <c r="C18" s="493"/>
      <c r="D18" s="494"/>
      <c r="E18" s="495"/>
      <c r="F18" s="496"/>
      <c r="G18" s="497"/>
      <c r="H18" s="497"/>
      <c r="I18" s="497"/>
      <c r="J18" s="493"/>
      <c r="K18" s="498"/>
      <c r="L18" s="499"/>
      <c r="M18" s="498"/>
      <c r="N18" s="499"/>
      <c r="O18" s="500"/>
      <c r="P18" s="500"/>
      <c r="Q18" s="506"/>
      <c r="R18" s="502" t="str">
        <f t="shared" si="0"/>
        <v/>
      </c>
    </row>
    <row r="19" spans="1:19" x14ac:dyDescent="0.35">
      <c r="A19" s="504"/>
      <c r="B19" s="505"/>
      <c r="C19" s="493"/>
      <c r="D19" s="494"/>
      <c r="E19" s="495"/>
      <c r="F19" s="496"/>
      <c r="G19" s="497"/>
      <c r="H19" s="497"/>
      <c r="I19" s="497"/>
      <c r="J19" s="493"/>
      <c r="K19" s="498"/>
      <c r="L19" s="499"/>
      <c r="M19" s="498"/>
      <c r="N19" s="499"/>
      <c r="O19" s="500"/>
      <c r="P19" s="500"/>
      <c r="Q19" s="506"/>
      <c r="R19" s="502" t="str">
        <f t="shared" si="0"/>
        <v/>
      </c>
      <c r="S19" s="152"/>
    </row>
    <row r="20" spans="1:19" x14ac:dyDescent="0.35">
      <c r="A20" s="504"/>
      <c r="B20" s="505"/>
      <c r="C20" s="493"/>
      <c r="D20" s="494"/>
      <c r="E20" s="495"/>
      <c r="F20" s="496"/>
      <c r="G20" s="497"/>
      <c r="H20" s="497"/>
      <c r="I20" s="497"/>
      <c r="J20" s="493"/>
      <c r="K20" s="498"/>
      <c r="L20" s="499"/>
      <c r="M20" s="498"/>
      <c r="N20" s="499"/>
      <c r="O20" s="500"/>
      <c r="P20" s="500"/>
      <c r="Q20" s="506"/>
      <c r="R20" s="502" t="str">
        <f t="shared" si="0"/>
        <v/>
      </c>
    </row>
    <row r="21" spans="1:19" x14ac:dyDescent="0.35">
      <c r="A21" s="504"/>
      <c r="B21" s="505"/>
      <c r="C21" s="493"/>
      <c r="D21" s="494"/>
      <c r="E21" s="495"/>
      <c r="F21" s="496"/>
      <c r="G21" s="497"/>
      <c r="H21" s="497"/>
      <c r="I21" s="497"/>
      <c r="J21" s="493"/>
      <c r="K21" s="498"/>
      <c r="L21" s="499"/>
      <c r="M21" s="498"/>
      <c r="N21" s="499"/>
      <c r="O21" s="500"/>
      <c r="P21" s="500"/>
      <c r="Q21" s="506"/>
      <c r="R21" s="502" t="str">
        <f t="shared" si="0"/>
        <v/>
      </c>
    </row>
    <row r="22" spans="1:19" x14ac:dyDescent="0.35">
      <c r="A22" s="504"/>
      <c r="B22" s="505"/>
      <c r="C22" s="493"/>
      <c r="D22" s="494"/>
      <c r="E22" s="495"/>
      <c r="F22" s="496"/>
      <c r="G22" s="497"/>
      <c r="H22" s="497"/>
      <c r="I22" s="497"/>
      <c r="J22" s="493"/>
      <c r="K22" s="498"/>
      <c r="L22" s="499"/>
      <c r="M22" s="498"/>
      <c r="N22" s="499"/>
      <c r="O22" s="500"/>
      <c r="P22" s="500"/>
      <c r="Q22" s="506"/>
      <c r="R22" s="502" t="str">
        <f t="shared" si="0"/>
        <v/>
      </c>
    </row>
    <row r="23" spans="1:19" x14ac:dyDescent="0.35">
      <c r="A23" s="504"/>
      <c r="B23" s="505"/>
      <c r="C23" s="493"/>
      <c r="D23" s="494"/>
      <c r="E23" s="495"/>
      <c r="F23" s="496"/>
      <c r="G23" s="497"/>
      <c r="H23" s="497"/>
      <c r="I23" s="497"/>
      <c r="J23" s="493"/>
      <c r="K23" s="498"/>
      <c r="L23" s="499"/>
      <c r="M23" s="498"/>
      <c r="N23" s="499"/>
      <c r="O23" s="500"/>
      <c r="P23" s="500"/>
      <c r="Q23" s="506"/>
      <c r="R23" s="502" t="str">
        <f t="shared" si="0"/>
        <v/>
      </c>
    </row>
    <row r="24" spans="1:19" x14ac:dyDescent="0.35">
      <c r="A24" s="504"/>
      <c r="B24" s="505"/>
      <c r="C24" s="493"/>
      <c r="D24" s="494"/>
      <c r="E24" s="495"/>
      <c r="F24" s="496"/>
      <c r="G24" s="497"/>
      <c r="H24" s="497"/>
      <c r="I24" s="497"/>
      <c r="J24" s="493"/>
      <c r="K24" s="498"/>
      <c r="L24" s="499"/>
      <c r="M24" s="498"/>
      <c r="N24" s="499"/>
      <c r="O24" s="500"/>
      <c r="P24" s="500"/>
      <c r="Q24" s="506"/>
      <c r="R24" s="502" t="str">
        <f t="shared" si="0"/>
        <v/>
      </c>
    </row>
    <row r="25" spans="1:19" x14ac:dyDescent="0.35">
      <c r="A25" s="504"/>
      <c r="B25" s="505"/>
      <c r="C25" s="493"/>
      <c r="D25" s="494"/>
      <c r="E25" s="495"/>
      <c r="F25" s="496"/>
      <c r="G25" s="497"/>
      <c r="H25" s="497"/>
      <c r="I25" s="497"/>
      <c r="J25" s="493"/>
      <c r="K25" s="498"/>
      <c r="L25" s="499"/>
      <c r="M25" s="498"/>
      <c r="N25" s="499"/>
      <c r="O25" s="500"/>
      <c r="P25" s="500"/>
      <c r="Q25" s="506"/>
      <c r="R25" s="502" t="str">
        <f t="shared" si="0"/>
        <v/>
      </c>
    </row>
    <row r="26" spans="1:19" x14ac:dyDescent="0.35">
      <c r="A26" s="504"/>
      <c r="B26" s="505"/>
      <c r="C26" s="493"/>
      <c r="D26" s="494"/>
      <c r="E26" s="495"/>
      <c r="F26" s="496"/>
      <c r="G26" s="497"/>
      <c r="H26" s="497"/>
      <c r="I26" s="497"/>
      <c r="J26" s="493"/>
      <c r="K26" s="498"/>
      <c r="L26" s="499"/>
      <c r="M26" s="498"/>
      <c r="N26" s="499"/>
      <c r="O26" s="500"/>
      <c r="P26" s="500"/>
      <c r="Q26" s="506"/>
      <c r="R26" s="502" t="str">
        <f t="shared" si="0"/>
        <v/>
      </c>
    </row>
    <row r="27" spans="1:19" x14ac:dyDescent="0.35">
      <c r="A27" s="504"/>
      <c r="B27" s="505"/>
      <c r="C27" s="493"/>
      <c r="D27" s="494"/>
      <c r="E27" s="495"/>
      <c r="F27" s="496"/>
      <c r="G27" s="497"/>
      <c r="H27" s="497"/>
      <c r="I27" s="497"/>
      <c r="J27" s="493"/>
      <c r="K27" s="498"/>
      <c r="L27" s="499"/>
      <c r="M27" s="498"/>
      <c r="N27" s="499"/>
      <c r="O27" s="500"/>
      <c r="P27" s="500"/>
      <c r="Q27" s="506"/>
      <c r="R27" s="502" t="str">
        <f t="shared" si="0"/>
        <v/>
      </c>
    </row>
    <row r="28" spans="1:19" x14ac:dyDescent="0.35">
      <c r="A28" s="504"/>
      <c r="B28" s="505"/>
      <c r="C28" s="493"/>
      <c r="D28" s="494"/>
      <c r="E28" s="495"/>
      <c r="F28" s="496"/>
      <c r="G28" s="497"/>
      <c r="H28" s="497"/>
      <c r="I28" s="497"/>
      <c r="J28" s="493"/>
      <c r="K28" s="498"/>
      <c r="L28" s="499"/>
      <c r="M28" s="498"/>
      <c r="N28" s="499"/>
      <c r="O28" s="500"/>
      <c r="P28" s="500"/>
      <c r="Q28" s="506"/>
      <c r="R28" s="502" t="str">
        <f t="shared" si="0"/>
        <v/>
      </c>
    </row>
    <row r="29" spans="1:19" x14ac:dyDescent="0.35">
      <c r="A29" s="504"/>
      <c r="B29" s="505"/>
      <c r="C29" s="493"/>
      <c r="D29" s="494"/>
      <c r="E29" s="495"/>
      <c r="F29" s="496"/>
      <c r="G29" s="497"/>
      <c r="H29" s="497"/>
      <c r="I29" s="497"/>
      <c r="J29" s="493"/>
      <c r="K29" s="498"/>
      <c r="L29" s="499"/>
      <c r="M29" s="498"/>
      <c r="N29" s="499"/>
      <c r="O29" s="500"/>
      <c r="P29" s="500"/>
      <c r="Q29" s="506"/>
      <c r="R29" s="502" t="str">
        <f t="shared" si="0"/>
        <v/>
      </c>
    </row>
    <row r="30" spans="1:19" x14ac:dyDescent="0.35">
      <c r="A30" s="504"/>
      <c r="B30" s="505"/>
      <c r="C30" s="493"/>
      <c r="D30" s="494"/>
      <c r="E30" s="495"/>
      <c r="F30" s="496"/>
      <c r="G30" s="497"/>
      <c r="H30" s="497"/>
      <c r="I30" s="497"/>
      <c r="J30" s="493"/>
      <c r="K30" s="498"/>
      <c r="L30" s="499"/>
      <c r="M30" s="498"/>
      <c r="N30" s="499"/>
      <c r="O30" s="500"/>
      <c r="P30" s="500"/>
      <c r="Q30" s="506"/>
      <c r="R30" s="502" t="str">
        <f t="shared" si="0"/>
        <v/>
      </c>
    </row>
    <row r="31" spans="1:19" x14ac:dyDescent="0.35">
      <c r="A31" s="504"/>
      <c r="B31" s="505"/>
      <c r="C31" s="493"/>
      <c r="D31" s="494"/>
      <c r="E31" s="495"/>
      <c r="F31" s="496"/>
      <c r="G31" s="497"/>
      <c r="H31" s="497"/>
      <c r="I31" s="497"/>
      <c r="J31" s="493"/>
      <c r="K31" s="498"/>
      <c r="L31" s="499"/>
      <c r="M31" s="498"/>
      <c r="N31" s="499"/>
      <c r="O31" s="500"/>
      <c r="P31" s="500"/>
      <c r="Q31" s="506"/>
      <c r="R31" s="502" t="str">
        <f t="shared" si="0"/>
        <v/>
      </c>
    </row>
    <row r="32" spans="1:19" x14ac:dyDescent="0.35">
      <c r="A32" s="504"/>
      <c r="B32" s="505"/>
      <c r="C32" s="493"/>
      <c r="D32" s="494"/>
      <c r="E32" s="495"/>
      <c r="F32" s="496"/>
      <c r="G32" s="497"/>
      <c r="H32" s="497"/>
      <c r="I32" s="497"/>
      <c r="J32" s="493"/>
      <c r="K32" s="498"/>
      <c r="L32" s="499"/>
      <c r="M32" s="498"/>
      <c r="N32" s="499"/>
      <c r="O32" s="500"/>
      <c r="P32" s="500"/>
      <c r="Q32" s="506"/>
      <c r="R32" s="502" t="str">
        <f t="shared" si="0"/>
        <v/>
      </c>
    </row>
    <row r="33" spans="1:18" x14ac:dyDescent="0.35">
      <c r="A33" s="504"/>
      <c r="B33" s="505"/>
      <c r="C33" s="493"/>
      <c r="D33" s="494"/>
      <c r="E33" s="495"/>
      <c r="F33" s="496"/>
      <c r="G33" s="497"/>
      <c r="H33" s="497"/>
      <c r="I33" s="497"/>
      <c r="J33" s="493"/>
      <c r="K33" s="498"/>
      <c r="L33" s="499"/>
      <c r="M33" s="498"/>
      <c r="N33" s="499"/>
      <c r="O33" s="500"/>
      <c r="P33" s="500"/>
      <c r="Q33" s="506"/>
      <c r="R33" s="502" t="str">
        <f t="shared" si="0"/>
        <v/>
      </c>
    </row>
    <row r="34" spans="1:18" x14ac:dyDescent="0.35">
      <c r="A34" s="504"/>
      <c r="B34" s="505"/>
      <c r="C34" s="493"/>
      <c r="D34" s="494"/>
      <c r="E34" s="495"/>
      <c r="F34" s="496"/>
      <c r="G34" s="497"/>
      <c r="H34" s="497"/>
      <c r="I34" s="497"/>
      <c r="J34" s="493"/>
      <c r="K34" s="498"/>
      <c r="L34" s="499"/>
      <c r="M34" s="498"/>
      <c r="N34" s="499"/>
      <c r="O34" s="500"/>
      <c r="P34" s="500"/>
      <c r="Q34" s="506"/>
      <c r="R34" s="502" t="str">
        <f t="shared" si="0"/>
        <v/>
      </c>
    </row>
    <row r="35" spans="1:18" x14ac:dyDescent="0.35">
      <c r="A35" s="504"/>
      <c r="B35" s="505"/>
      <c r="C35" s="493"/>
      <c r="D35" s="494"/>
      <c r="E35" s="495"/>
      <c r="F35" s="496"/>
      <c r="G35" s="497"/>
      <c r="H35" s="497"/>
      <c r="I35" s="497"/>
      <c r="J35" s="493"/>
      <c r="K35" s="498"/>
      <c r="L35" s="499"/>
      <c r="M35" s="498"/>
      <c r="N35" s="499"/>
      <c r="O35" s="500"/>
      <c r="P35" s="500"/>
      <c r="Q35" s="506"/>
      <c r="R35" s="502" t="str">
        <f t="shared" si="0"/>
        <v/>
      </c>
    </row>
    <row r="36" spans="1:18" x14ac:dyDescent="0.35">
      <c r="A36" s="504"/>
      <c r="B36" s="505"/>
      <c r="C36" s="493"/>
      <c r="D36" s="494"/>
      <c r="E36" s="495"/>
      <c r="F36" s="496"/>
      <c r="G36" s="497"/>
      <c r="H36" s="497"/>
      <c r="I36" s="497"/>
      <c r="J36" s="493"/>
      <c r="K36" s="498"/>
      <c r="L36" s="499"/>
      <c r="M36" s="498"/>
      <c r="N36" s="499"/>
      <c r="O36" s="500"/>
      <c r="P36" s="500"/>
      <c r="Q36" s="506"/>
      <c r="R36" s="502" t="str">
        <f t="shared" si="0"/>
        <v/>
      </c>
    </row>
    <row r="37" spans="1:18" x14ac:dyDescent="0.35">
      <c r="A37" s="504"/>
      <c r="B37" s="505"/>
      <c r="C37" s="493"/>
      <c r="D37" s="494"/>
      <c r="E37" s="495"/>
      <c r="F37" s="496"/>
      <c r="G37" s="497"/>
      <c r="H37" s="497"/>
      <c r="I37" s="497"/>
      <c r="J37" s="493"/>
      <c r="K37" s="498"/>
      <c r="L37" s="499"/>
      <c r="M37" s="498"/>
      <c r="N37" s="499"/>
      <c r="O37" s="500"/>
      <c r="P37" s="500"/>
      <c r="Q37" s="506"/>
      <c r="R37" s="502" t="str">
        <f t="shared" si="0"/>
        <v/>
      </c>
    </row>
    <row r="38" spans="1:18" x14ac:dyDescent="0.35">
      <c r="A38" s="504"/>
      <c r="B38" s="505"/>
      <c r="C38" s="493"/>
      <c r="D38" s="494"/>
      <c r="E38" s="495"/>
      <c r="F38" s="496"/>
      <c r="G38" s="497"/>
      <c r="H38" s="497"/>
      <c r="I38" s="497"/>
      <c r="J38" s="493"/>
      <c r="K38" s="498"/>
      <c r="L38" s="499"/>
      <c r="M38" s="498"/>
      <c r="N38" s="499"/>
      <c r="O38" s="500"/>
      <c r="P38" s="500"/>
      <c r="Q38" s="506"/>
      <c r="R38" s="502" t="str">
        <f t="shared" si="0"/>
        <v/>
      </c>
    </row>
    <row r="39" spans="1:18" x14ac:dyDescent="0.35">
      <c r="A39" s="504"/>
      <c r="B39" s="505"/>
      <c r="C39" s="493"/>
      <c r="D39" s="494"/>
      <c r="E39" s="495"/>
      <c r="F39" s="496"/>
      <c r="G39" s="497"/>
      <c r="H39" s="497"/>
      <c r="I39" s="497"/>
      <c r="J39" s="493"/>
      <c r="K39" s="498"/>
      <c r="L39" s="499"/>
      <c r="M39" s="498"/>
      <c r="N39" s="499"/>
      <c r="O39" s="500"/>
      <c r="P39" s="500"/>
      <c r="Q39" s="506"/>
      <c r="R39" s="502" t="str">
        <f t="shared" si="0"/>
        <v/>
      </c>
    </row>
    <row r="40" spans="1:18" x14ac:dyDescent="0.35">
      <c r="A40" s="504"/>
      <c r="B40" s="505"/>
      <c r="C40" s="493"/>
      <c r="D40" s="494"/>
      <c r="E40" s="495"/>
      <c r="F40" s="496"/>
      <c r="G40" s="497"/>
      <c r="H40" s="497"/>
      <c r="I40" s="497"/>
      <c r="J40" s="493"/>
      <c r="K40" s="498"/>
      <c r="L40" s="499"/>
      <c r="M40" s="498"/>
      <c r="N40" s="499"/>
      <c r="O40" s="500"/>
      <c r="P40" s="500"/>
      <c r="Q40" s="506"/>
      <c r="R40" s="502" t="str">
        <f t="shared" si="0"/>
        <v/>
      </c>
    </row>
    <row r="41" spans="1:18" x14ac:dyDescent="0.35">
      <c r="A41" s="504"/>
      <c r="B41" s="505"/>
      <c r="C41" s="493"/>
      <c r="D41" s="494"/>
      <c r="E41" s="495"/>
      <c r="F41" s="496"/>
      <c r="G41" s="497"/>
      <c r="H41" s="497"/>
      <c r="I41" s="497"/>
      <c r="J41" s="493"/>
      <c r="K41" s="498"/>
      <c r="L41" s="499"/>
      <c r="M41" s="498"/>
      <c r="N41" s="499"/>
      <c r="O41" s="500"/>
      <c r="P41" s="500"/>
      <c r="Q41" s="506"/>
      <c r="R41" s="502" t="str">
        <f t="shared" si="0"/>
        <v/>
      </c>
    </row>
    <row r="42" spans="1:18" x14ac:dyDescent="0.35">
      <c r="A42" s="504"/>
      <c r="B42" s="505"/>
      <c r="C42" s="493"/>
      <c r="D42" s="494"/>
      <c r="E42" s="495"/>
      <c r="F42" s="496"/>
      <c r="G42" s="497"/>
      <c r="H42" s="497"/>
      <c r="I42" s="497"/>
      <c r="J42" s="493"/>
      <c r="K42" s="498"/>
      <c r="L42" s="499"/>
      <c r="M42" s="498"/>
      <c r="N42" s="499"/>
      <c r="O42" s="500"/>
      <c r="P42" s="500"/>
      <c r="Q42" s="506"/>
      <c r="R42" s="502" t="str">
        <f t="shared" si="0"/>
        <v/>
      </c>
    </row>
    <row r="43" spans="1:18" x14ac:dyDescent="0.35">
      <c r="A43" s="504"/>
      <c r="B43" s="505"/>
      <c r="C43" s="493"/>
      <c r="D43" s="494"/>
      <c r="E43" s="495"/>
      <c r="F43" s="496"/>
      <c r="G43" s="497"/>
      <c r="H43" s="497"/>
      <c r="I43" s="497"/>
      <c r="J43" s="493"/>
      <c r="K43" s="498"/>
      <c r="L43" s="499"/>
      <c r="M43" s="498"/>
      <c r="N43" s="499"/>
      <c r="O43" s="500"/>
      <c r="P43" s="500"/>
      <c r="Q43" s="506"/>
      <c r="R43" s="502" t="str">
        <f t="shared" si="0"/>
        <v/>
      </c>
    </row>
    <row r="44" spans="1:18" x14ac:dyDescent="0.35">
      <c r="A44" s="504"/>
      <c r="B44" s="505"/>
      <c r="C44" s="493"/>
      <c r="D44" s="494"/>
      <c r="E44" s="495"/>
      <c r="F44" s="496"/>
      <c r="G44" s="497"/>
      <c r="H44" s="497"/>
      <c r="I44" s="497"/>
      <c r="J44" s="493"/>
      <c r="K44" s="498"/>
      <c r="L44" s="499"/>
      <c r="M44" s="498"/>
      <c r="N44" s="499"/>
      <c r="O44" s="500"/>
      <c r="P44" s="500"/>
      <c r="Q44" s="506"/>
      <c r="R44" s="502" t="str">
        <f t="shared" si="0"/>
        <v/>
      </c>
    </row>
    <row r="45" spans="1:18" x14ac:dyDescent="0.35">
      <c r="A45" s="504"/>
      <c r="B45" s="505"/>
      <c r="C45" s="493"/>
      <c r="D45" s="494"/>
      <c r="E45" s="495"/>
      <c r="F45" s="496"/>
      <c r="G45" s="497"/>
      <c r="H45" s="497"/>
      <c r="I45" s="497"/>
      <c r="J45" s="493"/>
      <c r="K45" s="498"/>
      <c r="L45" s="499"/>
      <c r="M45" s="498"/>
      <c r="N45" s="499"/>
      <c r="O45" s="500"/>
      <c r="P45" s="500"/>
      <c r="Q45" s="506"/>
      <c r="R45" s="502" t="str">
        <f t="shared" si="0"/>
        <v/>
      </c>
    </row>
    <row r="46" spans="1:18" x14ac:dyDescent="0.35">
      <c r="A46" s="504"/>
      <c r="B46" s="505"/>
      <c r="C46" s="493"/>
      <c r="D46" s="494"/>
      <c r="E46" s="495"/>
      <c r="F46" s="496"/>
      <c r="G46" s="497"/>
      <c r="H46" s="497"/>
      <c r="I46" s="497"/>
      <c r="J46" s="493"/>
      <c r="K46" s="498"/>
      <c r="L46" s="499"/>
      <c r="M46" s="498"/>
      <c r="N46" s="499"/>
      <c r="O46" s="500"/>
      <c r="P46" s="500"/>
      <c r="Q46" s="506"/>
      <c r="R46" s="502" t="str">
        <f t="shared" si="0"/>
        <v/>
      </c>
    </row>
    <row r="47" spans="1:18" x14ac:dyDescent="0.35">
      <c r="A47" s="504"/>
      <c r="B47" s="505"/>
      <c r="C47" s="493"/>
      <c r="D47" s="494"/>
      <c r="E47" s="495"/>
      <c r="F47" s="496"/>
      <c r="G47" s="497"/>
      <c r="H47" s="497"/>
      <c r="I47" s="497"/>
      <c r="J47" s="493"/>
      <c r="K47" s="498"/>
      <c r="L47" s="499"/>
      <c r="M47" s="498"/>
      <c r="N47" s="499"/>
      <c r="O47" s="500"/>
      <c r="P47" s="500"/>
      <c r="Q47" s="506"/>
      <c r="R47" s="502" t="str">
        <f t="shared" si="0"/>
        <v/>
      </c>
    </row>
    <row r="48" spans="1:18" x14ac:dyDescent="0.35">
      <c r="A48" s="504"/>
      <c r="B48" s="505"/>
      <c r="C48" s="493"/>
      <c r="D48" s="494"/>
      <c r="E48" s="495"/>
      <c r="F48" s="496"/>
      <c r="G48" s="497"/>
      <c r="H48" s="497"/>
      <c r="I48" s="497"/>
      <c r="J48" s="493"/>
      <c r="K48" s="498"/>
      <c r="L48" s="499"/>
      <c r="M48" s="498"/>
      <c r="N48" s="499"/>
      <c r="O48" s="500"/>
      <c r="P48" s="500"/>
      <c r="Q48" s="506"/>
      <c r="R48" s="502" t="str">
        <f t="shared" si="0"/>
        <v/>
      </c>
    </row>
    <row r="49" spans="1:18" x14ac:dyDescent="0.35">
      <c r="A49" s="504"/>
      <c r="B49" s="505"/>
      <c r="C49" s="493"/>
      <c r="D49" s="494"/>
      <c r="E49" s="495"/>
      <c r="F49" s="496"/>
      <c r="G49" s="497"/>
      <c r="H49" s="497"/>
      <c r="I49" s="497"/>
      <c r="J49" s="493"/>
      <c r="K49" s="498"/>
      <c r="L49" s="499"/>
      <c r="M49" s="498"/>
      <c r="N49" s="499"/>
      <c r="O49" s="500"/>
      <c r="P49" s="500"/>
      <c r="Q49" s="506"/>
      <c r="R49" s="502" t="str">
        <f t="shared" si="0"/>
        <v/>
      </c>
    </row>
    <row r="50" spans="1:18" x14ac:dyDescent="0.35">
      <c r="A50" s="504"/>
      <c r="B50" s="505"/>
      <c r="C50" s="493"/>
      <c r="D50" s="494"/>
      <c r="E50" s="495"/>
      <c r="F50" s="496"/>
      <c r="G50" s="497"/>
      <c r="H50" s="497"/>
      <c r="I50" s="497"/>
      <c r="J50" s="493"/>
      <c r="K50" s="498"/>
      <c r="L50" s="499"/>
      <c r="M50" s="498"/>
      <c r="N50" s="499"/>
      <c r="O50" s="500"/>
      <c r="P50" s="500"/>
      <c r="Q50" s="506"/>
      <c r="R50" s="502" t="str">
        <f t="shared" si="0"/>
        <v/>
      </c>
    </row>
    <row r="51" spans="1:18" x14ac:dyDescent="0.35">
      <c r="A51" s="504"/>
      <c r="B51" s="505"/>
      <c r="C51" s="493"/>
      <c r="D51" s="494"/>
      <c r="E51" s="495"/>
      <c r="F51" s="496"/>
      <c r="G51" s="497"/>
      <c r="H51" s="497"/>
      <c r="I51" s="497"/>
      <c r="J51" s="493"/>
      <c r="K51" s="498"/>
      <c r="L51" s="499"/>
      <c r="M51" s="498"/>
      <c r="N51" s="499"/>
      <c r="O51" s="500"/>
      <c r="P51" s="500"/>
      <c r="Q51" s="506"/>
      <c r="R51" s="502" t="str">
        <f t="shared" si="0"/>
        <v/>
      </c>
    </row>
    <row r="52" spans="1:18" x14ac:dyDescent="0.35">
      <c r="A52" s="504"/>
      <c r="B52" s="505"/>
      <c r="C52" s="493"/>
      <c r="D52" s="494"/>
      <c r="E52" s="495"/>
      <c r="F52" s="496"/>
      <c r="G52" s="497"/>
      <c r="H52" s="497"/>
      <c r="I52" s="497"/>
      <c r="J52" s="493"/>
      <c r="K52" s="498"/>
      <c r="L52" s="499"/>
      <c r="M52" s="498"/>
      <c r="N52" s="499"/>
      <c r="O52" s="500"/>
      <c r="P52" s="500"/>
      <c r="Q52" s="506"/>
      <c r="R52" s="502" t="str">
        <f t="shared" si="0"/>
        <v/>
      </c>
    </row>
    <row r="53" spans="1:18" x14ac:dyDescent="0.35">
      <c r="A53" s="504"/>
      <c r="B53" s="505"/>
      <c r="C53" s="493"/>
      <c r="D53" s="494"/>
      <c r="E53" s="495"/>
      <c r="F53" s="496"/>
      <c r="G53" s="497"/>
      <c r="H53" s="497"/>
      <c r="I53" s="497"/>
      <c r="J53" s="493"/>
      <c r="K53" s="498"/>
      <c r="L53" s="499"/>
      <c r="M53" s="498"/>
      <c r="N53" s="499"/>
      <c r="O53" s="500"/>
      <c r="P53" s="500"/>
      <c r="Q53" s="506"/>
      <c r="R53" s="502" t="str">
        <f t="shared" si="0"/>
        <v/>
      </c>
    </row>
    <row r="54" spans="1:18" x14ac:dyDescent="0.35">
      <c r="A54" s="504"/>
      <c r="B54" s="505"/>
      <c r="C54" s="493"/>
      <c r="D54" s="494"/>
      <c r="E54" s="495"/>
      <c r="F54" s="496"/>
      <c r="G54" s="497"/>
      <c r="H54" s="497"/>
      <c r="I54" s="497"/>
      <c r="J54" s="493"/>
      <c r="K54" s="498"/>
      <c r="L54" s="499"/>
      <c r="M54" s="498"/>
      <c r="N54" s="499"/>
      <c r="O54" s="500"/>
      <c r="P54" s="500"/>
      <c r="Q54" s="506"/>
      <c r="R54" s="502" t="str">
        <f t="shared" si="0"/>
        <v/>
      </c>
    </row>
    <row r="55" spans="1:18" x14ac:dyDescent="0.35">
      <c r="A55" s="504"/>
      <c r="B55" s="505"/>
      <c r="C55" s="493"/>
      <c r="D55" s="494"/>
      <c r="E55" s="495"/>
      <c r="F55" s="496"/>
      <c r="G55" s="497"/>
      <c r="H55" s="497"/>
      <c r="I55" s="497"/>
      <c r="J55" s="493"/>
      <c r="K55" s="498"/>
      <c r="L55" s="499"/>
      <c r="M55" s="498"/>
      <c r="N55" s="499"/>
      <c r="O55" s="500"/>
      <c r="P55" s="500"/>
      <c r="Q55" s="506"/>
      <c r="R55" s="502" t="str">
        <f t="shared" si="0"/>
        <v/>
      </c>
    </row>
    <row r="56" spans="1:18" x14ac:dyDescent="0.35">
      <c r="A56" s="504"/>
      <c r="B56" s="505"/>
      <c r="C56" s="493"/>
      <c r="D56" s="494"/>
      <c r="E56" s="495"/>
      <c r="F56" s="496"/>
      <c r="G56" s="497"/>
      <c r="H56" s="497"/>
      <c r="I56" s="497"/>
      <c r="J56" s="493"/>
      <c r="K56" s="498"/>
      <c r="L56" s="499"/>
      <c r="M56" s="498"/>
      <c r="N56" s="499"/>
      <c r="O56" s="500"/>
      <c r="P56" s="500"/>
      <c r="Q56" s="506"/>
      <c r="R56" s="502" t="str">
        <f t="shared" si="0"/>
        <v/>
      </c>
    </row>
    <row r="57" spans="1:18" x14ac:dyDescent="0.35">
      <c r="A57" s="504"/>
      <c r="B57" s="505"/>
      <c r="C57" s="493"/>
      <c r="D57" s="494"/>
      <c r="E57" s="495"/>
      <c r="F57" s="496"/>
      <c r="G57" s="497"/>
      <c r="H57" s="497"/>
      <c r="I57" s="497"/>
      <c r="J57" s="493"/>
      <c r="K57" s="498"/>
      <c r="L57" s="499"/>
      <c r="M57" s="498"/>
      <c r="N57" s="499"/>
      <c r="O57" s="500"/>
      <c r="P57" s="500"/>
      <c r="Q57" s="506"/>
      <c r="R57" s="502" t="str">
        <f t="shared" si="0"/>
        <v/>
      </c>
    </row>
    <row r="58" spans="1:18" x14ac:dyDescent="0.35">
      <c r="A58" s="504"/>
      <c r="B58" s="505"/>
      <c r="C58" s="493"/>
      <c r="D58" s="494"/>
      <c r="E58" s="495"/>
      <c r="F58" s="496"/>
      <c r="G58" s="497"/>
      <c r="H58" s="497"/>
      <c r="I58" s="497"/>
      <c r="J58" s="493"/>
      <c r="K58" s="498"/>
      <c r="L58" s="499"/>
      <c r="M58" s="498"/>
      <c r="N58" s="499"/>
      <c r="O58" s="500"/>
      <c r="P58" s="500"/>
      <c r="Q58" s="506"/>
      <c r="R58" s="502" t="str">
        <f t="shared" si="0"/>
        <v/>
      </c>
    </row>
    <row r="59" spans="1:18" x14ac:dyDescent="0.35">
      <c r="A59" s="504"/>
      <c r="B59" s="505"/>
      <c r="C59" s="493"/>
      <c r="D59" s="494"/>
      <c r="E59" s="495"/>
      <c r="F59" s="496"/>
      <c r="G59" s="497"/>
      <c r="H59" s="497"/>
      <c r="I59" s="497"/>
      <c r="J59" s="493"/>
      <c r="K59" s="498"/>
      <c r="L59" s="499"/>
      <c r="M59" s="498"/>
      <c r="N59" s="499"/>
      <c r="O59" s="500"/>
      <c r="P59" s="500"/>
      <c r="Q59" s="506"/>
      <c r="R59" s="502" t="str">
        <f t="shared" si="0"/>
        <v/>
      </c>
    </row>
    <row r="60" spans="1:18" x14ac:dyDescent="0.35">
      <c r="A60" s="504"/>
      <c r="B60" s="505"/>
      <c r="C60" s="493"/>
      <c r="D60" s="494"/>
      <c r="E60" s="495"/>
      <c r="F60" s="496"/>
      <c r="G60" s="497"/>
      <c r="H60" s="497"/>
      <c r="I60" s="497"/>
      <c r="J60" s="493"/>
      <c r="K60" s="498"/>
      <c r="L60" s="499"/>
      <c r="M60" s="498"/>
      <c r="N60" s="499"/>
      <c r="O60" s="500"/>
      <c r="P60" s="500"/>
      <c r="Q60" s="506"/>
      <c r="R60" s="502" t="str">
        <f t="shared" si="0"/>
        <v/>
      </c>
    </row>
    <row r="61" spans="1:18" x14ac:dyDescent="0.35">
      <c r="A61" s="504"/>
      <c r="B61" s="505"/>
      <c r="C61" s="493"/>
      <c r="D61" s="494"/>
      <c r="E61" s="495"/>
      <c r="F61" s="496"/>
      <c r="G61" s="497"/>
      <c r="H61" s="497"/>
      <c r="I61" s="497"/>
      <c r="J61" s="493"/>
      <c r="K61" s="498"/>
      <c r="L61" s="499"/>
      <c r="M61" s="498"/>
      <c r="N61" s="499"/>
      <c r="O61" s="500"/>
      <c r="P61" s="500"/>
      <c r="Q61" s="506"/>
      <c r="R61" s="502" t="str">
        <f t="shared" si="0"/>
        <v/>
      </c>
    </row>
    <row r="62" spans="1:18" x14ac:dyDescent="0.35">
      <c r="A62" s="504"/>
      <c r="B62" s="505"/>
      <c r="C62" s="493"/>
      <c r="D62" s="494"/>
      <c r="E62" s="495"/>
      <c r="F62" s="496"/>
      <c r="G62" s="497"/>
      <c r="H62" s="497"/>
      <c r="I62" s="497"/>
      <c r="J62" s="493"/>
      <c r="K62" s="498"/>
      <c r="L62" s="499"/>
      <c r="M62" s="498"/>
      <c r="N62" s="499"/>
      <c r="O62" s="500"/>
      <c r="P62" s="500"/>
      <c r="Q62" s="506"/>
      <c r="R62" s="502" t="str">
        <f t="shared" si="0"/>
        <v/>
      </c>
    </row>
    <row r="63" spans="1:18" x14ac:dyDescent="0.35">
      <c r="A63" s="504"/>
      <c r="B63" s="505"/>
      <c r="C63" s="493"/>
      <c r="D63" s="494"/>
      <c r="E63" s="495"/>
      <c r="F63" s="496"/>
      <c r="G63" s="497"/>
      <c r="H63" s="497"/>
      <c r="I63" s="497"/>
      <c r="J63" s="493"/>
      <c r="K63" s="498"/>
      <c r="L63" s="499"/>
      <c r="M63" s="498"/>
      <c r="N63" s="499"/>
      <c r="O63" s="500"/>
      <c r="P63" s="500"/>
      <c r="Q63" s="506"/>
      <c r="R63" s="502" t="str">
        <f t="shared" si="0"/>
        <v/>
      </c>
    </row>
    <row r="64" spans="1:18" x14ac:dyDescent="0.35">
      <c r="A64" s="504"/>
      <c r="B64" s="505"/>
      <c r="C64" s="493"/>
      <c r="D64" s="494"/>
      <c r="E64" s="495"/>
      <c r="F64" s="496"/>
      <c r="G64" s="497"/>
      <c r="H64" s="497"/>
      <c r="I64" s="497"/>
      <c r="J64" s="493"/>
      <c r="K64" s="498"/>
      <c r="L64" s="499"/>
      <c r="M64" s="498"/>
      <c r="N64" s="499"/>
      <c r="O64" s="500"/>
      <c r="P64" s="500"/>
      <c r="Q64" s="506"/>
      <c r="R64" s="502" t="str">
        <f t="shared" si="0"/>
        <v/>
      </c>
    </row>
    <row r="65" spans="1:18" x14ac:dyDescent="0.35">
      <c r="A65" s="504"/>
      <c r="B65" s="505"/>
      <c r="C65" s="493"/>
      <c r="D65" s="494"/>
      <c r="E65" s="495"/>
      <c r="F65" s="496"/>
      <c r="G65" s="497"/>
      <c r="H65" s="497"/>
      <c r="I65" s="497"/>
      <c r="J65" s="493"/>
      <c r="K65" s="498"/>
      <c r="L65" s="499"/>
      <c r="M65" s="498"/>
      <c r="N65" s="499"/>
      <c r="O65" s="500"/>
      <c r="P65" s="500"/>
      <c r="Q65" s="506"/>
      <c r="R65" s="502" t="str">
        <f t="shared" si="0"/>
        <v/>
      </c>
    </row>
    <row r="66" spans="1:18" x14ac:dyDescent="0.35">
      <c r="A66" s="504"/>
      <c r="B66" s="505"/>
      <c r="C66" s="493"/>
      <c r="D66" s="494"/>
      <c r="E66" s="495"/>
      <c r="F66" s="496"/>
      <c r="G66" s="497"/>
      <c r="H66" s="497"/>
      <c r="I66" s="497"/>
      <c r="J66" s="493"/>
      <c r="K66" s="498"/>
      <c r="L66" s="499"/>
      <c r="M66" s="498"/>
      <c r="N66" s="499"/>
      <c r="O66" s="500"/>
      <c r="P66" s="500"/>
      <c r="Q66" s="506"/>
      <c r="R66" s="502" t="str">
        <f t="shared" si="0"/>
        <v/>
      </c>
    </row>
    <row r="67" spans="1:18" x14ac:dyDescent="0.35">
      <c r="A67" s="504"/>
      <c r="B67" s="505"/>
      <c r="C67" s="493"/>
      <c r="D67" s="494"/>
      <c r="E67" s="495"/>
      <c r="F67" s="496"/>
      <c r="G67" s="497"/>
      <c r="H67" s="497"/>
      <c r="I67" s="497"/>
      <c r="J67" s="493"/>
      <c r="K67" s="498"/>
      <c r="L67" s="499"/>
      <c r="M67" s="498"/>
      <c r="N67" s="499"/>
      <c r="O67" s="500"/>
      <c r="P67" s="500"/>
      <c r="Q67" s="506"/>
      <c r="R67" s="502" t="str">
        <f t="shared" si="0"/>
        <v/>
      </c>
    </row>
    <row r="68" spans="1:18" x14ac:dyDescent="0.35">
      <c r="A68" s="504"/>
      <c r="B68" s="505"/>
      <c r="C68" s="493"/>
      <c r="D68" s="494"/>
      <c r="E68" s="495"/>
      <c r="F68" s="496"/>
      <c r="G68" s="497"/>
      <c r="H68" s="497"/>
      <c r="I68" s="497"/>
      <c r="J68" s="493"/>
      <c r="K68" s="498"/>
      <c r="L68" s="499"/>
      <c r="M68" s="498"/>
      <c r="N68" s="499"/>
      <c r="O68" s="500"/>
      <c r="P68" s="500"/>
      <c r="Q68" s="506"/>
      <c r="R68" s="502" t="str">
        <f t="shared" si="0"/>
        <v/>
      </c>
    </row>
    <row r="69" spans="1:18" x14ac:dyDescent="0.35">
      <c r="A69" s="504"/>
      <c r="B69" s="505"/>
      <c r="C69" s="493"/>
      <c r="D69" s="494"/>
      <c r="E69" s="495"/>
      <c r="F69" s="496"/>
      <c r="G69" s="497"/>
      <c r="H69" s="497"/>
      <c r="I69" s="497"/>
      <c r="J69" s="493"/>
      <c r="K69" s="498"/>
      <c r="L69" s="499"/>
      <c r="M69" s="498"/>
      <c r="N69" s="499"/>
      <c r="O69" s="500"/>
      <c r="P69" s="500"/>
      <c r="Q69" s="506"/>
      <c r="R69" s="502" t="str">
        <f t="shared" si="0"/>
        <v/>
      </c>
    </row>
    <row r="70" spans="1:18" x14ac:dyDescent="0.35">
      <c r="A70" s="504"/>
      <c r="B70" s="505"/>
      <c r="C70" s="493"/>
      <c r="D70" s="494"/>
      <c r="E70" s="495"/>
      <c r="F70" s="496"/>
      <c r="G70" s="497"/>
      <c r="H70" s="497"/>
      <c r="I70" s="497"/>
      <c r="J70" s="493"/>
      <c r="K70" s="498"/>
      <c r="L70" s="499"/>
      <c r="M70" s="498"/>
      <c r="N70" s="499"/>
      <c r="O70" s="500"/>
      <c r="P70" s="500"/>
      <c r="Q70" s="506"/>
      <c r="R70" s="502" t="str">
        <f t="shared" si="0"/>
        <v/>
      </c>
    </row>
    <row r="71" spans="1:18" x14ac:dyDescent="0.35">
      <c r="A71" s="504"/>
      <c r="B71" s="505"/>
      <c r="C71" s="493"/>
      <c r="D71" s="494"/>
      <c r="E71" s="495"/>
      <c r="F71" s="496"/>
      <c r="G71" s="497"/>
      <c r="H71" s="497"/>
      <c r="I71" s="497"/>
      <c r="J71" s="493"/>
      <c r="K71" s="498"/>
      <c r="L71" s="499"/>
      <c r="M71" s="498"/>
      <c r="N71" s="499"/>
      <c r="O71" s="500"/>
      <c r="P71" s="500"/>
      <c r="Q71" s="506"/>
      <c r="R71" s="502" t="str">
        <f t="shared" si="0"/>
        <v/>
      </c>
    </row>
    <row r="72" spans="1:18" x14ac:dyDescent="0.35">
      <c r="A72" s="504"/>
      <c r="B72" s="505"/>
      <c r="C72" s="493"/>
      <c r="D72" s="494"/>
      <c r="E72" s="495"/>
      <c r="F72" s="496"/>
      <c r="G72" s="497"/>
      <c r="H72" s="497"/>
      <c r="I72" s="497"/>
      <c r="J72" s="493"/>
      <c r="K72" s="498"/>
      <c r="L72" s="499"/>
      <c r="M72" s="498"/>
      <c r="N72" s="499"/>
      <c r="O72" s="500"/>
      <c r="P72" s="500"/>
      <c r="Q72" s="506"/>
      <c r="R72" s="502" t="str">
        <f t="shared" si="0"/>
        <v/>
      </c>
    </row>
    <row r="73" spans="1:18" x14ac:dyDescent="0.35">
      <c r="A73" s="504"/>
      <c r="B73" s="505"/>
      <c r="C73" s="493"/>
      <c r="D73" s="494"/>
      <c r="E73" s="495"/>
      <c r="F73" s="496"/>
      <c r="G73" s="497"/>
      <c r="H73" s="497"/>
      <c r="I73" s="497"/>
      <c r="J73" s="493"/>
      <c r="K73" s="498"/>
      <c r="L73" s="499"/>
      <c r="M73" s="498"/>
      <c r="N73" s="499"/>
      <c r="O73" s="500"/>
      <c r="P73" s="500"/>
      <c r="Q73" s="506"/>
      <c r="R73" s="502" t="str">
        <f t="shared" si="0"/>
        <v/>
      </c>
    </row>
    <row r="74" spans="1:18" x14ac:dyDescent="0.35">
      <c r="A74" s="504"/>
      <c r="B74" s="505"/>
      <c r="C74" s="493"/>
      <c r="D74" s="494"/>
      <c r="E74" s="495"/>
      <c r="F74" s="496"/>
      <c r="G74" s="497"/>
      <c r="H74" s="497"/>
      <c r="I74" s="497"/>
      <c r="J74" s="493"/>
      <c r="K74" s="498"/>
      <c r="L74" s="499"/>
      <c r="M74" s="498"/>
      <c r="N74" s="499"/>
      <c r="O74" s="500"/>
      <c r="P74" s="500"/>
      <c r="Q74" s="506"/>
      <c r="R74" s="502" t="str">
        <f t="shared" si="0"/>
        <v/>
      </c>
    </row>
    <row r="75" spans="1:18" x14ac:dyDescent="0.35">
      <c r="A75" s="504"/>
      <c r="B75" s="505"/>
      <c r="C75" s="493"/>
      <c r="D75" s="494"/>
      <c r="E75" s="495"/>
      <c r="F75" s="496"/>
      <c r="G75" s="497"/>
      <c r="H75" s="497"/>
      <c r="I75" s="497"/>
      <c r="J75" s="493"/>
      <c r="K75" s="498"/>
      <c r="L75" s="499"/>
      <c r="M75" s="498"/>
      <c r="N75" s="499"/>
      <c r="O75" s="500"/>
      <c r="P75" s="500"/>
      <c r="Q75" s="506"/>
      <c r="R75" s="502" t="str">
        <f t="shared" si="0"/>
        <v/>
      </c>
    </row>
    <row r="76" spans="1:18" x14ac:dyDescent="0.35">
      <c r="A76" s="504"/>
      <c r="B76" s="505"/>
      <c r="C76" s="493"/>
      <c r="D76" s="494"/>
      <c r="E76" s="495"/>
      <c r="F76" s="496"/>
      <c r="G76" s="497"/>
      <c r="H76" s="497"/>
      <c r="I76" s="497"/>
      <c r="J76" s="493"/>
      <c r="K76" s="498"/>
      <c r="L76" s="499"/>
      <c r="M76" s="498"/>
      <c r="N76" s="499"/>
      <c r="O76" s="500"/>
      <c r="P76" s="500"/>
      <c r="Q76" s="506"/>
      <c r="R76" s="502" t="str">
        <f t="shared" si="0"/>
        <v/>
      </c>
    </row>
    <row r="77" spans="1:18" x14ac:dyDescent="0.35">
      <c r="A77" s="504"/>
      <c r="B77" s="505"/>
      <c r="C77" s="493"/>
      <c r="D77" s="494"/>
      <c r="E77" s="495"/>
      <c r="F77" s="496"/>
      <c r="G77" s="497"/>
      <c r="H77" s="497"/>
      <c r="I77" s="497"/>
      <c r="J77" s="493"/>
      <c r="K77" s="498"/>
      <c r="L77" s="499"/>
      <c r="M77" s="498"/>
      <c r="N77" s="499"/>
      <c r="O77" s="500"/>
      <c r="P77" s="500"/>
      <c r="Q77" s="506"/>
      <c r="R77" s="502" t="str">
        <f t="shared" si="0"/>
        <v/>
      </c>
    </row>
    <row r="78" spans="1:18" x14ac:dyDescent="0.35">
      <c r="A78" s="504"/>
      <c r="B78" s="505"/>
      <c r="C78" s="493"/>
      <c r="D78" s="494"/>
      <c r="E78" s="495"/>
      <c r="F78" s="496"/>
      <c r="G78" s="497"/>
      <c r="H78" s="497"/>
      <c r="I78" s="497"/>
      <c r="J78" s="493"/>
      <c r="K78" s="498"/>
      <c r="L78" s="499"/>
      <c r="M78" s="498"/>
      <c r="N78" s="499"/>
      <c r="O78" s="500"/>
      <c r="P78" s="500"/>
      <c r="Q78" s="506"/>
      <c r="R78" s="502" t="str">
        <f t="shared" si="0"/>
        <v/>
      </c>
    </row>
    <row r="79" spans="1:18" x14ac:dyDescent="0.35">
      <c r="A79" s="504"/>
      <c r="B79" s="505"/>
      <c r="C79" s="493"/>
      <c r="D79" s="494"/>
      <c r="E79" s="495"/>
      <c r="F79" s="496"/>
      <c r="G79" s="497"/>
      <c r="H79" s="497"/>
      <c r="I79" s="497"/>
      <c r="J79" s="493"/>
      <c r="K79" s="498"/>
      <c r="L79" s="499"/>
      <c r="M79" s="498"/>
      <c r="N79" s="499"/>
      <c r="O79" s="500"/>
      <c r="P79" s="500"/>
      <c r="Q79" s="506"/>
      <c r="R79" s="502" t="str">
        <f t="shared" ref="R79:R142" si="1">IF(M79="","",ROUND(Q79/M79,2))</f>
        <v/>
      </c>
    </row>
    <row r="80" spans="1:18" x14ac:dyDescent="0.35">
      <c r="A80" s="504"/>
      <c r="B80" s="505"/>
      <c r="C80" s="493"/>
      <c r="D80" s="494"/>
      <c r="E80" s="495"/>
      <c r="F80" s="496"/>
      <c r="G80" s="497"/>
      <c r="H80" s="497"/>
      <c r="I80" s="497"/>
      <c r="J80" s="493"/>
      <c r="K80" s="498"/>
      <c r="L80" s="499"/>
      <c r="M80" s="498"/>
      <c r="N80" s="499"/>
      <c r="O80" s="500"/>
      <c r="P80" s="500"/>
      <c r="Q80" s="506"/>
      <c r="R80" s="502" t="str">
        <f t="shared" si="1"/>
        <v/>
      </c>
    </row>
    <row r="81" spans="1:18" x14ac:dyDescent="0.35">
      <c r="A81" s="504"/>
      <c r="B81" s="505"/>
      <c r="C81" s="493"/>
      <c r="D81" s="494"/>
      <c r="E81" s="495"/>
      <c r="F81" s="496"/>
      <c r="G81" s="497"/>
      <c r="H81" s="497"/>
      <c r="I81" s="497"/>
      <c r="J81" s="493"/>
      <c r="K81" s="498"/>
      <c r="L81" s="499"/>
      <c r="M81" s="498"/>
      <c r="N81" s="499"/>
      <c r="O81" s="500"/>
      <c r="P81" s="500"/>
      <c r="Q81" s="506"/>
      <c r="R81" s="502" t="str">
        <f t="shared" si="1"/>
        <v/>
      </c>
    </row>
    <row r="82" spans="1:18" x14ac:dyDescent="0.35">
      <c r="A82" s="504"/>
      <c r="B82" s="505"/>
      <c r="C82" s="493"/>
      <c r="D82" s="494"/>
      <c r="E82" s="495"/>
      <c r="F82" s="496"/>
      <c r="G82" s="497"/>
      <c r="H82" s="497"/>
      <c r="I82" s="497"/>
      <c r="J82" s="493"/>
      <c r="K82" s="498"/>
      <c r="L82" s="499"/>
      <c r="M82" s="498"/>
      <c r="N82" s="499"/>
      <c r="O82" s="500"/>
      <c r="P82" s="500"/>
      <c r="Q82" s="506"/>
      <c r="R82" s="502" t="str">
        <f t="shared" si="1"/>
        <v/>
      </c>
    </row>
    <row r="83" spans="1:18" x14ac:dyDescent="0.35">
      <c r="A83" s="504"/>
      <c r="B83" s="505"/>
      <c r="C83" s="493"/>
      <c r="D83" s="494"/>
      <c r="E83" s="495"/>
      <c r="F83" s="496"/>
      <c r="G83" s="497"/>
      <c r="H83" s="497"/>
      <c r="I83" s="497"/>
      <c r="J83" s="493"/>
      <c r="K83" s="498"/>
      <c r="L83" s="499"/>
      <c r="M83" s="498"/>
      <c r="N83" s="499"/>
      <c r="O83" s="500"/>
      <c r="P83" s="500"/>
      <c r="Q83" s="506"/>
      <c r="R83" s="502" t="str">
        <f t="shared" si="1"/>
        <v/>
      </c>
    </row>
    <row r="84" spans="1:18" x14ac:dyDescent="0.35">
      <c r="A84" s="504"/>
      <c r="B84" s="505"/>
      <c r="C84" s="493"/>
      <c r="D84" s="494"/>
      <c r="E84" s="495"/>
      <c r="F84" s="496"/>
      <c r="G84" s="497"/>
      <c r="H84" s="497"/>
      <c r="I84" s="497"/>
      <c r="J84" s="493"/>
      <c r="K84" s="498"/>
      <c r="L84" s="499"/>
      <c r="M84" s="498"/>
      <c r="N84" s="499"/>
      <c r="O84" s="500"/>
      <c r="P84" s="500"/>
      <c r="Q84" s="506"/>
      <c r="R84" s="502" t="str">
        <f t="shared" si="1"/>
        <v/>
      </c>
    </row>
    <row r="85" spans="1:18" x14ac:dyDescent="0.35">
      <c r="A85" s="504"/>
      <c r="B85" s="505"/>
      <c r="C85" s="493"/>
      <c r="D85" s="494"/>
      <c r="E85" s="495"/>
      <c r="F85" s="496"/>
      <c r="G85" s="497"/>
      <c r="H85" s="497"/>
      <c r="I85" s="497"/>
      <c r="J85" s="493"/>
      <c r="K85" s="498"/>
      <c r="L85" s="499"/>
      <c r="M85" s="498"/>
      <c r="N85" s="499"/>
      <c r="O85" s="500"/>
      <c r="P85" s="500"/>
      <c r="Q85" s="506"/>
      <c r="R85" s="502" t="str">
        <f t="shared" si="1"/>
        <v/>
      </c>
    </row>
    <row r="86" spans="1:18" x14ac:dyDescent="0.35">
      <c r="A86" s="504"/>
      <c r="B86" s="505"/>
      <c r="C86" s="493"/>
      <c r="D86" s="494"/>
      <c r="E86" s="495"/>
      <c r="F86" s="496"/>
      <c r="G86" s="497"/>
      <c r="H86" s="497"/>
      <c r="I86" s="497"/>
      <c r="J86" s="493"/>
      <c r="K86" s="498"/>
      <c r="L86" s="499"/>
      <c r="M86" s="498"/>
      <c r="N86" s="499"/>
      <c r="O86" s="500"/>
      <c r="P86" s="500"/>
      <c r="Q86" s="506"/>
      <c r="R86" s="502" t="str">
        <f t="shared" si="1"/>
        <v/>
      </c>
    </row>
    <row r="87" spans="1:18" x14ac:dyDescent="0.35">
      <c r="A87" s="504"/>
      <c r="B87" s="505"/>
      <c r="C87" s="493"/>
      <c r="D87" s="494"/>
      <c r="E87" s="495"/>
      <c r="F87" s="496"/>
      <c r="G87" s="497"/>
      <c r="H87" s="497"/>
      <c r="I87" s="497"/>
      <c r="J87" s="493"/>
      <c r="K87" s="498"/>
      <c r="L87" s="499"/>
      <c r="M87" s="498"/>
      <c r="N87" s="499"/>
      <c r="O87" s="500"/>
      <c r="P87" s="500"/>
      <c r="Q87" s="506"/>
      <c r="R87" s="502" t="str">
        <f t="shared" si="1"/>
        <v/>
      </c>
    </row>
    <row r="88" spans="1:18" x14ac:dyDescent="0.35">
      <c r="A88" s="504"/>
      <c r="B88" s="505"/>
      <c r="C88" s="493"/>
      <c r="D88" s="494"/>
      <c r="E88" s="495"/>
      <c r="F88" s="496"/>
      <c r="G88" s="497"/>
      <c r="H88" s="497"/>
      <c r="I88" s="497"/>
      <c r="J88" s="493"/>
      <c r="K88" s="498"/>
      <c r="L88" s="499"/>
      <c r="M88" s="498"/>
      <c r="N88" s="499"/>
      <c r="O88" s="500"/>
      <c r="P88" s="500"/>
      <c r="Q88" s="506"/>
      <c r="R88" s="502" t="str">
        <f t="shared" si="1"/>
        <v/>
      </c>
    </row>
    <row r="89" spans="1:18" x14ac:dyDescent="0.35">
      <c r="A89" s="504"/>
      <c r="B89" s="505"/>
      <c r="C89" s="493"/>
      <c r="D89" s="494"/>
      <c r="E89" s="495"/>
      <c r="F89" s="496"/>
      <c r="G89" s="497"/>
      <c r="H89" s="497"/>
      <c r="I89" s="497"/>
      <c r="J89" s="493"/>
      <c r="K89" s="498"/>
      <c r="L89" s="499"/>
      <c r="M89" s="498"/>
      <c r="N89" s="499"/>
      <c r="O89" s="500"/>
      <c r="P89" s="500"/>
      <c r="Q89" s="506"/>
      <c r="R89" s="502" t="str">
        <f t="shared" si="1"/>
        <v/>
      </c>
    </row>
    <row r="90" spans="1:18" x14ac:dyDescent="0.35">
      <c r="A90" s="504"/>
      <c r="B90" s="505"/>
      <c r="C90" s="493"/>
      <c r="D90" s="494"/>
      <c r="E90" s="495"/>
      <c r="F90" s="496"/>
      <c r="G90" s="497"/>
      <c r="H90" s="497"/>
      <c r="I90" s="497"/>
      <c r="J90" s="493"/>
      <c r="K90" s="498"/>
      <c r="L90" s="499"/>
      <c r="M90" s="498"/>
      <c r="N90" s="499"/>
      <c r="O90" s="500"/>
      <c r="P90" s="500"/>
      <c r="Q90" s="506"/>
      <c r="R90" s="502" t="str">
        <f t="shared" si="1"/>
        <v/>
      </c>
    </row>
    <row r="91" spans="1:18" x14ac:dyDescent="0.35">
      <c r="A91" s="504"/>
      <c r="B91" s="505"/>
      <c r="C91" s="493"/>
      <c r="D91" s="494"/>
      <c r="E91" s="495"/>
      <c r="F91" s="496"/>
      <c r="G91" s="497"/>
      <c r="H91" s="497"/>
      <c r="I91" s="497"/>
      <c r="J91" s="493"/>
      <c r="K91" s="498"/>
      <c r="L91" s="499"/>
      <c r="M91" s="498"/>
      <c r="N91" s="499"/>
      <c r="O91" s="500"/>
      <c r="P91" s="500"/>
      <c r="Q91" s="506"/>
      <c r="R91" s="502" t="str">
        <f t="shared" si="1"/>
        <v/>
      </c>
    </row>
    <row r="92" spans="1:18" x14ac:dyDescent="0.35">
      <c r="A92" s="504"/>
      <c r="B92" s="505"/>
      <c r="C92" s="493"/>
      <c r="D92" s="494"/>
      <c r="E92" s="495"/>
      <c r="F92" s="496"/>
      <c r="G92" s="497"/>
      <c r="H92" s="497"/>
      <c r="I92" s="497"/>
      <c r="J92" s="493"/>
      <c r="K92" s="498"/>
      <c r="L92" s="499"/>
      <c r="M92" s="498"/>
      <c r="N92" s="499"/>
      <c r="O92" s="500"/>
      <c r="P92" s="500"/>
      <c r="Q92" s="506"/>
      <c r="R92" s="502" t="str">
        <f t="shared" si="1"/>
        <v/>
      </c>
    </row>
    <row r="93" spans="1:18" x14ac:dyDescent="0.35">
      <c r="A93" s="504"/>
      <c r="B93" s="505"/>
      <c r="C93" s="493"/>
      <c r="D93" s="494"/>
      <c r="E93" s="495"/>
      <c r="F93" s="496"/>
      <c r="G93" s="497"/>
      <c r="H93" s="497"/>
      <c r="I93" s="497"/>
      <c r="J93" s="493"/>
      <c r="K93" s="498"/>
      <c r="L93" s="499"/>
      <c r="M93" s="498"/>
      <c r="N93" s="499"/>
      <c r="O93" s="500"/>
      <c r="P93" s="500"/>
      <c r="Q93" s="506"/>
      <c r="R93" s="502" t="str">
        <f t="shared" si="1"/>
        <v/>
      </c>
    </row>
    <row r="94" spans="1:18" x14ac:dyDescent="0.35">
      <c r="A94" s="504"/>
      <c r="B94" s="505"/>
      <c r="C94" s="493"/>
      <c r="D94" s="494"/>
      <c r="E94" s="495"/>
      <c r="F94" s="496"/>
      <c r="G94" s="497"/>
      <c r="H94" s="497"/>
      <c r="I94" s="497"/>
      <c r="J94" s="493"/>
      <c r="K94" s="498"/>
      <c r="L94" s="499"/>
      <c r="M94" s="498"/>
      <c r="N94" s="499"/>
      <c r="O94" s="500"/>
      <c r="P94" s="500"/>
      <c r="Q94" s="506"/>
      <c r="R94" s="502" t="str">
        <f t="shared" si="1"/>
        <v/>
      </c>
    </row>
    <row r="95" spans="1:18" x14ac:dyDescent="0.35">
      <c r="A95" s="504"/>
      <c r="B95" s="505"/>
      <c r="C95" s="493"/>
      <c r="D95" s="494"/>
      <c r="E95" s="495"/>
      <c r="F95" s="496"/>
      <c r="G95" s="497"/>
      <c r="H95" s="497"/>
      <c r="I95" s="497"/>
      <c r="J95" s="493"/>
      <c r="K95" s="498"/>
      <c r="L95" s="499"/>
      <c r="M95" s="498"/>
      <c r="N95" s="499"/>
      <c r="O95" s="500"/>
      <c r="P95" s="500"/>
      <c r="Q95" s="506"/>
      <c r="R95" s="502" t="str">
        <f t="shared" si="1"/>
        <v/>
      </c>
    </row>
    <row r="96" spans="1:18" x14ac:dyDescent="0.35">
      <c r="A96" s="504"/>
      <c r="B96" s="505"/>
      <c r="C96" s="493"/>
      <c r="D96" s="494"/>
      <c r="E96" s="495"/>
      <c r="F96" s="496"/>
      <c r="G96" s="497"/>
      <c r="H96" s="497"/>
      <c r="I96" s="497"/>
      <c r="J96" s="493"/>
      <c r="K96" s="498"/>
      <c r="L96" s="499"/>
      <c r="M96" s="498"/>
      <c r="N96" s="499"/>
      <c r="O96" s="500"/>
      <c r="P96" s="500"/>
      <c r="Q96" s="506"/>
      <c r="R96" s="502" t="str">
        <f t="shared" si="1"/>
        <v/>
      </c>
    </row>
    <row r="97" spans="1:18" x14ac:dyDescent="0.35">
      <c r="A97" s="504"/>
      <c r="B97" s="505"/>
      <c r="C97" s="493"/>
      <c r="D97" s="494"/>
      <c r="E97" s="495"/>
      <c r="F97" s="496"/>
      <c r="G97" s="497"/>
      <c r="H97" s="497"/>
      <c r="I97" s="497"/>
      <c r="J97" s="493"/>
      <c r="K97" s="498"/>
      <c r="L97" s="499"/>
      <c r="M97" s="498"/>
      <c r="N97" s="499"/>
      <c r="O97" s="500"/>
      <c r="P97" s="500"/>
      <c r="Q97" s="506"/>
      <c r="R97" s="502" t="str">
        <f t="shared" si="1"/>
        <v/>
      </c>
    </row>
    <row r="98" spans="1:18" x14ac:dyDescent="0.35">
      <c r="A98" s="504"/>
      <c r="B98" s="505"/>
      <c r="C98" s="493"/>
      <c r="D98" s="494"/>
      <c r="E98" s="495"/>
      <c r="F98" s="496"/>
      <c r="G98" s="497"/>
      <c r="H98" s="497"/>
      <c r="I98" s="497"/>
      <c r="J98" s="493"/>
      <c r="K98" s="498"/>
      <c r="L98" s="499"/>
      <c r="M98" s="498"/>
      <c r="N98" s="499"/>
      <c r="O98" s="500"/>
      <c r="P98" s="500"/>
      <c r="Q98" s="506"/>
      <c r="R98" s="502" t="str">
        <f t="shared" si="1"/>
        <v/>
      </c>
    </row>
    <row r="99" spans="1:18" x14ac:dyDescent="0.35">
      <c r="A99" s="504"/>
      <c r="B99" s="505"/>
      <c r="C99" s="493"/>
      <c r="D99" s="494"/>
      <c r="E99" s="495"/>
      <c r="F99" s="496"/>
      <c r="G99" s="497"/>
      <c r="H99" s="497"/>
      <c r="I99" s="497"/>
      <c r="J99" s="493"/>
      <c r="K99" s="498"/>
      <c r="L99" s="499"/>
      <c r="M99" s="498"/>
      <c r="N99" s="499"/>
      <c r="O99" s="500"/>
      <c r="P99" s="500"/>
      <c r="Q99" s="506"/>
      <c r="R99" s="502" t="str">
        <f t="shared" si="1"/>
        <v/>
      </c>
    </row>
    <row r="100" spans="1:18" x14ac:dyDescent="0.35">
      <c r="A100" s="504"/>
      <c r="B100" s="505"/>
      <c r="C100" s="493"/>
      <c r="D100" s="494"/>
      <c r="E100" s="495"/>
      <c r="F100" s="496"/>
      <c r="G100" s="497"/>
      <c r="H100" s="497"/>
      <c r="I100" s="497"/>
      <c r="J100" s="493"/>
      <c r="K100" s="498"/>
      <c r="L100" s="499"/>
      <c r="M100" s="498"/>
      <c r="N100" s="499"/>
      <c r="O100" s="500"/>
      <c r="P100" s="500"/>
      <c r="Q100" s="506"/>
      <c r="R100" s="502" t="str">
        <f t="shared" si="1"/>
        <v/>
      </c>
    </row>
    <row r="101" spans="1:18" x14ac:dyDescent="0.35">
      <c r="A101" s="504"/>
      <c r="B101" s="505"/>
      <c r="C101" s="493"/>
      <c r="D101" s="494"/>
      <c r="E101" s="495"/>
      <c r="F101" s="496"/>
      <c r="G101" s="497"/>
      <c r="H101" s="497"/>
      <c r="I101" s="497"/>
      <c r="J101" s="493"/>
      <c r="K101" s="498"/>
      <c r="L101" s="499"/>
      <c r="M101" s="498"/>
      <c r="N101" s="499"/>
      <c r="O101" s="500"/>
      <c r="P101" s="500"/>
      <c r="Q101" s="506"/>
      <c r="R101" s="502" t="str">
        <f t="shared" si="1"/>
        <v/>
      </c>
    </row>
    <row r="102" spans="1:18" x14ac:dyDescent="0.35">
      <c r="A102" s="504"/>
      <c r="B102" s="505"/>
      <c r="C102" s="493"/>
      <c r="D102" s="494"/>
      <c r="E102" s="495"/>
      <c r="F102" s="496"/>
      <c r="G102" s="497"/>
      <c r="H102" s="497"/>
      <c r="I102" s="497"/>
      <c r="J102" s="493"/>
      <c r="K102" s="498"/>
      <c r="L102" s="499"/>
      <c r="M102" s="498"/>
      <c r="N102" s="499"/>
      <c r="O102" s="500"/>
      <c r="P102" s="500"/>
      <c r="Q102" s="506"/>
      <c r="R102" s="502" t="str">
        <f t="shared" si="1"/>
        <v/>
      </c>
    </row>
    <row r="103" spans="1:18" x14ac:dyDescent="0.35">
      <c r="A103" s="504"/>
      <c r="B103" s="505"/>
      <c r="C103" s="493"/>
      <c r="D103" s="494"/>
      <c r="E103" s="495"/>
      <c r="F103" s="496"/>
      <c r="G103" s="497"/>
      <c r="H103" s="497"/>
      <c r="I103" s="497"/>
      <c r="J103" s="493"/>
      <c r="K103" s="498"/>
      <c r="L103" s="499"/>
      <c r="M103" s="498"/>
      <c r="N103" s="499"/>
      <c r="O103" s="500"/>
      <c r="P103" s="500"/>
      <c r="Q103" s="506"/>
      <c r="R103" s="502" t="str">
        <f t="shared" si="1"/>
        <v/>
      </c>
    </row>
    <row r="104" spans="1:18" x14ac:dyDescent="0.35">
      <c r="A104" s="504"/>
      <c r="B104" s="505"/>
      <c r="C104" s="493"/>
      <c r="D104" s="494"/>
      <c r="E104" s="495"/>
      <c r="F104" s="496"/>
      <c r="G104" s="497"/>
      <c r="H104" s="497"/>
      <c r="I104" s="497"/>
      <c r="J104" s="493"/>
      <c r="K104" s="498"/>
      <c r="L104" s="499"/>
      <c r="M104" s="498"/>
      <c r="N104" s="499"/>
      <c r="O104" s="500"/>
      <c r="P104" s="500"/>
      <c r="Q104" s="506"/>
      <c r="R104" s="502" t="str">
        <f t="shared" si="1"/>
        <v/>
      </c>
    </row>
    <row r="105" spans="1:18" x14ac:dyDescent="0.35">
      <c r="A105" s="504"/>
      <c r="B105" s="505"/>
      <c r="C105" s="493"/>
      <c r="D105" s="494"/>
      <c r="E105" s="495"/>
      <c r="F105" s="496"/>
      <c r="G105" s="497"/>
      <c r="H105" s="497"/>
      <c r="I105" s="497"/>
      <c r="J105" s="493"/>
      <c r="K105" s="498"/>
      <c r="L105" s="499"/>
      <c r="M105" s="498"/>
      <c r="N105" s="499"/>
      <c r="O105" s="500"/>
      <c r="P105" s="500"/>
      <c r="Q105" s="506"/>
      <c r="R105" s="502" t="str">
        <f t="shared" si="1"/>
        <v/>
      </c>
    </row>
    <row r="106" spans="1:18" x14ac:dyDescent="0.35">
      <c r="A106" s="504"/>
      <c r="B106" s="505"/>
      <c r="C106" s="493"/>
      <c r="D106" s="494"/>
      <c r="E106" s="495"/>
      <c r="F106" s="496"/>
      <c r="G106" s="497"/>
      <c r="H106" s="497"/>
      <c r="I106" s="497"/>
      <c r="J106" s="493"/>
      <c r="K106" s="498"/>
      <c r="L106" s="499"/>
      <c r="M106" s="498"/>
      <c r="N106" s="499"/>
      <c r="O106" s="500"/>
      <c r="P106" s="500"/>
      <c r="Q106" s="506"/>
      <c r="R106" s="502" t="str">
        <f t="shared" si="1"/>
        <v/>
      </c>
    </row>
    <row r="107" spans="1:18" x14ac:dyDescent="0.35">
      <c r="A107" s="504"/>
      <c r="B107" s="505"/>
      <c r="C107" s="493"/>
      <c r="D107" s="494"/>
      <c r="E107" s="495"/>
      <c r="F107" s="496"/>
      <c r="G107" s="497"/>
      <c r="H107" s="497"/>
      <c r="I107" s="497"/>
      <c r="J107" s="493"/>
      <c r="K107" s="498"/>
      <c r="L107" s="499"/>
      <c r="M107" s="498"/>
      <c r="N107" s="499"/>
      <c r="O107" s="500"/>
      <c r="P107" s="500"/>
      <c r="Q107" s="506"/>
      <c r="R107" s="502" t="str">
        <f t="shared" si="1"/>
        <v/>
      </c>
    </row>
    <row r="108" spans="1:18" x14ac:dyDescent="0.35">
      <c r="A108" s="504"/>
      <c r="B108" s="505"/>
      <c r="C108" s="493"/>
      <c r="D108" s="494"/>
      <c r="E108" s="495"/>
      <c r="F108" s="496"/>
      <c r="G108" s="497"/>
      <c r="H108" s="497"/>
      <c r="I108" s="497"/>
      <c r="J108" s="493"/>
      <c r="K108" s="498"/>
      <c r="L108" s="499"/>
      <c r="M108" s="498"/>
      <c r="N108" s="499"/>
      <c r="O108" s="500"/>
      <c r="P108" s="500"/>
      <c r="Q108" s="506"/>
      <c r="R108" s="502" t="str">
        <f t="shared" si="1"/>
        <v/>
      </c>
    </row>
    <row r="109" spans="1:18" x14ac:dyDescent="0.35">
      <c r="A109" s="504"/>
      <c r="B109" s="505"/>
      <c r="C109" s="493"/>
      <c r="D109" s="494"/>
      <c r="E109" s="495"/>
      <c r="F109" s="496"/>
      <c r="G109" s="497"/>
      <c r="H109" s="497"/>
      <c r="I109" s="497"/>
      <c r="J109" s="493"/>
      <c r="K109" s="498"/>
      <c r="L109" s="499"/>
      <c r="M109" s="498"/>
      <c r="N109" s="499"/>
      <c r="O109" s="500"/>
      <c r="P109" s="500"/>
      <c r="Q109" s="506"/>
      <c r="R109" s="502" t="str">
        <f t="shared" si="1"/>
        <v/>
      </c>
    </row>
    <row r="110" spans="1:18" x14ac:dyDescent="0.35">
      <c r="A110" s="504"/>
      <c r="B110" s="505"/>
      <c r="C110" s="493"/>
      <c r="D110" s="494"/>
      <c r="E110" s="495"/>
      <c r="F110" s="496"/>
      <c r="G110" s="497"/>
      <c r="H110" s="497"/>
      <c r="I110" s="497"/>
      <c r="J110" s="493"/>
      <c r="K110" s="498"/>
      <c r="L110" s="499"/>
      <c r="M110" s="498"/>
      <c r="N110" s="499"/>
      <c r="O110" s="500"/>
      <c r="P110" s="500"/>
      <c r="Q110" s="506"/>
      <c r="R110" s="502" t="str">
        <f t="shared" si="1"/>
        <v/>
      </c>
    </row>
    <row r="111" spans="1:18" x14ac:dyDescent="0.35">
      <c r="A111" s="504"/>
      <c r="B111" s="505"/>
      <c r="C111" s="493"/>
      <c r="D111" s="494"/>
      <c r="E111" s="495"/>
      <c r="F111" s="496"/>
      <c r="G111" s="497"/>
      <c r="H111" s="497"/>
      <c r="I111" s="497"/>
      <c r="J111" s="493"/>
      <c r="K111" s="498"/>
      <c r="L111" s="499"/>
      <c r="M111" s="498"/>
      <c r="N111" s="499"/>
      <c r="O111" s="500"/>
      <c r="P111" s="500"/>
      <c r="Q111" s="506"/>
      <c r="R111" s="502" t="str">
        <f t="shared" si="1"/>
        <v/>
      </c>
    </row>
    <row r="112" spans="1:18" x14ac:dyDescent="0.35">
      <c r="A112" s="504"/>
      <c r="B112" s="505"/>
      <c r="C112" s="493"/>
      <c r="D112" s="494"/>
      <c r="E112" s="495"/>
      <c r="F112" s="496"/>
      <c r="G112" s="497"/>
      <c r="H112" s="497"/>
      <c r="I112" s="497"/>
      <c r="J112" s="493"/>
      <c r="K112" s="498"/>
      <c r="L112" s="499"/>
      <c r="M112" s="498"/>
      <c r="N112" s="499"/>
      <c r="O112" s="500"/>
      <c r="P112" s="500"/>
      <c r="Q112" s="506"/>
      <c r="R112" s="502" t="str">
        <f t="shared" si="1"/>
        <v/>
      </c>
    </row>
    <row r="113" spans="1:18" x14ac:dyDescent="0.35">
      <c r="A113" s="504"/>
      <c r="B113" s="505"/>
      <c r="C113" s="493"/>
      <c r="D113" s="494"/>
      <c r="E113" s="495"/>
      <c r="F113" s="496"/>
      <c r="G113" s="497"/>
      <c r="H113" s="497"/>
      <c r="I113" s="497"/>
      <c r="J113" s="493"/>
      <c r="K113" s="498"/>
      <c r="L113" s="499"/>
      <c r="M113" s="498"/>
      <c r="N113" s="499"/>
      <c r="O113" s="500"/>
      <c r="P113" s="500"/>
      <c r="Q113" s="506"/>
      <c r="R113" s="502" t="str">
        <f t="shared" si="1"/>
        <v/>
      </c>
    </row>
    <row r="114" spans="1:18" x14ac:dyDescent="0.35">
      <c r="A114" s="504"/>
      <c r="B114" s="505"/>
      <c r="C114" s="493"/>
      <c r="D114" s="494"/>
      <c r="E114" s="495"/>
      <c r="F114" s="496"/>
      <c r="G114" s="497"/>
      <c r="H114" s="497"/>
      <c r="I114" s="497"/>
      <c r="J114" s="493"/>
      <c r="K114" s="498"/>
      <c r="L114" s="499"/>
      <c r="M114" s="498"/>
      <c r="N114" s="499"/>
      <c r="O114" s="500"/>
      <c r="P114" s="500"/>
      <c r="Q114" s="506"/>
      <c r="R114" s="502" t="str">
        <f t="shared" si="1"/>
        <v/>
      </c>
    </row>
    <row r="115" spans="1:18" x14ac:dyDescent="0.35">
      <c r="A115" s="504"/>
      <c r="B115" s="505"/>
      <c r="C115" s="493"/>
      <c r="D115" s="494"/>
      <c r="E115" s="495"/>
      <c r="F115" s="496"/>
      <c r="G115" s="497"/>
      <c r="H115" s="497"/>
      <c r="I115" s="497"/>
      <c r="J115" s="493"/>
      <c r="K115" s="498"/>
      <c r="L115" s="499"/>
      <c r="M115" s="498"/>
      <c r="N115" s="499"/>
      <c r="O115" s="500"/>
      <c r="P115" s="500"/>
      <c r="Q115" s="506"/>
      <c r="R115" s="502" t="str">
        <f t="shared" si="1"/>
        <v/>
      </c>
    </row>
    <row r="116" spans="1:18" x14ac:dyDescent="0.35">
      <c r="A116" s="504"/>
      <c r="B116" s="505"/>
      <c r="C116" s="493"/>
      <c r="D116" s="494"/>
      <c r="E116" s="495"/>
      <c r="F116" s="496"/>
      <c r="G116" s="497"/>
      <c r="H116" s="497"/>
      <c r="I116" s="497"/>
      <c r="J116" s="493"/>
      <c r="K116" s="498"/>
      <c r="L116" s="499"/>
      <c r="M116" s="498"/>
      <c r="N116" s="499"/>
      <c r="O116" s="500"/>
      <c r="P116" s="500"/>
      <c r="Q116" s="506"/>
      <c r="R116" s="502" t="str">
        <f t="shared" si="1"/>
        <v/>
      </c>
    </row>
    <row r="117" spans="1:18" x14ac:dyDescent="0.35">
      <c r="A117" s="504"/>
      <c r="B117" s="505"/>
      <c r="C117" s="493"/>
      <c r="D117" s="494"/>
      <c r="E117" s="495"/>
      <c r="F117" s="496"/>
      <c r="G117" s="497"/>
      <c r="H117" s="497"/>
      <c r="I117" s="497"/>
      <c r="J117" s="493"/>
      <c r="K117" s="498"/>
      <c r="L117" s="499"/>
      <c r="M117" s="498"/>
      <c r="N117" s="499"/>
      <c r="O117" s="500"/>
      <c r="P117" s="500"/>
      <c r="Q117" s="506"/>
      <c r="R117" s="502" t="str">
        <f t="shared" si="1"/>
        <v/>
      </c>
    </row>
    <row r="118" spans="1:18" x14ac:dyDescent="0.35">
      <c r="A118" s="504"/>
      <c r="B118" s="505"/>
      <c r="C118" s="493"/>
      <c r="D118" s="494"/>
      <c r="E118" s="495"/>
      <c r="F118" s="496"/>
      <c r="G118" s="497"/>
      <c r="H118" s="497"/>
      <c r="I118" s="497"/>
      <c r="J118" s="493"/>
      <c r="K118" s="498"/>
      <c r="L118" s="499"/>
      <c r="M118" s="498"/>
      <c r="N118" s="499"/>
      <c r="O118" s="500"/>
      <c r="P118" s="500"/>
      <c r="Q118" s="506"/>
      <c r="R118" s="502" t="str">
        <f t="shared" si="1"/>
        <v/>
      </c>
    </row>
    <row r="119" spans="1:18" x14ac:dyDescent="0.35">
      <c r="A119" s="504"/>
      <c r="B119" s="505"/>
      <c r="C119" s="493"/>
      <c r="D119" s="494"/>
      <c r="E119" s="495"/>
      <c r="F119" s="496"/>
      <c r="G119" s="497"/>
      <c r="H119" s="497"/>
      <c r="I119" s="497"/>
      <c r="J119" s="493"/>
      <c r="K119" s="498"/>
      <c r="L119" s="499"/>
      <c r="M119" s="498"/>
      <c r="N119" s="499"/>
      <c r="O119" s="500"/>
      <c r="P119" s="500"/>
      <c r="Q119" s="506"/>
      <c r="R119" s="502" t="str">
        <f t="shared" si="1"/>
        <v/>
      </c>
    </row>
    <row r="120" spans="1:18" x14ac:dyDescent="0.35">
      <c r="A120" s="504"/>
      <c r="B120" s="505"/>
      <c r="C120" s="493"/>
      <c r="D120" s="494"/>
      <c r="E120" s="495"/>
      <c r="F120" s="496"/>
      <c r="G120" s="497"/>
      <c r="H120" s="497"/>
      <c r="I120" s="497"/>
      <c r="J120" s="493"/>
      <c r="K120" s="498"/>
      <c r="L120" s="499"/>
      <c r="M120" s="498"/>
      <c r="N120" s="499"/>
      <c r="O120" s="500"/>
      <c r="P120" s="500"/>
      <c r="Q120" s="506"/>
      <c r="R120" s="502" t="str">
        <f t="shared" si="1"/>
        <v/>
      </c>
    </row>
    <row r="121" spans="1:18" x14ac:dyDescent="0.35">
      <c r="A121" s="504"/>
      <c r="B121" s="505"/>
      <c r="C121" s="493"/>
      <c r="D121" s="494"/>
      <c r="E121" s="495"/>
      <c r="F121" s="496"/>
      <c r="G121" s="497"/>
      <c r="H121" s="497"/>
      <c r="I121" s="497"/>
      <c r="J121" s="493"/>
      <c r="K121" s="498"/>
      <c r="L121" s="499"/>
      <c r="M121" s="498"/>
      <c r="N121" s="499"/>
      <c r="O121" s="500"/>
      <c r="P121" s="500"/>
      <c r="Q121" s="506"/>
      <c r="R121" s="502" t="str">
        <f t="shared" si="1"/>
        <v/>
      </c>
    </row>
    <row r="122" spans="1:18" x14ac:dyDescent="0.35">
      <c r="A122" s="504"/>
      <c r="B122" s="505"/>
      <c r="C122" s="493"/>
      <c r="D122" s="494"/>
      <c r="E122" s="495"/>
      <c r="F122" s="496"/>
      <c r="G122" s="497"/>
      <c r="H122" s="497"/>
      <c r="I122" s="497"/>
      <c r="J122" s="493"/>
      <c r="K122" s="498"/>
      <c r="L122" s="499"/>
      <c r="M122" s="498"/>
      <c r="N122" s="499"/>
      <c r="O122" s="500"/>
      <c r="P122" s="500"/>
      <c r="Q122" s="506"/>
      <c r="R122" s="502" t="str">
        <f t="shared" si="1"/>
        <v/>
      </c>
    </row>
    <row r="123" spans="1:18" x14ac:dyDescent="0.35">
      <c r="A123" s="504"/>
      <c r="B123" s="505"/>
      <c r="C123" s="493"/>
      <c r="D123" s="494"/>
      <c r="E123" s="495"/>
      <c r="F123" s="496"/>
      <c r="G123" s="497"/>
      <c r="H123" s="497"/>
      <c r="I123" s="497"/>
      <c r="J123" s="493"/>
      <c r="K123" s="498"/>
      <c r="L123" s="499"/>
      <c r="M123" s="498"/>
      <c r="N123" s="499"/>
      <c r="O123" s="500"/>
      <c r="P123" s="500"/>
      <c r="Q123" s="506"/>
      <c r="R123" s="502" t="str">
        <f t="shared" si="1"/>
        <v/>
      </c>
    </row>
    <row r="124" spans="1:18" x14ac:dyDescent="0.35">
      <c r="A124" s="504"/>
      <c r="B124" s="505"/>
      <c r="C124" s="493"/>
      <c r="D124" s="494"/>
      <c r="E124" s="495"/>
      <c r="F124" s="496"/>
      <c r="G124" s="497"/>
      <c r="H124" s="497"/>
      <c r="I124" s="497"/>
      <c r="J124" s="493"/>
      <c r="K124" s="498"/>
      <c r="L124" s="499"/>
      <c r="M124" s="498"/>
      <c r="N124" s="499"/>
      <c r="O124" s="500"/>
      <c r="P124" s="500"/>
      <c r="Q124" s="506"/>
      <c r="R124" s="502" t="str">
        <f t="shared" si="1"/>
        <v/>
      </c>
    </row>
    <row r="125" spans="1:18" x14ac:dyDescent="0.35">
      <c r="A125" s="504"/>
      <c r="B125" s="505"/>
      <c r="C125" s="493"/>
      <c r="D125" s="494"/>
      <c r="E125" s="495"/>
      <c r="F125" s="496"/>
      <c r="G125" s="497"/>
      <c r="H125" s="497"/>
      <c r="I125" s="497"/>
      <c r="J125" s="493"/>
      <c r="K125" s="498"/>
      <c r="L125" s="499"/>
      <c r="M125" s="498"/>
      <c r="N125" s="499"/>
      <c r="O125" s="500"/>
      <c r="P125" s="500"/>
      <c r="Q125" s="506"/>
      <c r="R125" s="502" t="str">
        <f t="shared" si="1"/>
        <v/>
      </c>
    </row>
    <row r="126" spans="1:18" x14ac:dyDescent="0.35">
      <c r="A126" s="504"/>
      <c r="B126" s="505"/>
      <c r="C126" s="493"/>
      <c r="D126" s="494"/>
      <c r="E126" s="495"/>
      <c r="F126" s="496"/>
      <c r="G126" s="497"/>
      <c r="H126" s="497"/>
      <c r="I126" s="497"/>
      <c r="J126" s="493"/>
      <c r="K126" s="498"/>
      <c r="L126" s="499"/>
      <c r="M126" s="498"/>
      <c r="N126" s="499"/>
      <c r="O126" s="500"/>
      <c r="P126" s="500"/>
      <c r="Q126" s="506"/>
      <c r="R126" s="502" t="str">
        <f t="shared" si="1"/>
        <v/>
      </c>
    </row>
    <row r="127" spans="1:18" x14ac:dyDescent="0.35">
      <c r="A127" s="504"/>
      <c r="B127" s="505"/>
      <c r="C127" s="493"/>
      <c r="D127" s="494"/>
      <c r="E127" s="495"/>
      <c r="F127" s="496"/>
      <c r="G127" s="497"/>
      <c r="H127" s="497"/>
      <c r="I127" s="497"/>
      <c r="J127" s="493"/>
      <c r="K127" s="498"/>
      <c r="L127" s="499"/>
      <c r="M127" s="498"/>
      <c r="N127" s="499"/>
      <c r="O127" s="500"/>
      <c r="P127" s="500"/>
      <c r="Q127" s="506"/>
      <c r="R127" s="502" t="str">
        <f t="shared" si="1"/>
        <v/>
      </c>
    </row>
    <row r="128" spans="1:18" x14ac:dyDescent="0.35">
      <c r="A128" s="504"/>
      <c r="B128" s="505"/>
      <c r="C128" s="493"/>
      <c r="D128" s="494"/>
      <c r="E128" s="495"/>
      <c r="F128" s="496"/>
      <c r="G128" s="497"/>
      <c r="H128" s="497"/>
      <c r="I128" s="497"/>
      <c r="J128" s="493"/>
      <c r="K128" s="498"/>
      <c r="L128" s="499"/>
      <c r="M128" s="498"/>
      <c r="N128" s="499"/>
      <c r="O128" s="500"/>
      <c r="P128" s="500"/>
      <c r="Q128" s="506"/>
      <c r="R128" s="502" t="str">
        <f t="shared" si="1"/>
        <v/>
      </c>
    </row>
    <row r="129" spans="1:18" x14ac:dyDescent="0.35">
      <c r="A129" s="504"/>
      <c r="B129" s="505"/>
      <c r="C129" s="493"/>
      <c r="D129" s="494"/>
      <c r="E129" s="495"/>
      <c r="F129" s="496"/>
      <c r="G129" s="497"/>
      <c r="H129" s="497"/>
      <c r="I129" s="497"/>
      <c r="J129" s="493"/>
      <c r="K129" s="498"/>
      <c r="L129" s="499"/>
      <c r="M129" s="498"/>
      <c r="N129" s="499"/>
      <c r="O129" s="500"/>
      <c r="P129" s="500"/>
      <c r="Q129" s="506"/>
      <c r="R129" s="502" t="str">
        <f t="shared" si="1"/>
        <v/>
      </c>
    </row>
    <row r="130" spans="1:18" x14ac:dyDescent="0.35">
      <c r="A130" s="504"/>
      <c r="B130" s="505"/>
      <c r="C130" s="493"/>
      <c r="D130" s="494"/>
      <c r="E130" s="495"/>
      <c r="F130" s="496"/>
      <c r="G130" s="497"/>
      <c r="H130" s="497"/>
      <c r="I130" s="497"/>
      <c r="J130" s="493"/>
      <c r="K130" s="498"/>
      <c r="L130" s="499"/>
      <c r="M130" s="498"/>
      <c r="N130" s="499"/>
      <c r="O130" s="500"/>
      <c r="P130" s="500"/>
      <c r="Q130" s="506"/>
      <c r="R130" s="502" t="str">
        <f t="shared" si="1"/>
        <v/>
      </c>
    </row>
    <row r="131" spans="1:18" x14ac:dyDescent="0.35">
      <c r="A131" s="504"/>
      <c r="B131" s="505"/>
      <c r="C131" s="493"/>
      <c r="D131" s="494"/>
      <c r="E131" s="495"/>
      <c r="F131" s="496"/>
      <c r="G131" s="497"/>
      <c r="H131" s="497"/>
      <c r="I131" s="497"/>
      <c r="J131" s="493"/>
      <c r="K131" s="498"/>
      <c r="L131" s="499"/>
      <c r="M131" s="498"/>
      <c r="N131" s="499"/>
      <c r="O131" s="500"/>
      <c r="P131" s="500"/>
      <c r="Q131" s="506"/>
      <c r="R131" s="502" t="str">
        <f t="shared" si="1"/>
        <v/>
      </c>
    </row>
    <row r="132" spans="1:18" x14ac:dyDescent="0.35">
      <c r="A132" s="504"/>
      <c r="B132" s="505"/>
      <c r="C132" s="493"/>
      <c r="D132" s="494"/>
      <c r="E132" s="495"/>
      <c r="F132" s="496"/>
      <c r="G132" s="497"/>
      <c r="H132" s="497"/>
      <c r="I132" s="497"/>
      <c r="J132" s="493"/>
      <c r="K132" s="498"/>
      <c r="L132" s="499"/>
      <c r="M132" s="498"/>
      <c r="N132" s="499"/>
      <c r="O132" s="500"/>
      <c r="P132" s="500"/>
      <c r="Q132" s="506"/>
      <c r="R132" s="502" t="str">
        <f t="shared" si="1"/>
        <v/>
      </c>
    </row>
    <row r="133" spans="1:18" x14ac:dyDescent="0.35">
      <c r="A133" s="504"/>
      <c r="B133" s="505"/>
      <c r="C133" s="493"/>
      <c r="D133" s="494"/>
      <c r="E133" s="495"/>
      <c r="F133" s="496"/>
      <c r="G133" s="497"/>
      <c r="H133" s="497"/>
      <c r="I133" s="497"/>
      <c r="J133" s="493"/>
      <c r="K133" s="498"/>
      <c r="L133" s="499"/>
      <c r="M133" s="498"/>
      <c r="N133" s="499"/>
      <c r="O133" s="500"/>
      <c r="P133" s="500"/>
      <c r="Q133" s="506"/>
      <c r="R133" s="502" t="str">
        <f t="shared" si="1"/>
        <v/>
      </c>
    </row>
    <row r="134" spans="1:18" x14ac:dyDescent="0.35">
      <c r="A134" s="504"/>
      <c r="B134" s="505"/>
      <c r="C134" s="493"/>
      <c r="D134" s="494"/>
      <c r="E134" s="495"/>
      <c r="F134" s="496"/>
      <c r="G134" s="497"/>
      <c r="H134" s="497"/>
      <c r="I134" s="497"/>
      <c r="J134" s="493"/>
      <c r="K134" s="498"/>
      <c r="L134" s="499"/>
      <c r="M134" s="498"/>
      <c r="N134" s="499"/>
      <c r="O134" s="500"/>
      <c r="P134" s="500"/>
      <c r="Q134" s="506"/>
      <c r="R134" s="502" t="str">
        <f t="shared" si="1"/>
        <v/>
      </c>
    </row>
    <row r="135" spans="1:18" x14ac:dyDescent="0.35">
      <c r="A135" s="504"/>
      <c r="B135" s="505"/>
      <c r="C135" s="493"/>
      <c r="D135" s="494"/>
      <c r="E135" s="495"/>
      <c r="F135" s="496"/>
      <c r="G135" s="497"/>
      <c r="H135" s="497"/>
      <c r="I135" s="497"/>
      <c r="J135" s="493"/>
      <c r="K135" s="498"/>
      <c r="L135" s="499"/>
      <c r="M135" s="498"/>
      <c r="N135" s="499"/>
      <c r="O135" s="500"/>
      <c r="P135" s="500"/>
      <c r="Q135" s="506"/>
      <c r="R135" s="502" t="str">
        <f t="shared" si="1"/>
        <v/>
      </c>
    </row>
    <row r="136" spans="1:18" x14ac:dyDescent="0.35">
      <c r="A136" s="504"/>
      <c r="B136" s="505"/>
      <c r="C136" s="493"/>
      <c r="D136" s="494"/>
      <c r="E136" s="495"/>
      <c r="F136" s="496"/>
      <c r="G136" s="497"/>
      <c r="H136" s="497"/>
      <c r="I136" s="497"/>
      <c r="J136" s="493"/>
      <c r="K136" s="498"/>
      <c r="L136" s="499"/>
      <c r="M136" s="498"/>
      <c r="N136" s="499"/>
      <c r="O136" s="500"/>
      <c r="P136" s="500"/>
      <c r="Q136" s="506"/>
      <c r="R136" s="502" t="str">
        <f t="shared" si="1"/>
        <v/>
      </c>
    </row>
    <row r="137" spans="1:18" x14ac:dyDescent="0.35">
      <c r="A137" s="504"/>
      <c r="B137" s="505"/>
      <c r="C137" s="493"/>
      <c r="D137" s="494"/>
      <c r="E137" s="495"/>
      <c r="F137" s="496"/>
      <c r="G137" s="497"/>
      <c r="H137" s="497"/>
      <c r="I137" s="497"/>
      <c r="J137" s="493"/>
      <c r="K137" s="498"/>
      <c r="L137" s="499"/>
      <c r="M137" s="498"/>
      <c r="N137" s="499"/>
      <c r="O137" s="500"/>
      <c r="P137" s="500"/>
      <c r="Q137" s="506"/>
      <c r="R137" s="502" t="str">
        <f t="shared" si="1"/>
        <v/>
      </c>
    </row>
    <row r="138" spans="1:18" x14ac:dyDescent="0.35">
      <c r="A138" s="504"/>
      <c r="B138" s="505"/>
      <c r="C138" s="493"/>
      <c r="D138" s="494"/>
      <c r="E138" s="495"/>
      <c r="F138" s="496"/>
      <c r="G138" s="497"/>
      <c r="H138" s="497"/>
      <c r="I138" s="497"/>
      <c r="J138" s="493"/>
      <c r="K138" s="498"/>
      <c r="L138" s="499"/>
      <c r="M138" s="498"/>
      <c r="N138" s="499"/>
      <c r="O138" s="500"/>
      <c r="P138" s="500"/>
      <c r="Q138" s="506"/>
      <c r="R138" s="502" t="str">
        <f t="shared" si="1"/>
        <v/>
      </c>
    </row>
    <row r="139" spans="1:18" x14ac:dyDescent="0.35">
      <c r="A139" s="504"/>
      <c r="B139" s="505"/>
      <c r="C139" s="493"/>
      <c r="D139" s="494"/>
      <c r="E139" s="495"/>
      <c r="F139" s="496"/>
      <c r="G139" s="497"/>
      <c r="H139" s="497"/>
      <c r="I139" s="497"/>
      <c r="J139" s="493"/>
      <c r="K139" s="498"/>
      <c r="L139" s="499"/>
      <c r="M139" s="498"/>
      <c r="N139" s="499"/>
      <c r="O139" s="500"/>
      <c r="P139" s="500"/>
      <c r="Q139" s="506"/>
      <c r="R139" s="502" t="str">
        <f t="shared" si="1"/>
        <v/>
      </c>
    </row>
    <row r="140" spans="1:18" x14ac:dyDescent="0.35">
      <c r="A140" s="504"/>
      <c r="B140" s="505"/>
      <c r="C140" s="493"/>
      <c r="D140" s="494"/>
      <c r="E140" s="495"/>
      <c r="F140" s="496"/>
      <c r="G140" s="497"/>
      <c r="H140" s="497"/>
      <c r="I140" s="497"/>
      <c r="J140" s="493"/>
      <c r="K140" s="498"/>
      <c r="L140" s="499"/>
      <c r="M140" s="498"/>
      <c r="N140" s="499"/>
      <c r="O140" s="500"/>
      <c r="P140" s="500"/>
      <c r="Q140" s="506"/>
      <c r="R140" s="502" t="str">
        <f t="shared" si="1"/>
        <v/>
      </c>
    </row>
    <row r="141" spans="1:18" x14ac:dyDescent="0.35">
      <c r="A141" s="504"/>
      <c r="B141" s="505"/>
      <c r="C141" s="493"/>
      <c r="D141" s="494"/>
      <c r="E141" s="495"/>
      <c r="F141" s="496"/>
      <c r="G141" s="497"/>
      <c r="H141" s="497"/>
      <c r="I141" s="497"/>
      <c r="J141" s="493"/>
      <c r="K141" s="498"/>
      <c r="L141" s="499"/>
      <c r="M141" s="498"/>
      <c r="N141" s="499"/>
      <c r="O141" s="500"/>
      <c r="P141" s="500"/>
      <c r="Q141" s="506"/>
      <c r="R141" s="502" t="str">
        <f t="shared" si="1"/>
        <v/>
      </c>
    </row>
    <row r="142" spans="1:18" x14ac:dyDescent="0.35">
      <c r="A142" s="504"/>
      <c r="B142" s="505"/>
      <c r="C142" s="493"/>
      <c r="D142" s="494"/>
      <c r="E142" s="495"/>
      <c r="F142" s="496"/>
      <c r="G142" s="497"/>
      <c r="H142" s="497"/>
      <c r="I142" s="497"/>
      <c r="J142" s="493"/>
      <c r="K142" s="498"/>
      <c r="L142" s="499"/>
      <c r="M142" s="498"/>
      <c r="N142" s="499"/>
      <c r="O142" s="500"/>
      <c r="P142" s="500"/>
      <c r="Q142" s="506"/>
      <c r="R142" s="502" t="str">
        <f t="shared" si="1"/>
        <v/>
      </c>
    </row>
    <row r="143" spans="1:18" x14ac:dyDescent="0.35">
      <c r="A143" s="504"/>
      <c r="B143" s="505"/>
      <c r="C143" s="493"/>
      <c r="D143" s="494"/>
      <c r="E143" s="495"/>
      <c r="F143" s="496"/>
      <c r="G143" s="497"/>
      <c r="H143" s="497"/>
      <c r="I143" s="497"/>
      <c r="J143" s="493"/>
      <c r="K143" s="498"/>
      <c r="L143" s="499"/>
      <c r="M143" s="498"/>
      <c r="N143" s="499"/>
      <c r="O143" s="500"/>
      <c r="P143" s="500"/>
      <c r="Q143" s="506"/>
      <c r="R143" s="502" t="str">
        <f t="shared" ref="R143:R206" si="2">IF(M143="","",ROUND(Q143/M143,2))</f>
        <v/>
      </c>
    </row>
    <row r="144" spans="1:18" x14ac:dyDescent="0.35">
      <c r="A144" s="504"/>
      <c r="B144" s="505"/>
      <c r="C144" s="493"/>
      <c r="D144" s="494"/>
      <c r="E144" s="495"/>
      <c r="F144" s="496"/>
      <c r="G144" s="497"/>
      <c r="H144" s="497"/>
      <c r="I144" s="497"/>
      <c r="J144" s="493"/>
      <c r="K144" s="498"/>
      <c r="L144" s="499"/>
      <c r="M144" s="498"/>
      <c r="N144" s="499"/>
      <c r="O144" s="500"/>
      <c r="P144" s="500"/>
      <c r="Q144" s="506"/>
      <c r="R144" s="502" t="str">
        <f t="shared" si="2"/>
        <v/>
      </c>
    </row>
    <row r="145" spans="1:18" x14ac:dyDescent="0.35">
      <c r="A145" s="504"/>
      <c r="B145" s="505"/>
      <c r="C145" s="493"/>
      <c r="D145" s="494"/>
      <c r="E145" s="495"/>
      <c r="F145" s="496"/>
      <c r="G145" s="497"/>
      <c r="H145" s="497"/>
      <c r="I145" s="497"/>
      <c r="J145" s="493"/>
      <c r="K145" s="498"/>
      <c r="L145" s="499"/>
      <c r="M145" s="498"/>
      <c r="N145" s="499"/>
      <c r="O145" s="500"/>
      <c r="P145" s="500"/>
      <c r="Q145" s="506"/>
      <c r="R145" s="502" t="str">
        <f t="shared" si="2"/>
        <v/>
      </c>
    </row>
    <row r="146" spans="1:18" x14ac:dyDescent="0.35">
      <c r="A146" s="504"/>
      <c r="B146" s="505"/>
      <c r="C146" s="493"/>
      <c r="D146" s="494"/>
      <c r="E146" s="495"/>
      <c r="F146" s="496"/>
      <c r="G146" s="497"/>
      <c r="H146" s="497"/>
      <c r="I146" s="497"/>
      <c r="J146" s="493"/>
      <c r="K146" s="498"/>
      <c r="L146" s="499"/>
      <c r="M146" s="498"/>
      <c r="N146" s="499"/>
      <c r="O146" s="500"/>
      <c r="P146" s="500"/>
      <c r="Q146" s="506"/>
      <c r="R146" s="502" t="str">
        <f t="shared" si="2"/>
        <v/>
      </c>
    </row>
    <row r="147" spans="1:18" x14ac:dyDescent="0.35">
      <c r="A147" s="504"/>
      <c r="B147" s="505"/>
      <c r="C147" s="493"/>
      <c r="D147" s="494"/>
      <c r="E147" s="495"/>
      <c r="F147" s="496"/>
      <c r="G147" s="497"/>
      <c r="H147" s="497"/>
      <c r="I147" s="497"/>
      <c r="J147" s="493"/>
      <c r="K147" s="498"/>
      <c r="L147" s="499"/>
      <c r="M147" s="498"/>
      <c r="N147" s="499"/>
      <c r="O147" s="500"/>
      <c r="P147" s="500"/>
      <c r="Q147" s="506"/>
      <c r="R147" s="502" t="str">
        <f t="shared" si="2"/>
        <v/>
      </c>
    </row>
    <row r="148" spans="1:18" x14ac:dyDescent="0.35">
      <c r="A148" s="504"/>
      <c r="B148" s="505"/>
      <c r="C148" s="493"/>
      <c r="D148" s="494"/>
      <c r="E148" s="495"/>
      <c r="F148" s="496"/>
      <c r="G148" s="497"/>
      <c r="H148" s="497"/>
      <c r="I148" s="497"/>
      <c r="J148" s="493"/>
      <c r="K148" s="498"/>
      <c r="L148" s="499"/>
      <c r="M148" s="498"/>
      <c r="N148" s="499"/>
      <c r="O148" s="500"/>
      <c r="P148" s="500"/>
      <c r="Q148" s="506"/>
      <c r="R148" s="502" t="str">
        <f t="shared" si="2"/>
        <v/>
      </c>
    </row>
    <row r="149" spans="1:18" x14ac:dyDescent="0.35">
      <c r="A149" s="504"/>
      <c r="B149" s="505"/>
      <c r="C149" s="493"/>
      <c r="D149" s="494"/>
      <c r="E149" s="495"/>
      <c r="F149" s="496"/>
      <c r="G149" s="497"/>
      <c r="H149" s="497"/>
      <c r="I149" s="497"/>
      <c r="J149" s="493"/>
      <c r="K149" s="498"/>
      <c r="L149" s="499"/>
      <c r="M149" s="498"/>
      <c r="N149" s="499"/>
      <c r="O149" s="500"/>
      <c r="P149" s="500"/>
      <c r="Q149" s="506"/>
      <c r="R149" s="502" t="str">
        <f t="shared" si="2"/>
        <v/>
      </c>
    </row>
    <row r="150" spans="1:18" x14ac:dyDescent="0.35">
      <c r="A150" s="504"/>
      <c r="B150" s="505"/>
      <c r="C150" s="493"/>
      <c r="D150" s="494"/>
      <c r="E150" s="495"/>
      <c r="F150" s="496"/>
      <c r="G150" s="497"/>
      <c r="H150" s="497"/>
      <c r="I150" s="497"/>
      <c r="J150" s="493"/>
      <c r="K150" s="498"/>
      <c r="L150" s="499"/>
      <c r="M150" s="498"/>
      <c r="N150" s="499"/>
      <c r="O150" s="500"/>
      <c r="P150" s="500"/>
      <c r="Q150" s="506"/>
      <c r="R150" s="502" t="str">
        <f t="shared" si="2"/>
        <v/>
      </c>
    </row>
    <row r="151" spans="1:18" x14ac:dyDescent="0.35">
      <c r="A151" s="504"/>
      <c r="B151" s="505"/>
      <c r="C151" s="493"/>
      <c r="D151" s="494"/>
      <c r="E151" s="495"/>
      <c r="F151" s="496"/>
      <c r="G151" s="497"/>
      <c r="H151" s="497"/>
      <c r="I151" s="497"/>
      <c r="J151" s="493"/>
      <c r="K151" s="498"/>
      <c r="L151" s="499"/>
      <c r="M151" s="498"/>
      <c r="N151" s="499"/>
      <c r="O151" s="500"/>
      <c r="P151" s="500"/>
      <c r="Q151" s="506"/>
      <c r="R151" s="502" t="str">
        <f t="shared" si="2"/>
        <v/>
      </c>
    </row>
    <row r="152" spans="1:18" x14ac:dyDescent="0.35">
      <c r="A152" s="504"/>
      <c r="B152" s="505"/>
      <c r="C152" s="493"/>
      <c r="D152" s="494"/>
      <c r="E152" s="495"/>
      <c r="F152" s="496"/>
      <c r="G152" s="497"/>
      <c r="H152" s="497"/>
      <c r="I152" s="497"/>
      <c r="J152" s="493"/>
      <c r="K152" s="498"/>
      <c r="L152" s="499"/>
      <c r="M152" s="498"/>
      <c r="N152" s="499"/>
      <c r="O152" s="500"/>
      <c r="P152" s="500"/>
      <c r="Q152" s="506"/>
      <c r="R152" s="502" t="str">
        <f t="shared" si="2"/>
        <v/>
      </c>
    </row>
    <row r="153" spans="1:18" x14ac:dyDescent="0.35">
      <c r="A153" s="504"/>
      <c r="B153" s="505"/>
      <c r="C153" s="493"/>
      <c r="D153" s="494"/>
      <c r="E153" s="495"/>
      <c r="F153" s="496"/>
      <c r="G153" s="497"/>
      <c r="H153" s="497"/>
      <c r="I153" s="497"/>
      <c r="J153" s="493"/>
      <c r="K153" s="498"/>
      <c r="L153" s="499"/>
      <c r="M153" s="498"/>
      <c r="N153" s="499"/>
      <c r="O153" s="500"/>
      <c r="P153" s="500"/>
      <c r="Q153" s="506"/>
      <c r="R153" s="502" t="str">
        <f t="shared" si="2"/>
        <v/>
      </c>
    </row>
    <row r="154" spans="1:18" x14ac:dyDescent="0.35">
      <c r="A154" s="504"/>
      <c r="B154" s="505"/>
      <c r="C154" s="493"/>
      <c r="D154" s="494"/>
      <c r="E154" s="495"/>
      <c r="F154" s="496"/>
      <c r="G154" s="497"/>
      <c r="H154" s="497"/>
      <c r="I154" s="497"/>
      <c r="J154" s="493"/>
      <c r="K154" s="498"/>
      <c r="L154" s="499"/>
      <c r="M154" s="498"/>
      <c r="N154" s="499"/>
      <c r="O154" s="500"/>
      <c r="P154" s="500"/>
      <c r="Q154" s="506"/>
      <c r="R154" s="502" t="str">
        <f t="shared" si="2"/>
        <v/>
      </c>
    </row>
    <row r="155" spans="1:18" x14ac:dyDescent="0.35">
      <c r="A155" s="504"/>
      <c r="B155" s="505"/>
      <c r="C155" s="493"/>
      <c r="D155" s="494"/>
      <c r="E155" s="495"/>
      <c r="F155" s="496"/>
      <c r="G155" s="497"/>
      <c r="H155" s="497"/>
      <c r="I155" s="497"/>
      <c r="J155" s="493"/>
      <c r="K155" s="498"/>
      <c r="L155" s="499"/>
      <c r="M155" s="498"/>
      <c r="N155" s="499"/>
      <c r="O155" s="500"/>
      <c r="P155" s="500"/>
      <c r="Q155" s="506"/>
      <c r="R155" s="502" t="str">
        <f t="shared" si="2"/>
        <v/>
      </c>
    </row>
    <row r="156" spans="1:18" x14ac:dyDescent="0.35">
      <c r="A156" s="504"/>
      <c r="B156" s="505"/>
      <c r="C156" s="493"/>
      <c r="D156" s="494"/>
      <c r="E156" s="495"/>
      <c r="F156" s="496"/>
      <c r="G156" s="497"/>
      <c r="H156" s="497"/>
      <c r="I156" s="497"/>
      <c r="J156" s="493"/>
      <c r="K156" s="498"/>
      <c r="L156" s="499"/>
      <c r="M156" s="498"/>
      <c r="N156" s="499"/>
      <c r="O156" s="500"/>
      <c r="P156" s="500"/>
      <c r="Q156" s="506"/>
      <c r="R156" s="502" t="str">
        <f t="shared" si="2"/>
        <v/>
      </c>
    </row>
    <row r="157" spans="1:18" x14ac:dyDescent="0.35">
      <c r="A157" s="504"/>
      <c r="B157" s="505"/>
      <c r="C157" s="493"/>
      <c r="D157" s="494"/>
      <c r="E157" s="495"/>
      <c r="F157" s="496"/>
      <c r="G157" s="497"/>
      <c r="H157" s="497"/>
      <c r="I157" s="497"/>
      <c r="J157" s="493"/>
      <c r="K157" s="498"/>
      <c r="L157" s="499"/>
      <c r="M157" s="498"/>
      <c r="N157" s="499"/>
      <c r="O157" s="500"/>
      <c r="P157" s="500"/>
      <c r="Q157" s="506"/>
      <c r="R157" s="502" t="str">
        <f t="shared" si="2"/>
        <v/>
      </c>
    </row>
    <row r="158" spans="1:18" x14ac:dyDescent="0.35">
      <c r="A158" s="504"/>
      <c r="B158" s="505"/>
      <c r="C158" s="493"/>
      <c r="D158" s="494"/>
      <c r="E158" s="495"/>
      <c r="F158" s="496"/>
      <c r="G158" s="497"/>
      <c r="H158" s="497"/>
      <c r="I158" s="497"/>
      <c r="J158" s="493"/>
      <c r="K158" s="498"/>
      <c r="L158" s="499"/>
      <c r="M158" s="498"/>
      <c r="N158" s="499"/>
      <c r="O158" s="500"/>
      <c r="P158" s="500"/>
      <c r="Q158" s="506"/>
      <c r="R158" s="502" t="str">
        <f t="shared" si="2"/>
        <v/>
      </c>
    </row>
    <row r="159" spans="1:18" x14ac:dyDescent="0.35">
      <c r="A159" s="504"/>
      <c r="B159" s="505"/>
      <c r="C159" s="493"/>
      <c r="D159" s="494"/>
      <c r="E159" s="495"/>
      <c r="F159" s="496"/>
      <c r="G159" s="497"/>
      <c r="H159" s="497"/>
      <c r="I159" s="497"/>
      <c r="J159" s="493"/>
      <c r="K159" s="498"/>
      <c r="L159" s="499"/>
      <c r="M159" s="498"/>
      <c r="N159" s="499"/>
      <c r="O159" s="500"/>
      <c r="P159" s="500"/>
      <c r="Q159" s="506"/>
      <c r="R159" s="502" t="str">
        <f t="shared" si="2"/>
        <v/>
      </c>
    </row>
    <row r="160" spans="1:18" x14ac:dyDescent="0.35">
      <c r="A160" s="504"/>
      <c r="B160" s="505"/>
      <c r="C160" s="493"/>
      <c r="D160" s="494"/>
      <c r="E160" s="495"/>
      <c r="F160" s="496"/>
      <c r="G160" s="497"/>
      <c r="H160" s="497"/>
      <c r="I160" s="497"/>
      <c r="J160" s="493"/>
      <c r="K160" s="498"/>
      <c r="L160" s="499"/>
      <c r="M160" s="498"/>
      <c r="N160" s="499"/>
      <c r="O160" s="500"/>
      <c r="P160" s="500"/>
      <c r="Q160" s="506"/>
      <c r="R160" s="502" t="str">
        <f t="shared" si="2"/>
        <v/>
      </c>
    </row>
    <row r="161" spans="1:18" x14ac:dyDescent="0.35">
      <c r="A161" s="504"/>
      <c r="B161" s="505"/>
      <c r="C161" s="493"/>
      <c r="D161" s="494"/>
      <c r="E161" s="495"/>
      <c r="F161" s="496"/>
      <c r="G161" s="497"/>
      <c r="H161" s="497"/>
      <c r="I161" s="497"/>
      <c r="J161" s="493"/>
      <c r="K161" s="498"/>
      <c r="L161" s="499"/>
      <c r="M161" s="498"/>
      <c r="N161" s="499"/>
      <c r="O161" s="500"/>
      <c r="P161" s="500"/>
      <c r="Q161" s="506"/>
      <c r="R161" s="502" t="str">
        <f t="shared" si="2"/>
        <v/>
      </c>
    </row>
    <row r="162" spans="1:18" x14ac:dyDescent="0.35">
      <c r="A162" s="504"/>
      <c r="B162" s="505"/>
      <c r="C162" s="493"/>
      <c r="D162" s="494"/>
      <c r="E162" s="495"/>
      <c r="F162" s="496"/>
      <c r="G162" s="497"/>
      <c r="H162" s="497"/>
      <c r="I162" s="497"/>
      <c r="J162" s="493"/>
      <c r="K162" s="498"/>
      <c r="L162" s="499"/>
      <c r="M162" s="498"/>
      <c r="N162" s="499"/>
      <c r="O162" s="500"/>
      <c r="P162" s="500"/>
      <c r="Q162" s="506"/>
      <c r="R162" s="502" t="str">
        <f t="shared" si="2"/>
        <v/>
      </c>
    </row>
    <row r="163" spans="1:18" x14ac:dyDescent="0.35">
      <c r="A163" s="504"/>
      <c r="B163" s="505"/>
      <c r="C163" s="493"/>
      <c r="D163" s="494"/>
      <c r="E163" s="495"/>
      <c r="F163" s="496"/>
      <c r="G163" s="497"/>
      <c r="H163" s="497"/>
      <c r="I163" s="497"/>
      <c r="J163" s="493"/>
      <c r="K163" s="498"/>
      <c r="L163" s="499"/>
      <c r="M163" s="498"/>
      <c r="N163" s="499"/>
      <c r="O163" s="500"/>
      <c r="P163" s="500"/>
      <c r="Q163" s="506"/>
      <c r="R163" s="502" t="str">
        <f t="shared" si="2"/>
        <v/>
      </c>
    </row>
    <row r="164" spans="1:18" x14ac:dyDescent="0.35">
      <c r="A164" s="504"/>
      <c r="B164" s="505"/>
      <c r="C164" s="493"/>
      <c r="D164" s="494"/>
      <c r="E164" s="495"/>
      <c r="F164" s="496"/>
      <c r="G164" s="497"/>
      <c r="H164" s="497"/>
      <c r="I164" s="497"/>
      <c r="J164" s="493"/>
      <c r="K164" s="498"/>
      <c r="L164" s="499"/>
      <c r="M164" s="498"/>
      <c r="N164" s="499"/>
      <c r="O164" s="500"/>
      <c r="P164" s="500"/>
      <c r="Q164" s="506"/>
      <c r="R164" s="502" t="str">
        <f t="shared" si="2"/>
        <v/>
      </c>
    </row>
    <row r="165" spans="1:18" x14ac:dyDescent="0.35">
      <c r="A165" s="504"/>
      <c r="B165" s="505"/>
      <c r="C165" s="493"/>
      <c r="D165" s="494"/>
      <c r="E165" s="495"/>
      <c r="F165" s="496"/>
      <c r="G165" s="497"/>
      <c r="H165" s="497"/>
      <c r="I165" s="497"/>
      <c r="J165" s="493"/>
      <c r="K165" s="498"/>
      <c r="L165" s="499"/>
      <c r="M165" s="498"/>
      <c r="N165" s="499"/>
      <c r="O165" s="500"/>
      <c r="P165" s="500"/>
      <c r="Q165" s="506"/>
      <c r="R165" s="502" t="str">
        <f t="shared" si="2"/>
        <v/>
      </c>
    </row>
    <row r="166" spans="1:18" x14ac:dyDescent="0.35">
      <c r="A166" s="504"/>
      <c r="B166" s="505"/>
      <c r="C166" s="493"/>
      <c r="D166" s="494"/>
      <c r="E166" s="495"/>
      <c r="F166" s="496"/>
      <c r="G166" s="497"/>
      <c r="H166" s="497"/>
      <c r="I166" s="497"/>
      <c r="J166" s="493"/>
      <c r="K166" s="498"/>
      <c r="L166" s="499"/>
      <c r="M166" s="498"/>
      <c r="N166" s="499"/>
      <c r="O166" s="500"/>
      <c r="P166" s="500"/>
      <c r="Q166" s="506"/>
      <c r="R166" s="502" t="str">
        <f t="shared" si="2"/>
        <v/>
      </c>
    </row>
    <row r="167" spans="1:18" x14ac:dyDescent="0.35">
      <c r="A167" s="504"/>
      <c r="B167" s="505"/>
      <c r="C167" s="493"/>
      <c r="D167" s="494"/>
      <c r="E167" s="495"/>
      <c r="F167" s="496"/>
      <c r="G167" s="497"/>
      <c r="H167" s="497"/>
      <c r="I167" s="497"/>
      <c r="J167" s="493"/>
      <c r="K167" s="498"/>
      <c r="L167" s="499"/>
      <c r="M167" s="498"/>
      <c r="N167" s="499"/>
      <c r="O167" s="500"/>
      <c r="P167" s="500"/>
      <c r="Q167" s="506"/>
      <c r="R167" s="502" t="str">
        <f t="shared" si="2"/>
        <v/>
      </c>
    </row>
    <row r="168" spans="1:18" x14ac:dyDescent="0.35">
      <c r="A168" s="504"/>
      <c r="B168" s="505"/>
      <c r="C168" s="493"/>
      <c r="D168" s="494"/>
      <c r="E168" s="495"/>
      <c r="F168" s="496"/>
      <c r="G168" s="497"/>
      <c r="H168" s="497"/>
      <c r="I168" s="497"/>
      <c r="J168" s="493"/>
      <c r="K168" s="498"/>
      <c r="L168" s="499"/>
      <c r="M168" s="498"/>
      <c r="N168" s="499"/>
      <c r="O168" s="500"/>
      <c r="P168" s="500"/>
      <c r="Q168" s="506"/>
      <c r="R168" s="502" t="str">
        <f t="shared" si="2"/>
        <v/>
      </c>
    </row>
    <row r="169" spans="1:18" x14ac:dyDescent="0.35">
      <c r="A169" s="504"/>
      <c r="B169" s="505"/>
      <c r="C169" s="493"/>
      <c r="D169" s="494"/>
      <c r="E169" s="495"/>
      <c r="F169" s="496"/>
      <c r="G169" s="497"/>
      <c r="H169" s="497"/>
      <c r="I169" s="497"/>
      <c r="J169" s="493"/>
      <c r="K169" s="498"/>
      <c r="L169" s="499"/>
      <c r="M169" s="498"/>
      <c r="N169" s="499"/>
      <c r="O169" s="500"/>
      <c r="P169" s="500"/>
      <c r="Q169" s="506"/>
      <c r="R169" s="502" t="str">
        <f t="shared" si="2"/>
        <v/>
      </c>
    </row>
    <row r="170" spans="1:18" x14ac:dyDescent="0.35">
      <c r="A170" s="504"/>
      <c r="B170" s="505"/>
      <c r="C170" s="493"/>
      <c r="D170" s="494"/>
      <c r="E170" s="495"/>
      <c r="F170" s="496"/>
      <c r="G170" s="497"/>
      <c r="H170" s="497"/>
      <c r="I170" s="497"/>
      <c r="J170" s="493"/>
      <c r="K170" s="498"/>
      <c r="L170" s="499"/>
      <c r="M170" s="498"/>
      <c r="N170" s="499"/>
      <c r="O170" s="500"/>
      <c r="P170" s="500"/>
      <c r="Q170" s="506"/>
      <c r="R170" s="502" t="str">
        <f t="shared" si="2"/>
        <v/>
      </c>
    </row>
    <row r="171" spans="1:18" x14ac:dyDescent="0.35">
      <c r="A171" s="504"/>
      <c r="B171" s="505"/>
      <c r="C171" s="493"/>
      <c r="D171" s="494"/>
      <c r="E171" s="495"/>
      <c r="F171" s="496"/>
      <c r="G171" s="497"/>
      <c r="H171" s="497"/>
      <c r="I171" s="497"/>
      <c r="J171" s="493"/>
      <c r="K171" s="498"/>
      <c r="L171" s="499"/>
      <c r="M171" s="498"/>
      <c r="N171" s="499"/>
      <c r="O171" s="500"/>
      <c r="P171" s="500"/>
      <c r="Q171" s="506"/>
      <c r="R171" s="502" t="str">
        <f t="shared" si="2"/>
        <v/>
      </c>
    </row>
    <row r="172" spans="1:18" x14ac:dyDescent="0.35">
      <c r="A172" s="504"/>
      <c r="B172" s="505"/>
      <c r="C172" s="493"/>
      <c r="D172" s="494"/>
      <c r="E172" s="495"/>
      <c r="F172" s="496"/>
      <c r="G172" s="497"/>
      <c r="H172" s="497"/>
      <c r="I172" s="497"/>
      <c r="J172" s="493"/>
      <c r="K172" s="498"/>
      <c r="L172" s="499"/>
      <c r="M172" s="498"/>
      <c r="N172" s="499"/>
      <c r="O172" s="500"/>
      <c r="P172" s="500"/>
      <c r="Q172" s="506"/>
      <c r="R172" s="502" t="str">
        <f t="shared" si="2"/>
        <v/>
      </c>
    </row>
    <row r="173" spans="1:18" x14ac:dyDescent="0.35">
      <c r="A173" s="504"/>
      <c r="B173" s="505"/>
      <c r="C173" s="493"/>
      <c r="D173" s="494"/>
      <c r="E173" s="495"/>
      <c r="F173" s="496"/>
      <c r="G173" s="497"/>
      <c r="H173" s="497"/>
      <c r="I173" s="497"/>
      <c r="J173" s="493"/>
      <c r="K173" s="498"/>
      <c r="L173" s="499"/>
      <c r="M173" s="498"/>
      <c r="N173" s="499"/>
      <c r="O173" s="500"/>
      <c r="P173" s="500"/>
      <c r="Q173" s="506"/>
      <c r="R173" s="502" t="str">
        <f t="shared" si="2"/>
        <v/>
      </c>
    </row>
    <row r="174" spans="1:18" x14ac:dyDescent="0.35">
      <c r="A174" s="504"/>
      <c r="B174" s="505"/>
      <c r="C174" s="493"/>
      <c r="D174" s="494"/>
      <c r="E174" s="495"/>
      <c r="F174" s="496"/>
      <c r="G174" s="497"/>
      <c r="H174" s="497"/>
      <c r="I174" s="497"/>
      <c r="J174" s="493"/>
      <c r="K174" s="498"/>
      <c r="L174" s="499"/>
      <c r="M174" s="498"/>
      <c r="N174" s="499"/>
      <c r="O174" s="500"/>
      <c r="P174" s="500"/>
      <c r="Q174" s="506"/>
      <c r="R174" s="502" t="str">
        <f t="shared" si="2"/>
        <v/>
      </c>
    </row>
    <row r="175" spans="1:18" x14ac:dyDescent="0.35">
      <c r="A175" s="504"/>
      <c r="B175" s="505"/>
      <c r="C175" s="493"/>
      <c r="D175" s="494"/>
      <c r="E175" s="495"/>
      <c r="F175" s="496"/>
      <c r="G175" s="497"/>
      <c r="H175" s="497"/>
      <c r="I175" s="497"/>
      <c r="J175" s="493"/>
      <c r="K175" s="498"/>
      <c r="L175" s="499"/>
      <c r="M175" s="498"/>
      <c r="N175" s="499"/>
      <c r="O175" s="500"/>
      <c r="P175" s="500"/>
      <c r="Q175" s="506"/>
      <c r="R175" s="502" t="str">
        <f t="shared" si="2"/>
        <v/>
      </c>
    </row>
    <row r="176" spans="1:18" x14ac:dyDescent="0.35">
      <c r="A176" s="504"/>
      <c r="B176" s="505"/>
      <c r="C176" s="493"/>
      <c r="D176" s="494"/>
      <c r="E176" s="495"/>
      <c r="F176" s="496"/>
      <c r="G176" s="497"/>
      <c r="H176" s="497"/>
      <c r="I176" s="497"/>
      <c r="J176" s="493"/>
      <c r="K176" s="498"/>
      <c r="L176" s="499"/>
      <c r="M176" s="498"/>
      <c r="N176" s="499"/>
      <c r="O176" s="500"/>
      <c r="P176" s="500"/>
      <c r="Q176" s="506"/>
      <c r="R176" s="502" t="str">
        <f t="shared" si="2"/>
        <v/>
      </c>
    </row>
    <row r="177" spans="1:18" x14ac:dyDescent="0.35">
      <c r="A177" s="504"/>
      <c r="B177" s="505"/>
      <c r="C177" s="493"/>
      <c r="D177" s="494"/>
      <c r="E177" s="495"/>
      <c r="F177" s="496"/>
      <c r="G177" s="497"/>
      <c r="H177" s="497"/>
      <c r="I177" s="497"/>
      <c r="J177" s="493"/>
      <c r="K177" s="498"/>
      <c r="L177" s="499"/>
      <c r="M177" s="498"/>
      <c r="N177" s="499"/>
      <c r="O177" s="500"/>
      <c r="P177" s="500"/>
      <c r="Q177" s="506"/>
      <c r="R177" s="502" t="str">
        <f t="shared" si="2"/>
        <v/>
      </c>
    </row>
    <row r="178" spans="1:18" x14ac:dyDescent="0.35">
      <c r="A178" s="504"/>
      <c r="B178" s="505"/>
      <c r="C178" s="493"/>
      <c r="D178" s="494"/>
      <c r="E178" s="495"/>
      <c r="F178" s="496"/>
      <c r="G178" s="497"/>
      <c r="H178" s="497"/>
      <c r="I178" s="497"/>
      <c r="J178" s="493"/>
      <c r="K178" s="498"/>
      <c r="L178" s="499"/>
      <c r="M178" s="498"/>
      <c r="N178" s="499"/>
      <c r="O178" s="500"/>
      <c r="P178" s="500"/>
      <c r="Q178" s="506"/>
      <c r="R178" s="502" t="str">
        <f t="shared" si="2"/>
        <v/>
      </c>
    </row>
    <row r="179" spans="1:18" x14ac:dyDescent="0.35">
      <c r="A179" s="504"/>
      <c r="B179" s="505"/>
      <c r="C179" s="493"/>
      <c r="D179" s="494"/>
      <c r="E179" s="495"/>
      <c r="F179" s="496"/>
      <c r="G179" s="497"/>
      <c r="H179" s="497"/>
      <c r="I179" s="497"/>
      <c r="J179" s="493"/>
      <c r="K179" s="498"/>
      <c r="L179" s="499"/>
      <c r="M179" s="498"/>
      <c r="N179" s="499"/>
      <c r="O179" s="500"/>
      <c r="P179" s="500"/>
      <c r="Q179" s="506"/>
      <c r="R179" s="502" t="str">
        <f t="shared" si="2"/>
        <v/>
      </c>
    </row>
    <row r="180" spans="1:18" x14ac:dyDescent="0.35">
      <c r="A180" s="504"/>
      <c r="B180" s="505"/>
      <c r="C180" s="493"/>
      <c r="D180" s="494"/>
      <c r="E180" s="495"/>
      <c r="F180" s="496"/>
      <c r="G180" s="497"/>
      <c r="H180" s="497"/>
      <c r="I180" s="497"/>
      <c r="J180" s="493"/>
      <c r="K180" s="498"/>
      <c r="L180" s="499"/>
      <c r="M180" s="498"/>
      <c r="N180" s="499"/>
      <c r="O180" s="500"/>
      <c r="P180" s="500"/>
      <c r="Q180" s="506"/>
      <c r="R180" s="502" t="str">
        <f t="shared" si="2"/>
        <v/>
      </c>
    </row>
    <row r="181" spans="1:18" x14ac:dyDescent="0.35">
      <c r="A181" s="504"/>
      <c r="B181" s="505"/>
      <c r="C181" s="493"/>
      <c r="D181" s="494"/>
      <c r="E181" s="495"/>
      <c r="F181" s="496"/>
      <c r="G181" s="497"/>
      <c r="H181" s="497"/>
      <c r="I181" s="497"/>
      <c r="J181" s="493"/>
      <c r="K181" s="498"/>
      <c r="L181" s="499"/>
      <c r="M181" s="498"/>
      <c r="N181" s="499"/>
      <c r="O181" s="500"/>
      <c r="P181" s="500"/>
      <c r="Q181" s="506"/>
      <c r="R181" s="502" t="str">
        <f t="shared" si="2"/>
        <v/>
      </c>
    </row>
    <row r="182" spans="1:18" x14ac:dyDescent="0.35">
      <c r="A182" s="504"/>
      <c r="B182" s="505"/>
      <c r="C182" s="493"/>
      <c r="D182" s="494"/>
      <c r="E182" s="495"/>
      <c r="F182" s="496"/>
      <c r="G182" s="497"/>
      <c r="H182" s="497"/>
      <c r="I182" s="497"/>
      <c r="J182" s="493"/>
      <c r="K182" s="498"/>
      <c r="L182" s="499"/>
      <c r="M182" s="498"/>
      <c r="N182" s="499"/>
      <c r="O182" s="500"/>
      <c r="P182" s="500"/>
      <c r="Q182" s="506"/>
      <c r="R182" s="502" t="str">
        <f t="shared" si="2"/>
        <v/>
      </c>
    </row>
    <row r="183" spans="1:18" x14ac:dyDescent="0.35">
      <c r="A183" s="504"/>
      <c r="B183" s="505"/>
      <c r="C183" s="493"/>
      <c r="D183" s="494"/>
      <c r="E183" s="495"/>
      <c r="F183" s="496"/>
      <c r="G183" s="497"/>
      <c r="H183" s="497"/>
      <c r="I183" s="497"/>
      <c r="J183" s="493"/>
      <c r="K183" s="498"/>
      <c r="L183" s="499"/>
      <c r="M183" s="498"/>
      <c r="N183" s="499"/>
      <c r="O183" s="500"/>
      <c r="P183" s="500"/>
      <c r="Q183" s="506"/>
      <c r="R183" s="502" t="str">
        <f t="shared" si="2"/>
        <v/>
      </c>
    </row>
    <row r="184" spans="1:18" x14ac:dyDescent="0.35">
      <c r="A184" s="504"/>
      <c r="B184" s="505"/>
      <c r="C184" s="493"/>
      <c r="D184" s="494"/>
      <c r="E184" s="495"/>
      <c r="F184" s="496"/>
      <c r="G184" s="497"/>
      <c r="H184" s="497"/>
      <c r="I184" s="497"/>
      <c r="J184" s="493"/>
      <c r="K184" s="498"/>
      <c r="L184" s="499"/>
      <c r="M184" s="498"/>
      <c r="N184" s="499"/>
      <c r="O184" s="500"/>
      <c r="P184" s="500"/>
      <c r="Q184" s="506"/>
      <c r="R184" s="502" t="str">
        <f t="shared" si="2"/>
        <v/>
      </c>
    </row>
    <row r="185" spans="1:18" x14ac:dyDescent="0.35">
      <c r="A185" s="504"/>
      <c r="B185" s="505"/>
      <c r="C185" s="493"/>
      <c r="D185" s="494"/>
      <c r="E185" s="495"/>
      <c r="F185" s="496"/>
      <c r="G185" s="497"/>
      <c r="H185" s="497"/>
      <c r="I185" s="497"/>
      <c r="J185" s="493"/>
      <c r="K185" s="498"/>
      <c r="L185" s="499"/>
      <c r="M185" s="498"/>
      <c r="N185" s="499"/>
      <c r="O185" s="500"/>
      <c r="P185" s="500"/>
      <c r="Q185" s="506"/>
      <c r="R185" s="502" t="str">
        <f t="shared" si="2"/>
        <v/>
      </c>
    </row>
    <row r="186" spans="1:18" x14ac:dyDescent="0.35">
      <c r="A186" s="504"/>
      <c r="B186" s="505"/>
      <c r="C186" s="493"/>
      <c r="D186" s="494"/>
      <c r="E186" s="495"/>
      <c r="F186" s="496"/>
      <c r="G186" s="497"/>
      <c r="H186" s="497"/>
      <c r="I186" s="497"/>
      <c r="J186" s="493"/>
      <c r="K186" s="498"/>
      <c r="L186" s="499"/>
      <c r="M186" s="498"/>
      <c r="N186" s="499"/>
      <c r="O186" s="500"/>
      <c r="P186" s="500"/>
      <c r="Q186" s="506"/>
      <c r="R186" s="502" t="str">
        <f t="shared" si="2"/>
        <v/>
      </c>
    </row>
    <row r="187" spans="1:18" x14ac:dyDescent="0.35">
      <c r="A187" s="504"/>
      <c r="B187" s="505"/>
      <c r="C187" s="493"/>
      <c r="D187" s="494"/>
      <c r="E187" s="495"/>
      <c r="F187" s="496"/>
      <c r="G187" s="497"/>
      <c r="H187" s="497"/>
      <c r="I187" s="497"/>
      <c r="J187" s="493"/>
      <c r="K187" s="498"/>
      <c r="L187" s="499"/>
      <c r="M187" s="498"/>
      <c r="N187" s="499"/>
      <c r="O187" s="500"/>
      <c r="P187" s="500"/>
      <c r="Q187" s="506"/>
      <c r="R187" s="502" t="str">
        <f t="shared" si="2"/>
        <v/>
      </c>
    </row>
    <row r="188" spans="1:18" x14ac:dyDescent="0.35">
      <c r="A188" s="504"/>
      <c r="B188" s="505"/>
      <c r="C188" s="493"/>
      <c r="D188" s="494"/>
      <c r="E188" s="495"/>
      <c r="F188" s="496"/>
      <c r="G188" s="497"/>
      <c r="H188" s="497"/>
      <c r="I188" s="497"/>
      <c r="J188" s="493"/>
      <c r="K188" s="498"/>
      <c r="L188" s="499"/>
      <c r="M188" s="498"/>
      <c r="N188" s="499"/>
      <c r="O188" s="500"/>
      <c r="P188" s="500"/>
      <c r="Q188" s="506"/>
      <c r="R188" s="502" t="str">
        <f t="shared" si="2"/>
        <v/>
      </c>
    </row>
    <row r="189" spans="1:18" x14ac:dyDescent="0.35">
      <c r="A189" s="504"/>
      <c r="B189" s="505"/>
      <c r="C189" s="493"/>
      <c r="D189" s="494"/>
      <c r="E189" s="495"/>
      <c r="F189" s="496"/>
      <c r="G189" s="497"/>
      <c r="H189" s="497"/>
      <c r="I189" s="497"/>
      <c r="J189" s="493"/>
      <c r="K189" s="498"/>
      <c r="L189" s="499"/>
      <c r="M189" s="498"/>
      <c r="N189" s="499"/>
      <c r="O189" s="500"/>
      <c r="P189" s="500"/>
      <c r="Q189" s="506"/>
      <c r="R189" s="502" t="str">
        <f t="shared" si="2"/>
        <v/>
      </c>
    </row>
    <row r="190" spans="1:18" x14ac:dyDescent="0.35">
      <c r="A190" s="504"/>
      <c r="B190" s="505"/>
      <c r="C190" s="493"/>
      <c r="D190" s="494"/>
      <c r="E190" s="495"/>
      <c r="F190" s="496"/>
      <c r="G190" s="497"/>
      <c r="H190" s="497"/>
      <c r="I190" s="497"/>
      <c r="J190" s="493"/>
      <c r="K190" s="498"/>
      <c r="L190" s="499"/>
      <c r="M190" s="498"/>
      <c r="N190" s="499"/>
      <c r="O190" s="500"/>
      <c r="P190" s="500"/>
      <c r="Q190" s="506"/>
      <c r="R190" s="502" t="str">
        <f t="shared" si="2"/>
        <v/>
      </c>
    </row>
    <row r="191" spans="1:18" x14ac:dyDescent="0.35">
      <c r="A191" s="504"/>
      <c r="B191" s="505"/>
      <c r="C191" s="493"/>
      <c r="D191" s="494"/>
      <c r="E191" s="495"/>
      <c r="F191" s="496"/>
      <c r="G191" s="497"/>
      <c r="H191" s="497"/>
      <c r="I191" s="497"/>
      <c r="J191" s="493"/>
      <c r="K191" s="498"/>
      <c r="L191" s="499"/>
      <c r="M191" s="498"/>
      <c r="N191" s="499"/>
      <c r="O191" s="500"/>
      <c r="P191" s="500"/>
      <c r="Q191" s="506"/>
      <c r="R191" s="502" t="str">
        <f t="shared" si="2"/>
        <v/>
      </c>
    </row>
    <row r="192" spans="1:18" x14ac:dyDescent="0.35">
      <c r="A192" s="504"/>
      <c r="B192" s="505"/>
      <c r="C192" s="493"/>
      <c r="D192" s="494"/>
      <c r="E192" s="495"/>
      <c r="F192" s="496"/>
      <c r="G192" s="497"/>
      <c r="H192" s="497"/>
      <c r="I192" s="497"/>
      <c r="J192" s="493"/>
      <c r="K192" s="498"/>
      <c r="L192" s="499"/>
      <c r="M192" s="498"/>
      <c r="N192" s="499"/>
      <c r="O192" s="500"/>
      <c r="P192" s="500"/>
      <c r="Q192" s="506"/>
      <c r="R192" s="502" t="str">
        <f t="shared" si="2"/>
        <v/>
      </c>
    </row>
    <row r="193" spans="1:18" x14ac:dyDescent="0.35">
      <c r="A193" s="504"/>
      <c r="B193" s="505"/>
      <c r="C193" s="493"/>
      <c r="D193" s="494"/>
      <c r="E193" s="495"/>
      <c r="F193" s="496"/>
      <c r="G193" s="497"/>
      <c r="H193" s="497"/>
      <c r="I193" s="497"/>
      <c r="J193" s="493"/>
      <c r="K193" s="498"/>
      <c r="L193" s="499"/>
      <c r="M193" s="498"/>
      <c r="N193" s="499"/>
      <c r="O193" s="500"/>
      <c r="P193" s="500"/>
      <c r="Q193" s="506"/>
      <c r="R193" s="502" t="str">
        <f t="shared" si="2"/>
        <v/>
      </c>
    </row>
    <row r="194" spans="1:18" x14ac:dyDescent="0.35">
      <c r="A194" s="504"/>
      <c r="B194" s="505"/>
      <c r="C194" s="493"/>
      <c r="D194" s="494"/>
      <c r="E194" s="495"/>
      <c r="F194" s="496"/>
      <c r="G194" s="497"/>
      <c r="H194" s="497"/>
      <c r="I194" s="497"/>
      <c r="J194" s="493"/>
      <c r="K194" s="498"/>
      <c r="L194" s="499"/>
      <c r="M194" s="498"/>
      <c r="N194" s="499"/>
      <c r="O194" s="500"/>
      <c r="P194" s="500"/>
      <c r="Q194" s="506"/>
      <c r="R194" s="502" t="str">
        <f t="shared" si="2"/>
        <v/>
      </c>
    </row>
    <row r="195" spans="1:18" x14ac:dyDescent="0.35">
      <c r="A195" s="504"/>
      <c r="B195" s="505"/>
      <c r="C195" s="493"/>
      <c r="D195" s="494"/>
      <c r="E195" s="495"/>
      <c r="F195" s="496"/>
      <c r="G195" s="497"/>
      <c r="H195" s="497"/>
      <c r="I195" s="497"/>
      <c r="J195" s="493"/>
      <c r="K195" s="498"/>
      <c r="L195" s="499"/>
      <c r="M195" s="498"/>
      <c r="N195" s="499"/>
      <c r="O195" s="500"/>
      <c r="P195" s="500"/>
      <c r="Q195" s="506"/>
      <c r="R195" s="502" t="str">
        <f t="shared" si="2"/>
        <v/>
      </c>
    </row>
    <row r="196" spans="1:18" x14ac:dyDescent="0.35">
      <c r="A196" s="504"/>
      <c r="B196" s="505"/>
      <c r="C196" s="493"/>
      <c r="D196" s="494"/>
      <c r="E196" s="495"/>
      <c r="F196" s="496"/>
      <c r="G196" s="497"/>
      <c r="H196" s="497"/>
      <c r="I196" s="497"/>
      <c r="J196" s="493"/>
      <c r="K196" s="498"/>
      <c r="L196" s="499"/>
      <c r="M196" s="498"/>
      <c r="N196" s="499"/>
      <c r="O196" s="500"/>
      <c r="P196" s="500"/>
      <c r="Q196" s="506"/>
      <c r="R196" s="502" t="str">
        <f t="shared" si="2"/>
        <v/>
      </c>
    </row>
    <row r="197" spans="1:18" x14ac:dyDescent="0.35">
      <c r="A197" s="504"/>
      <c r="B197" s="505"/>
      <c r="C197" s="493"/>
      <c r="D197" s="494"/>
      <c r="E197" s="495"/>
      <c r="F197" s="496"/>
      <c r="G197" s="497"/>
      <c r="H197" s="497"/>
      <c r="I197" s="497"/>
      <c r="J197" s="493"/>
      <c r="K197" s="498"/>
      <c r="L197" s="499"/>
      <c r="M197" s="498"/>
      <c r="N197" s="499"/>
      <c r="O197" s="500"/>
      <c r="P197" s="500"/>
      <c r="Q197" s="506"/>
      <c r="R197" s="502" t="str">
        <f t="shared" si="2"/>
        <v/>
      </c>
    </row>
    <row r="198" spans="1:18" x14ac:dyDescent="0.35">
      <c r="A198" s="504"/>
      <c r="B198" s="505"/>
      <c r="C198" s="493"/>
      <c r="D198" s="494"/>
      <c r="E198" s="495"/>
      <c r="F198" s="496"/>
      <c r="G198" s="497"/>
      <c r="H198" s="497"/>
      <c r="I198" s="497"/>
      <c r="J198" s="493"/>
      <c r="K198" s="498"/>
      <c r="L198" s="499"/>
      <c r="M198" s="498"/>
      <c r="N198" s="499"/>
      <c r="O198" s="500"/>
      <c r="P198" s="500"/>
      <c r="Q198" s="506"/>
      <c r="R198" s="502" t="str">
        <f t="shared" si="2"/>
        <v/>
      </c>
    </row>
    <row r="199" spans="1:18" x14ac:dyDescent="0.35">
      <c r="A199" s="504"/>
      <c r="B199" s="505"/>
      <c r="C199" s="493"/>
      <c r="D199" s="494"/>
      <c r="E199" s="495"/>
      <c r="F199" s="496"/>
      <c r="G199" s="497"/>
      <c r="H199" s="497"/>
      <c r="I199" s="497"/>
      <c r="J199" s="493"/>
      <c r="K199" s="498"/>
      <c r="L199" s="499"/>
      <c r="M199" s="498"/>
      <c r="N199" s="499"/>
      <c r="O199" s="500"/>
      <c r="P199" s="500"/>
      <c r="Q199" s="506"/>
      <c r="R199" s="502" t="str">
        <f t="shared" si="2"/>
        <v/>
      </c>
    </row>
    <row r="200" spans="1:18" x14ac:dyDescent="0.35">
      <c r="A200" s="504"/>
      <c r="B200" s="505"/>
      <c r="C200" s="493"/>
      <c r="D200" s="494"/>
      <c r="E200" s="495"/>
      <c r="F200" s="496"/>
      <c r="G200" s="497"/>
      <c r="H200" s="497"/>
      <c r="I200" s="497"/>
      <c r="J200" s="493"/>
      <c r="K200" s="498"/>
      <c r="L200" s="499"/>
      <c r="M200" s="498"/>
      <c r="N200" s="499"/>
      <c r="O200" s="500"/>
      <c r="P200" s="500"/>
      <c r="Q200" s="506"/>
      <c r="R200" s="502" t="str">
        <f t="shared" si="2"/>
        <v/>
      </c>
    </row>
    <row r="201" spans="1:18" x14ac:dyDescent="0.35">
      <c r="A201" s="504"/>
      <c r="B201" s="505"/>
      <c r="C201" s="493"/>
      <c r="D201" s="494"/>
      <c r="E201" s="495"/>
      <c r="F201" s="496"/>
      <c r="G201" s="497"/>
      <c r="H201" s="497"/>
      <c r="I201" s="497"/>
      <c r="J201" s="493"/>
      <c r="K201" s="498"/>
      <c r="L201" s="499"/>
      <c r="M201" s="498"/>
      <c r="N201" s="499"/>
      <c r="O201" s="500"/>
      <c r="P201" s="500"/>
      <c r="Q201" s="506"/>
      <c r="R201" s="502" t="str">
        <f t="shared" si="2"/>
        <v/>
      </c>
    </row>
    <row r="202" spans="1:18" x14ac:dyDescent="0.35">
      <c r="A202" s="504"/>
      <c r="B202" s="505"/>
      <c r="C202" s="493"/>
      <c r="D202" s="494"/>
      <c r="E202" s="495"/>
      <c r="F202" s="496"/>
      <c r="G202" s="497"/>
      <c r="H202" s="497"/>
      <c r="I202" s="497"/>
      <c r="J202" s="493"/>
      <c r="K202" s="498"/>
      <c r="L202" s="499"/>
      <c r="M202" s="498"/>
      <c r="N202" s="499"/>
      <c r="O202" s="500"/>
      <c r="P202" s="500"/>
      <c r="Q202" s="506"/>
      <c r="R202" s="502" t="str">
        <f t="shared" si="2"/>
        <v/>
      </c>
    </row>
    <row r="203" spans="1:18" x14ac:dyDescent="0.35">
      <c r="A203" s="504"/>
      <c r="B203" s="505"/>
      <c r="C203" s="493"/>
      <c r="D203" s="494"/>
      <c r="E203" s="495"/>
      <c r="F203" s="496"/>
      <c r="G203" s="497"/>
      <c r="H203" s="497"/>
      <c r="I203" s="497"/>
      <c r="J203" s="493"/>
      <c r="K203" s="498"/>
      <c r="L203" s="499"/>
      <c r="M203" s="498"/>
      <c r="N203" s="499"/>
      <c r="O203" s="500"/>
      <c r="P203" s="500"/>
      <c r="Q203" s="506"/>
      <c r="R203" s="502" t="str">
        <f t="shared" si="2"/>
        <v/>
      </c>
    </row>
    <row r="204" spans="1:18" x14ac:dyDescent="0.35">
      <c r="A204" s="504"/>
      <c r="B204" s="505"/>
      <c r="C204" s="493"/>
      <c r="D204" s="494"/>
      <c r="E204" s="495"/>
      <c r="F204" s="496"/>
      <c r="G204" s="497"/>
      <c r="H204" s="497"/>
      <c r="I204" s="497"/>
      <c r="J204" s="493"/>
      <c r="K204" s="498"/>
      <c r="L204" s="499"/>
      <c r="M204" s="498"/>
      <c r="N204" s="499"/>
      <c r="O204" s="500"/>
      <c r="P204" s="500"/>
      <c r="Q204" s="506"/>
      <c r="R204" s="502" t="str">
        <f t="shared" si="2"/>
        <v/>
      </c>
    </row>
    <row r="205" spans="1:18" x14ac:dyDescent="0.35">
      <c r="A205" s="504"/>
      <c r="B205" s="505"/>
      <c r="C205" s="493"/>
      <c r="D205" s="494"/>
      <c r="E205" s="495"/>
      <c r="F205" s="496"/>
      <c r="G205" s="497"/>
      <c r="H205" s="497"/>
      <c r="I205" s="497"/>
      <c r="J205" s="493"/>
      <c r="K205" s="498"/>
      <c r="L205" s="499"/>
      <c r="M205" s="498"/>
      <c r="N205" s="499"/>
      <c r="O205" s="500"/>
      <c r="P205" s="500"/>
      <c r="Q205" s="506"/>
      <c r="R205" s="502" t="str">
        <f t="shared" si="2"/>
        <v/>
      </c>
    </row>
    <row r="206" spans="1:18" x14ac:dyDescent="0.35">
      <c r="A206" s="504"/>
      <c r="B206" s="505"/>
      <c r="C206" s="493"/>
      <c r="D206" s="494"/>
      <c r="E206" s="495"/>
      <c r="F206" s="496"/>
      <c r="G206" s="497"/>
      <c r="H206" s="497"/>
      <c r="I206" s="497"/>
      <c r="J206" s="493"/>
      <c r="K206" s="498"/>
      <c r="L206" s="499"/>
      <c r="M206" s="498"/>
      <c r="N206" s="499"/>
      <c r="O206" s="500"/>
      <c r="P206" s="500"/>
      <c r="Q206" s="506"/>
      <c r="R206" s="502" t="str">
        <f t="shared" si="2"/>
        <v/>
      </c>
    </row>
    <row r="207" spans="1:18" x14ac:dyDescent="0.35">
      <c r="A207" s="504"/>
      <c r="B207" s="505"/>
      <c r="C207" s="493"/>
      <c r="D207" s="494"/>
      <c r="E207" s="495"/>
      <c r="F207" s="496"/>
      <c r="G207" s="497"/>
      <c r="H207" s="497"/>
      <c r="I207" s="497"/>
      <c r="J207" s="493"/>
      <c r="K207" s="498"/>
      <c r="L207" s="499"/>
      <c r="M207" s="498"/>
      <c r="N207" s="499"/>
      <c r="O207" s="500"/>
      <c r="P207" s="500"/>
      <c r="Q207" s="506"/>
      <c r="R207" s="502" t="str">
        <f t="shared" ref="R207:R270" si="3">IF(M207="","",ROUND(Q207/M207,2))</f>
        <v/>
      </c>
    </row>
    <row r="208" spans="1:18" x14ac:dyDescent="0.35">
      <c r="A208" s="504"/>
      <c r="B208" s="505"/>
      <c r="C208" s="493"/>
      <c r="D208" s="494"/>
      <c r="E208" s="495"/>
      <c r="F208" s="496"/>
      <c r="G208" s="497"/>
      <c r="H208" s="497"/>
      <c r="I208" s="497"/>
      <c r="J208" s="493"/>
      <c r="K208" s="498"/>
      <c r="L208" s="499"/>
      <c r="M208" s="498"/>
      <c r="N208" s="499"/>
      <c r="O208" s="500"/>
      <c r="P208" s="500"/>
      <c r="Q208" s="506"/>
      <c r="R208" s="502" t="str">
        <f t="shared" si="3"/>
        <v/>
      </c>
    </row>
    <row r="209" spans="1:18" x14ac:dyDescent="0.35">
      <c r="A209" s="504"/>
      <c r="B209" s="505"/>
      <c r="C209" s="493"/>
      <c r="D209" s="494"/>
      <c r="E209" s="495"/>
      <c r="F209" s="496"/>
      <c r="G209" s="497"/>
      <c r="H209" s="497"/>
      <c r="I209" s="497"/>
      <c r="J209" s="493"/>
      <c r="K209" s="498"/>
      <c r="L209" s="499"/>
      <c r="M209" s="498"/>
      <c r="N209" s="499"/>
      <c r="O209" s="500"/>
      <c r="P209" s="500"/>
      <c r="Q209" s="506"/>
      <c r="R209" s="502" t="str">
        <f t="shared" si="3"/>
        <v/>
      </c>
    </row>
    <row r="210" spans="1:18" x14ac:dyDescent="0.35">
      <c r="A210" s="504"/>
      <c r="B210" s="505"/>
      <c r="C210" s="493"/>
      <c r="D210" s="494"/>
      <c r="E210" s="495"/>
      <c r="F210" s="496"/>
      <c r="G210" s="497"/>
      <c r="H210" s="497"/>
      <c r="I210" s="497"/>
      <c r="J210" s="493"/>
      <c r="K210" s="498"/>
      <c r="L210" s="499"/>
      <c r="M210" s="498"/>
      <c r="N210" s="499"/>
      <c r="O210" s="500"/>
      <c r="P210" s="500"/>
      <c r="Q210" s="506"/>
      <c r="R210" s="502" t="str">
        <f t="shared" si="3"/>
        <v/>
      </c>
    </row>
    <row r="211" spans="1:18" x14ac:dyDescent="0.35">
      <c r="A211" s="504"/>
      <c r="B211" s="505"/>
      <c r="C211" s="493"/>
      <c r="D211" s="494"/>
      <c r="E211" s="495"/>
      <c r="F211" s="496"/>
      <c r="G211" s="497"/>
      <c r="H211" s="497"/>
      <c r="I211" s="497"/>
      <c r="J211" s="493"/>
      <c r="K211" s="498"/>
      <c r="L211" s="499"/>
      <c r="M211" s="498"/>
      <c r="N211" s="499"/>
      <c r="O211" s="500"/>
      <c r="P211" s="500"/>
      <c r="Q211" s="506"/>
      <c r="R211" s="502" t="str">
        <f t="shared" si="3"/>
        <v/>
      </c>
    </row>
    <row r="212" spans="1:18" x14ac:dyDescent="0.35">
      <c r="A212" s="504"/>
      <c r="B212" s="505"/>
      <c r="C212" s="493"/>
      <c r="D212" s="494"/>
      <c r="E212" s="495"/>
      <c r="F212" s="496"/>
      <c r="G212" s="497"/>
      <c r="H212" s="497"/>
      <c r="I212" s="497"/>
      <c r="J212" s="493"/>
      <c r="K212" s="498"/>
      <c r="L212" s="499"/>
      <c r="M212" s="498"/>
      <c r="N212" s="499"/>
      <c r="O212" s="500"/>
      <c r="P212" s="500"/>
      <c r="Q212" s="506"/>
      <c r="R212" s="502" t="str">
        <f t="shared" si="3"/>
        <v/>
      </c>
    </row>
    <row r="213" spans="1:18" x14ac:dyDescent="0.35">
      <c r="A213" s="504"/>
      <c r="B213" s="505"/>
      <c r="C213" s="493"/>
      <c r="D213" s="494"/>
      <c r="E213" s="495"/>
      <c r="F213" s="496"/>
      <c r="G213" s="497"/>
      <c r="H213" s="497"/>
      <c r="I213" s="497"/>
      <c r="J213" s="493"/>
      <c r="K213" s="498"/>
      <c r="L213" s="499"/>
      <c r="M213" s="498"/>
      <c r="N213" s="499"/>
      <c r="O213" s="500"/>
      <c r="P213" s="500"/>
      <c r="Q213" s="506"/>
      <c r="R213" s="502" t="str">
        <f t="shared" si="3"/>
        <v/>
      </c>
    </row>
    <row r="214" spans="1:18" x14ac:dyDescent="0.35">
      <c r="A214" s="504"/>
      <c r="B214" s="505"/>
      <c r="C214" s="493"/>
      <c r="D214" s="494"/>
      <c r="E214" s="495"/>
      <c r="F214" s="496"/>
      <c r="G214" s="497"/>
      <c r="H214" s="497"/>
      <c r="I214" s="497"/>
      <c r="J214" s="493"/>
      <c r="K214" s="498"/>
      <c r="L214" s="499"/>
      <c r="M214" s="498"/>
      <c r="N214" s="499"/>
      <c r="O214" s="500"/>
      <c r="P214" s="500"/>
      <c r="Q214" s="506"/>
      <c r="R214" s="502" t="str">
        <f t="shared" si="3"/>
        <v/>
      </c>
    </row>
    <row r="215" spans="1:18" x14ac:dyDescent="0.35">
      <c r="A215" s="504"/>
      <c r="B215" s="505"/>
      <c r="C215" s="493"/>
      <c r="D215" s="494"/>
      <c r="E215" s="495"/>
      <c r="F215" s="496"/>
      <c r="G215" s="497"/>
      <c r="H215" s="497"/>
      <c r="I215" s="497"/>
      <c r="J215" s="493"/>
      <c r="K215" s="498"/>
      <c r="L215" s="499"/>
      <c r="M215" s="498"/>
      <c r="N215" s="499"/>
      <c r="O215" s="500"/>
      <c r="P215" s="500"/>
      <c r="Q215" s="506"/>
      <c r="R215" s="502" t="str">
        <f t="shared" si="3"/>
        <v/>
      </c>
    </row>
    <row r="216" spans="1:18" x14ac:dyDescent="0.35">
      <c r="A216" s="504"/>
      <c r="B216" s="505"/>
      <c r="C216" s="493"/>
      <c r="D216" s="494"/>
      <c r="E216" s="495"/>
      <c r="F216" s="496"/>
      <c r="G216" s="497"/>
      <c r="H216" s="497"/>
      <c r="I216" s="497"/>
      <c r="J216" s="493"/>
      <c r="K216" s="498"/>
      <c r="L216" s="499"/>
      <c r="M216" s="498"/>
      <c r="N216" s="499"/>
      <c r="O216" s="500"/>
      <c r="P216" s="500"/>
      <c r="Q216" s="506"/>
      <c r="R216" s="502" t="str">
        <f t="shared" si="3"/>
        <v/>
      </c>
    </row>
    <row r="217" spans="1:18" x14ac:dyDescent="0.35">
      <c r="A217" s="504"/>
      <c r="B217" s="505"/>
      <c r="C217" s="493"/>
      <c r="D217" s="494"/>
      <c r="E217" s="495"/>
      <c r="F217" s="496"/>
      <c r="G217" s="497"/>
      <c r="H217" s="497"/>
      <c r="I217" s="497"/>
      <c r="J217" s="493"/>
      <c r="K217" s="498"/>
      <c r="L217" s="499"/>
      <c r="M217" s="498"/>
      <c r="N217" s="499"/>
      <c r="O217" s="500"/>
      <c r="P217" s="500"/>
      <c r="Q217" s="506"/>
      <c r="R217" s="502" t="str">
        <f t="shared" si="3"/>
        <v/>
      </c>
    </row>
    <row r="218" spans="1:18" x14ac:dyDescent="0.35">
      <c r="A218" s="504"/>
      <c r="B218" s="505"/>
      <c r="C218" s="493"/>
      <c r="D218" s="494"/>
      <c r="E218" s="495"/>
      <c r="F218" s="496"/>
      <c r="G218" s="497"/>
      <c r="H218" s="497"/>
      <c r="I218" s="497"/>
      <c r="J218" s="493"/>
      <c r="K218" s="498"/>
      <c r="L218" s="499"/>
      <c r="M218" s="498"/>
      <c r="N218" s="499"/>
      <c r="O218" s="500"/>
      <c r="P218" s="500"/>
      <c r="Q218" s="506"/>
      <c r="R218" s="502" t="str">
        <f t="shared" si="3"/>
        <v/>
      </c>
    </row>
    <row r="219" spans="1:18" x14ac:dyDescent="0.35">
      <c r="A219" s="504"/>
      <c r="B219" s="505"/>
      <c r="C219" s="493"/>
      <c r="D219" s="494"/>
      <c r="E219" s="495"/>
      <c r="F219" s="496"/>
      <c r="G219" s="497"/>
      <c r="H219" s="497"/>
      <c r="I219" s="497"/>
      <c r="J219" s="493"/>
      <c r="K219" s="498"/>
      <c r="L219" s="499"/>
      <c r="M219" s="498"/>
      <c r="N219" s="499"/>
      <c r="O219" s="500"/>
      <c r="P219" s="500"/>
      <c r="Q219" s="506"/>
      <c r="R219" s="502" t="str">
        <f t="shared" si="3"/>
        <v/>
      </c>
    </row>
    <row r="220" spans="1:18" x14ac:dyDescent="0.35">
      <c r="A220" s="504"/>
      <c r="B220" s="505"/>
      <c r="C220" s="493"/>
      <c r="D220" s="494"/>
      <c r="E220" s="495"/>
      <c r="F220" s="496"/>
      <c r="G220" s="497"/>
      <c r="H220" s="497"/>
      <c r="I220" s="497"/>
      <c r="J220" s="493"/>
      <c r="K220" s="498"/>
      <c r="L220" s="499"/>
      <c r="M220" s="498"/>
      <c r="N220" s="499"/>
      <c r="O220" s="500"/>
      <c r="P220" s="500"/>
      <c r="Q220" s="506"/>
      <c r="R220" s="502" t="str">
        <f t="shared" si="3"/>
        <v/>
      </c>
    </row>
    <row r="221" spans="1:18" x14ac:dyDescent="0.35">
      <c r="A221" s="504"/>
      <c r="B221" s="505"/>
      <c r="C221" s="493"/>
      <c r="D221" s="494"/>
      <c r="E221" s="495"/>
      <c r="F221" s="496"/>
      <c r="G221" s="497"/>
      <c r="H221" s="497"/>
      <c r="I221" s="497"/>
      <c r="J221" s="493"/>
      <c r="K221" s="498"/>
      <c r="L221" s="499"/>
      <c r="M221" s="498"/>
      <c r="N221" s="499"/>
      <c r="O221" s="500"/>
      <c r="P221" s="500"/>
      <c r="Q221" s="506"/>
      <c r="R221" s="502" t="str">
        <f t="shared" si="3"/>
        <v/>
      </c>
    </row>
    <row r="222" spans="1:18" x14ac:dyDescent="0.35">
      <c r="A222" s="504"/>
      <c r="B222" s="505"/>
      <c r="C222" s="493"/>
      <c r="D222" s="494"/>
      <c r="E222" s="495"/>
      <c r="F222" s="496"/>
      <c r="G222" s="497"/>
      <c r="H222" s="497"/>
      <c r="I222" s="497"/>
      <c r="J222" s="493"/>
      <c r="K222" s="498"/>
      <c r="L222" s="499"/>
      <c r="M222" s="498"/>
      <c r="N222" s="499"/>
      <c r="O222" s="500"/>
      <c r="P222" s="500"/>
      <c r="Q222" s="506"/>
      <c r="R222" s="502" t="str">
        <f t="shared" si="3"/>
        <v/>
      </c>
    </row>
    <row r="223" spans="1:18" x14ac:dyDescent="0.35">
      <c r="A223" s="504"/>
      <c r="B223" s="505"/>
      <c r="C223" s="493"/>
      <c r="D223" s="494"/>
      <c r="E223" s="495"/>
      <c r="F223" s="496"/>
      <c r="G223" s="497"/>
      <c r="H223" s="497"/>
      <c r="I223" s="497"/>
      <c r="J223" s="493"/>
      <c r="K223" s="498"/>
      <c r="L223" s="499"/>
      <c r="M223" s="498"/>
      <c r="N223" s="499"/>
      <c r="O223" s="500"/>
      <c r="P223" s="500"/>
      <c r="Q223" s="506"/>
      <c r="R223" s="502" t="str">
        <f t="shared" si="3"/>
        <v/>
      </c>
    </row>
    <row r="224" spans="1:18" x14ac:dyDescent="0.35">
      <c r="A224" s="504"/>
      <c r="B224" s="505"/>
      <c r="C224" s="493"/>
      <c r="D224" s="494"/>
      <c r="E224" s="495"/>
      <c r="F224" s="496"/>
      <c r="G224" s="497"/>
      <c r="H224" s="497"/>
      <c r="I224" s="497"/>
      <c r="J224" s="493"/>
      <c r="K224" s="498"/>
      <c r="L224" s="499"/>
      <c r="M224" s="498"/>
      <c r="N224" s="499"/>
      <c r="O224" s="500"/>
      <c r="P224" s="500"/>
      <c r="Q224" s="506"/>
      <c r="R224" s="502" t="str">
        <f t="shared" si="3"/>
        <v/>
      </c>
    </row>
    <row r="225" spans="1:18" x14ac:dyDescent="0.35">
      <c r="A225" s="504"/>
      <c r="B225" s="505"/>
      <c r="C225" s="493"/>
      <c r="D225" s="494"/>
      <c r="E225" s="495"/>
      <c r="F225" s="496"/>
      <c r="G225" s="497"/>
      <c r="H225" s="497"/>
      <c r="I225" s="497"/>
      <c r="J225" s="493"/>
      <c r="K225" s="498"/>
      <c r="L225" s="499"/>
      <c r="M225" s="498"/>
      <c r="N225" s="499"/>
      <c r="O225" s="500"/>
      <c r="P225" s="500"/>
      <c r="Q225" s="506"/>
      <c r="R225" s="502" t="str">
        <f t="shared" si="3"/>
        <v/>
      </c>
    </row>
    <row r="226" spans="1:18" x14ac:dyDescent="0.35">
      <c r="A226" s="504"/>
      <c r="B226" s="505"/>
      <c r="C226" s="493"/>
      <c r="D226" s="494"/>
      <c r="E226" s="495"/>
      <c r="F226" s="496"/>
      <c r="G226" s="497"/>
      <c r="H226" s="497"/>
      <c r="I226" s="497"/>
      <c r="J226" s="493"/>
      <c r="K226" s="498"/>
      <c r="L226" s="499"/>
      <c r="M226" s="498"/>
      <c r="N226" s="499"/>
      <c r="O226" s="500"/>
      <c r="P226" s="500"/>
      <c r="Q226" s="506"/>
      <c r="R226" s="502" t="str">
        <f t="shared" si="3"/>
        <v/>
      </c>
    </row>
    <row r="227" spans="1:18" x14ac:dyDescent="0.35">
      <c r="A227" s="504"/>
      <c r="B227" s="505"/>
      <c r="C227" s="493"/>
      <c r="D227" s="494"/>
      <c r="E227" s="495"/>
      <c r="F227" s="496"/>
      <c r="G227" s="497"/>
      <c r="H227" s="497"/>
      <c r="I227" s="497"/>
      <c r="J227" s="493"/>
      <c r="K227" s="498"/>
      <c r="L227" s="499"/>
      <c r="M227" s="498"/>
      <c r="N227" s="499"/>
      <c r="O227" s="500"/>
      <c r="P227" s="500"/>
      <c r="Q227" s="506"/>
      <c r="R227" s="502" t="str">
        <f t="shared" si="3"/>
        <v/>
      </c>
    </row>
    <row r="228" spans="1:18" x14ac:dyDescent="0.35">
      <c r="A228" s="504"/>
      <c r="B228" s="505"/>
      <c r="C228" s="493"/>
      <c r="D228" s="494"/>
      <c r="E228" s="495"/>
      <c r="F228" s="496"/>
      <c r="G228" s="497"/>
      <c r="H228" s="497"/>
      <c r="I228" s="497"/>
      <c r="J228" s="493"/>
      <c r="K228" s="498"/>
      <c r="L228" s="499"/>
      <c r="M228" s="498"/>
      <c r="N228" s="499"/>
      <c r="O228" s="500"/>
      <c r="P228" s="500"/>
      <c r="Q228" s="506"/>
      <c r="R228" s="502" t="str">
        <f t="shared" si="3"/>
        <v/>
      </c>
    </row>
    <row r="229" spans="1:18" x14ac:dyDescent="0.35">
      <c r="A229" s="504"/>
      <c r="B229" s="505"/>
      <c r="C229" s="493"/>
      <c r="D229" s="494"/>
      <c r="E229" s="495"/>
      <c r="F229" s="496"/>
      <c r="G229" s="497"/>
      <c r="H229" s="497"/>
      <c r="I229" s="497"/>
      <c r="J229" s="493"/>
      <c r="K229" s="498"/>
      <c r="L229" s="499"/>
      <c r="M229" s="498"/>
      <c r="N229" s="499"/>
      <c r="O229" s="500"/>
      <c r="P229" s="500"/>
      <c r="Q229" s="506"/>
      <c r="R229" s="502" t="str">
        <f t="shared" si="3"/>
        <v/>
      </c>
    </row>
    <row r="230" spans="1:18" x14ac:dyDescent="0.35">
      <c r="A230" s="504"/>
      <c r="B230" s="505"/>
      <c r="C230" s="493"/>
      <c r="D230" s="494"/>
      <c r="E230" s="495"/>
      <c r="F230" s="496"/>
      <c r="G230" s="497"/>
      <c r="H230" s="497"/>
      <c r="I230" s="497"/>
      <c r="J230" s="493"/>
      <c r="K230" s="498"/>
      <c r="L230" s="499"/>
      <c r="M230" s="498"/>
      <c r="N230" s="499"/>
      <c r="O230" s="500"/>
      <c r="P230" s="500"/>
      <c r="Q230" s="506"/>
      <c r="R230" s="502" t="str">
        <f t="shared" si="3"/>
        <v/>
      </c>
    </row>
    <row r="231" spans="1:18" x14ac:dyDescent="0.35">
      <c r="A231" s="504"/>
      <c r="B231" s="505"/>
      <c r="C231" s="493"/>
      <c r="D231" s="494"/>
      <c r="E231" s="495"/>
      <c r="F231" s="496"/>
      <c r="G231" s="497"/>
      <c r="H231" s="497"/>
      <c r="I231" s="497"/>
      <c r="J231" s="493"/>
      <c r="K231" s="498"/>
      <c r="L231" s="499"/>
      <c r="M231" s="498"/>
      <c r="N231" s="499"/>
      <c r="O231" s="500"/>
      <c r="P231" s="500"/>
      <c r="Q231" s="506"/>
      <c r="R231" s="502" t="str">
        <f t="shared" si="3"/>
        <v/>
      </c>
    </row>
    <row r="232" spans="1:18" x14ac:dyDescent="0.35">
      <c r="A232" s="504"/>
      <c r="B232" s="505"/>
      <c r="C232" s="493"/>
      <c r="D232" s="494"/>
      <c r="E232" s="495"/>
      <c r="F232" s="496"/>
      <c r="G232" s="497"/>
      <c r="H232" s="497"/>
      <c r="I232" s="497"/>
      <c r="J232" s="493"/>
      <c r="K232" s="498"/>
      <c r="L232" s="499"/>
      <c r="M232" s="498"/>
      <c r="N232" s="499"/>
      <c r="O232" s="500"/>
      <c r="P232" s="500"/>
      <c r="Q232" s="506"/>
      <c r="R232" s="502" t="str">
        <f t="shared" si="3"/>
        <v/>
      </c>
    </row>
    <row r="233" spans="1:18" x14ac:dyDescent="0.35">
      <c r="A233" s="504"/>
      <c r="B233" s="505"/>
      <c r="C233" s="493"/>
      <c r="D233" s="494"/>
      <c r="E233" s="495"/>
      <c r="F233" s="496"/>
      <c r="G233" s="497"/>
      <c r="H233" s="497"/>
      <c r="I233" s="497"/>
      <c r="J233" s="493"/>
      <c r="K233" s="498"/>
      <c r="L233" s="499"/>
      <c r="M233" s="498"/>
      <c r="N233" s="499"/>
      <c r="O233" s="500"/>
      <c r="P233" s="500"/>
      <c r="Q233" s="506"/>
      <c r="R233" s="502" t="str">
        <f t="shared" si="3"/>
        <v/>
      </c>
    </row>
    <row r="234" spans="1:18" x14ac:dyDescent="0.35">
      <c r="A234" s="504"/>
      <c r="B234" s="505"/>
      <c r="C234" s="493"/>
      <c r="D234" s="494"/>
      <c r="E234" s="495"/>
      <c r="F234" s="496"/>
      <c r="G234" s="497"/>
      <c r="H234" s="497"/>
      <c r="I234" s="497"/>
      <c r="J234" s="493"/>
      <c r="K234" s="498"/>
      <c r="L234" s="499"/>
      <c r="M234" s="498"/>
      <c r="N234" s="499"/>
      <c r="O234" s="500"/>
      <c r="P234" s="500"/>
      <c r="Q234" s="506"/>
      <c r="R234" s="502" t="str">
        <f t="shared" si="3"/>
        <v/>
      </c>
    </row>
    <row r="235" spans="1:18" x14ac:dyDescent="0.35">
      <c r="A235" s="504"/>
      <c r="B235" s="505"/>
      <c r="C235" s="493"/>
      <c r="D235" s="494"/>
      <c r="E235" s="495"/>
      <c r="F235" s="496"/>
      <c r="G235" s="497"/>
      <c r="H235" s="497"/>
      <c r="I235" s="497"/>
      <c r="J235" s="493"/>
      <c r="K235" s="498"/>
      <c r="L235" s="499"/>
      <c r="M235" s="498"/>
      <c r="N235" s="499"/>
      <c r="O235" s="500"/>
      <c r="P235" s="500"/>
      <c r="Q235" s="506"/>
      <c r="R235" s="502" t="str">
        <f t="shared" si="3"/>
        <v/>
      </c>
    </row>
    <row r="236" spans="1:18" x14ac:dyDescent="0.35">
      <c r="A236" s="504"/>
      <c r="B236" s="505"/>
      <c r="C236" s="493"/>
      <c r="D236" s="494"/>
      <c r="E236" s="495"/>
      <c r="F236" s="496"/>
      <c r="G236" s="497"/>
      <c r="H236" s="497"/>
      <c r="I236" s="497"/>
      <c r="J236" s="493"/>
      <c r="K236" s="498"/>
      <c r="L236" s="499"/>
      <c r="M236" s="498"/>
      <c r="N236" s="499"/>
      <c r="O236" s="500"/>
      <c r="P236" s="500"/>
      <c r="Q236" s="506"/>
      <c r="R236" s="502" t="str">
        <f t="shared" si="3"/>
        <v/>
      </c>
    </row>
    <row r="237" spans="1:18" x14ac:dyDescent="0.35">
      <c r="A237" s="504"/>
      <c r="B237" s="505"/>
      <c r="C237" s="493"/>
      <c r="D237" s="494"/>
      <c r="E237" s="495"/>
      <c r="F237" s="496"/>
      <c r="G237" s="497"/>
      <c r="H237" s="497"/>
      <c r="I237" s="497"/>
      <c r="J237" s="493"/>
      <c r="K237" s="498"/>
      <c r="L237" s="499"/>
      <c r="M237" s="498"/>
      <c r="N237" s="499"/>
      <c r="O237" s="500"/>
      <c r="P237" s="500"/>
      <c r="Q237" s="506"/>
      <c r="R237" s="502" t="str">
        <f t="shared" si="3"/>
        <v/>
      </c>
    </row>
    <row r="238" spans="1:18" x14ac:dyDescent="0.35">
      <c r="A238" s="504"/>
      <c r="B238" s="505"/>
      <c r="C238" s="493"/>
      <c r="D238" s="494"/>
      <c r="E238" s="495"/>
      <c r="F238" s="496"/>
      <c r="G238" s="497"/>
      <c r="H238" s="497"/>
      <c r="I238" s="497"/>
      <c r="J238" s="493"/>
      <c r="K238" s="498"/>
      <c r="L238" s="499"/>
      <c r="M238" s="498"/>
      <c r="N238" s="499"/>
      <c r="O238" s="500"/>
      <c r="P238" s="500"/>
      <c r="Q238" s="506"/>
      <c r="R238" s="502" t="str">
        <f t="shared" si="3"/>
        <v/>
      </c>
    </row>
    <row r="239" spans="1:18" x14ac:dyDescent="0.35">
      <c r="A239" s="504"/>
      <c r="B239" s="505"/>
      <c r="C239" s="493"/>
      <c r="D239" s="494"/>
      <c r="E239" s="495"/>
      <c r="F239" s="496"/>
      <c r="G239" s="497"/>
      <c r="H239" s="497"/>
      <c r="I239" s="497"/>
      <c r="J239" s="493"/>
      <c r="K239" s="498"/>
      <c r="L239" s="499"/>
      <c r="M239" s="498"/>
      <c r="N239" s="499"/>
      <c r="O239" s="500"/>
      <c r="P239" s="500"/>
      <c r="Q239" s="506"/>
      <c r="R239" s="502" t="str">
        <f t="shared" si="3"/>
        <v/>
      </c>
    </row>
    <row r="240" spans="1:18" x14ac:dyDescent="0.35">
      <c r="A240" s="504"/>
      <c r="B240" s="505"/>
      <c r="C240" s="493"/>
      <c r="D240" s="494"/>
      <c r="E240" s="495"/>
      <c r="F240" s="496"/>
      <c r="G240" s="497"/>
      <c r="H240" s="497"/>
      <c r="I240" s="497"/>
      <c r="J240" s="493"/>
      <c r="K240" s="498"/>
      <c r="L240" s="499"/>
      <c r="M240" s="498"/>
      <c r="N240" s="499"/>
      <c r="O240" s="500"/>
      <c r="P240" s="500"/>
      <c r="Q240" s="506"/>
      <c r="R240" s="502" t="str">
        <f t="shared" si="3"/>
        <v/>
      </c>
    </row>
    <row r="241" spans="1:18" x14ac:dyDescent="0.35">
      <c r="A241" s="504"/>
      <c r="B241" s="505"/>
      <c r="C241" s="493"/>
      <c r="D241" s="494"/>
      <c r="E241" s="495"/>
      <c r="F241" s="496"/>
      <c r="G241" s="497"/>
      <c r="H241" s="497"/>
      <c r="I241" s="497"/>
      <c r="J241" s="493"/>
      <c r="K241" s="498"/>
      <c r="L241" s="499"/>
      <c r="M241" s="498"/>
      <c r="N241" s="499"/>
      <c r="O241" s="500"/>
      <c r="P241" s="500"/>
      <c r="Q241" s="506"/>
      <c r="R241" s="502" t="str">
        <f t="shared" si="3"/>
        <v/>
      </c>
    </row>
    <row r="242" spans="1:18" x14ac:dyDescent="0.35">
      <c r="A242" s="504"/>
      <c r="B242" s="505"/>
      <c r="C242" s="493"/>
      <c r="D242" s="494"/>
      <c r="E242" s="495"/>
      <c r="F242" s="496"/>
      <c r="G242" s="497"/>
      <c r="H242" s="497"/>
      <c r="I242" s="497"/>
      <c r="J242" s="493"/>
      <c r="K242" s="498"/>
      <c r="L242" s="499"/>
      <c r="M242" s="498"/>
      <c r="N242" s="499"/>
      <c r="O242" s="500"/>
      <c r="P242" s="500"/>
      <c r="Q242" s="506"/>
      <c r="R242" s="502" t="str">
        <f t="shared" si="3"/>
        <v/>
      </c>
    </row>
    <row r="243" spans="1:18" x14ac:dyDescent="0.35">
      <c r="A243" s="504"/>
      <c r="B243" s="505"/>
      <c r="C243" s="493"/>
      <c r="D243" s="494"/>
      <c r="E243" s="495"/>
      <c r="F243" s="496"/>
      <c r="G243" s="497"/>
      <c r="H243" s="497"/>
      <c r="I243" s="497"/>
      <c r="J243" s="493"/>
      <c r="K243" s="498"/>
      <c r="L243" s="499"/>
      <c r="M243" s="498"/>
      <c r="N243" s="499"/>
      <c r="O243" s="500"/>
      <c r="P243" s="500"/>
      <c r="Q243" s="506"/>
      <c r="R243" s="502" t="str">
        <f t="shared" si="3"/>
        <v/>
      </c>
    </row>
    <row r="244" spans="1:18" x14ac:dyDescent="0.35">
      <c r="A244" s="504"/>
      <c r="B244" s="505"/>
      <c r="C244" s="493"/>
      <c r="D244" s="494"/>
      <c r="E244" s="495"/>
      <c r="F244" s="496"/>
      <c r="G244" s="497"/>
      <c r="H244" s="497"/>
      <c r="I244" s="497"/>
      <c r="J244" s="493"/>
      <c r="K244" s="498"/>
      <c r="L244" s="499"/>
      <c r="M244" s="498"/>
      <c r="N244" s="499"/>
      <c r="O244" s="500"/>
      <c r="P244" s="500"/>
      <c r="Q244" s="506"/>
      <c r="R244" s="502" t="str">
        <f t="shared" si="3"/>
        <v/>
      </c>
    </row>
    <row r="245" spans="1:18" x14ac:dyDescent="0.35">
      <c r="A245" s="504"/>
      <c r="B245" s="505"/>
      <c r="C245" s="493"/>
      <c r="D245" s="494"/>
      <c r="E245" s="495"/>
      <c r="F245" s="496"/>
      <c r="G245" s="497"/>
      <c r="H245" s="497"/>
      <c r="I245" s="497"/>
      <c r="J245" s="493"/>
      <c r="K245" s="498"/>
      <c r="L245" s="499"/>
      <c r="M245" s="498"/>
      <c r="N245" s="499"/>
      <c r="O245" s="500"/>
      <c r="P245" s="500"/>
      <c r="Q245" s="506"/>
      <c r="R245" s="502" t="str">
        <f t="shared" si="3"/>
        <v/>
      </c>
    </row>
    <row r="246" spans="1:18" x14ac:dyDescent="0.35">
      <c r="A246" s="504"/>
      <c r="B246" s="505"/>
      <c r="C246" s="493"/>
      <c r="D246" s="494"/>
      <c r="E246" s="495"/>
      <c r="F246" s="496"/>
      <c r="G246" s="497"/>
      <c r="H246" s="497"/>
      <c r="I246" s="497"/>
      <c r="J246" s="493"/>
      <c r="K246" s="498"/>
      <c r="L246" s="499"/>
      <c r="M246" s="498"/>
      <c r="N246" s="499"/>
      <c r="O246" s="500"/>
      <c r="P246" s="500"/>
      <c r="Q246" s="506"/>
      <c r="R246" s="502" t="str">
        <f t="shared" si="3"/>
        <v/>
      </c>
    </row>
    <row r="247" spans="1:18" x14ac:dyDescent="0.35">
      <c r="A247" s="504"/>
      <c r="B247" s="505"/>
      <c r="C247" s="493"/>
      <c r="D247" s="494"/>
      <c r="E247" s="495"/>
      <c r="F247" s="496"/>
      <c r="G247" s="497"/>
      <c r="H247" s="497"/>
      <c r="I247" s="497"/>
      <c r="J247" s="493"/>
      <c r="K247" s="498"/>
      <c r="L247" s="499"/>
      <c r="M247" s="498"/>
      <c r="N247" s="499"/>
      <c r="O247" s="500"/>
      <c r="P247" s="500"/>
      <c r="Q247" s="506"/>
      <c r="R247" s="502" t="str">
        <f t="shared" si="3"/>
        <v/>
      </c>
    </row>
    <row r="248" spans="1:18" x14ac:dyDescent="0.35">
      <c r="A248" s="504"/>
      <c r="B248" s="505"/>
      <c r="C248" s="493"/>
      <c r="D248" s="494"/>
      <c r="E248" s="495"/>
      <c r="F248" s="496"/>
      <c r="G248" s="497"/>
      <c r="H248" s="497"/>
      <c r="I248" s="497"/>
      <c r="J248" s="493"/>
      <c r="K248" s="498"/>
      <c r="L248" s="499"/>
      <c r="M248" s="498"/>
      <c r="N248" s="499"/>
      <c r="O248" s="500"/>
      <c r="P248" s="500"/>
      <c r="Q248" s="506"/>
      <c r="R248" s="502" t="str">
        <f t="shared" si="3"/>
        <v/>
      </c>
    </row>
    <row r="249" spans="1:18" x14ac:dyDescent="0.35">
      <c r="A249" s="504"/>
      <c r="B249" s="505"/>
      <c r="C249" s="493"/>
      <c r="D249" s="494"/>
      <c r="E249" s="495"/>
      <c r="F249" s="496"/>
      <c r="G249" s="497"/>
      <c r="H249" s="497"/>
      <c r="I249" s="497"/>
      <c r="J249" s="493"/>
      <c r="K249" s="498"/>
      <c r="L249" s="499"/>
      <c r="M249" s="498"/>
      <c r="N249" s="499"/>
      <c r="O249" s="500"/>
      <c r="P249" s="500"/>
      <c r="Q249" s="506"/>
      <c r="R249" s="502" t="str">
        <f t="shared" si="3"/>
        <v/>
      </c>
    </row>
    <row r="250" spans="1:18" x14ac:dyDescent="0.35">
      <c r="A250" s="504"/>
      <c r="B250" s="505"/>
      <c r="C250" s="493"/>
      <c r="D250" s="494"/>
      <c r="E250" s="495"/>
      <c r="F250" s="496"/>
      <c r="G250" s="497"/>
      <c r="H250" s="497"/>
      <c r="I250" s="497"/>
      <c r="J250" s="493"/>
      <c r="K250" s="498"/>
      <c r="L250" s="499"/>
      <c r="M250" s="498"/>
      <c r="N250" s="499"/>
      <c r="O250" s="500"/>
      <c r="P250" s="500"/>
      <c r="Q250" s="506"/>
      <c r="R250" s="502" t="str">
        <f t="shared" si="3"/>
        <v/>
      </c>
    </row>
    <row r="251" spans="1:18" x14ac:dyDescent="0.35">
      <c r="A251" s="504"/>
      <c r="B251" s="505"/>
      <c r="C251" s="493"/>
      <c r="D251" s="494"/>
      <c r="E251" s="495"/>
      <c r="F251" s="496"/>
      <c r="G251" s="497"/>
      <c r="H251" s="497"/>
      <c r="I251" s="497"/>
      <c r="J251" s="493"/>
      <c r="K251" s="498"/>
      <c r="L251" s="499"/>
      <c r="M251" s="498"/>
      <c r="N251" s="499"/>
      <c r="O251" s="500"/>
      <c r="P251" s="500"/>
      <c r="Q251" s="506"/>
      <c r="R251" s="502" t="str">
        <f t="shared" si="3"/>
        <v/>
      </c>
    </row>
    <row r="252" spans="1:18" x14ac:dyDescent="0.35">
      <c r="A252" s="504"/>
      <c r="B252" s="505"/>
      <c r="C252" s="493"/>
      <c r="D252" s="494"/>
      <c r="E252" s="495"/>
      <c r="F252" s="496"/>
      <c r="G252" s="497"/>
      <c r="H252" s="497"/>
      <c r="I252" s="497"/>
      <c r="J252" s="493"/>
      <c r="K252" s="498"/>
      <c r="L252" s="499"/>
      <c r="M252" s="498"/>
      <c r="N252" s="499"/>
      <c r="O252" s="500"/>
      <c r="P252" s="500"/>
      <c r="Q252" s="506"/>
      <c r="R252" s="502" t="str">
        <f t="shared" si="3"/>
        <v/>
      </c>
    </row>
    <row r="253" spans="1:18" x14ac:dyDescent="0.35">
      <c r="A253" s="504"/>
      <c r="B253" s="505"/>
      <c r="C253" s="493"/>
      <c r="D253" s="494"/>
      <c r="E253" s="495"/>
      <c r="F253" s="496"/>
      <c r="G253" s="497"/>
      <c r="H253" s="497"/>
      <c r="I253" s="497"/>
      <c r="J253" s="493"/>
      <c r="K253" s="498"/>
      <c r="L253" s="499"/>
      <c r="M253" s="498"/>
      <c r="N253" s="499"/>
      <c r="O253" s="500"/>
      <c r="P253" s="500"/>
      <c r="Q253" s="506"/>
      <c r="R253" s="502" t="str">
        <f t="shared" si="3"/>
        <v/>
      </c>
    </row>
    <row r="254" spans="1:18" x14ac:dyDescent="0.35">
      <c r="A254" s="504"/>
      <c r="B254" s="505"/>
      <c r="C254" s="493"/>
      <c r="D254" s="494"/>
      <c r="E254" s="495"/>
      <c r="F254" s="496"/>
      <c r="G254" s="497"/>
      <c r="H254" s="497"/>
      <c r="I254" s="497"/>
      <c r="J254" s="493"/>
      <c r="K254" s="498"/>
      <c r="L254" s="499"/>
      <c r="M254" s="498"/>
      <c r="N254" s="499"/>
      <c r="O254" s="500"/>
      <c r="P254" s="500"/>
      <c r="Q254" s="506"/>
      <c r="R254" s="502" t="str">
        <f t="shared" si="3"/>
        <v/>
      </c>
    </row>
    <row r="255" spans="1:18" x14ac:dyDescent="0.35">
      <c r="A255" s="504"/>
      <c r="B255" s="505"/>
      <c r="C255" s="493"/>
      <c r="D255" s="494"/>
      <c r="E255" s="495"/>
      <c r="F255" s="496"/>
      <c r="G255" s="497"/>
      <c r="H255" s="497"/>
      <c r="I255" s="497"/>
      <c r="J255" s="493"/>
      <c r="K255" s="498"/>
      <c r="L255" s="499"/>
      <c r="M255" s="498"/>
      <c r="N255" s="499"/>
      <c r="O255" s="500"/>
      <c r="P255" s="500"/>
      <c r="Q255" s="506"/>
      <c r="R255" s="502" t="str">
        <f t="shared" si="3"/>
        <v/>
      </c>
    </row>
    <row r="256" spans="1:18" x14ac:dyDescent="0.35">
      <c r="A256" s="504"/>
      <c r="B256" s="505"/>
      <c r="C256" s="493"/>
      <c r="D256" s="494"/>
      <c r="E256" s="495"/>
      <c r="F256" s="496"/>
      <c r="G256" s="497"/>
      <c r="H256" s="497"/>
      <c r="I256" s="497"/>
      <c r="J256" s="493"/>
      <c r="K256" s="498"/>
      <c r="L256" s="499"/>
      <c r="M256" s="498"/>
      <c r="N256" s="499"/>
      <c r="O256" s="500"/>
      <c r="P256" s="500"/>
      <c r="Q256" s="506"/>
      <c r="R256" s="502" t="str">
        <f t="shared" si="3"/>
        <v/>
      </c>
    </row>
    <row r="257" spans="1:18" x14ac:dyDescent="0.35">
      <c r="A257" s="504"/>
      <c r="B257" s="505"/>
      <c r="C257" s="493"/>
      <c r="D257" s="494"/>
      <c r="E257" s="495"/>
      <c r="F257" s="496"/>
      <c r="G257" s="497"/>
      <c r="H257" s="497"/>
      <c r="I257" s="497"/>
      <c r="J257" s="493"/>
      <c r="K257" s="498"/>
      <c r="L257" s="499"/>
      <c r="M257" s="498"/>
      <c r="N257" s="499"/>
      <c r="O257" s="500"/>
      <c r="P257" s="500"/>
      <c r="Q257" s="506"/>
      <c r="R257" s="502" t="str">
        <f t="shared" si="3"/>
        <v/>
      </c>
    </row>
    <row r="258" spans="1:18" x14ac:dyDescent="0.35">
      <c r="A258" s="504"/>
      <c r="B258" s="505"/>
      <c r="C258" s="493"/>
      <c r="D258" s="494"/>
      <c r="E258" s="495"/>
      <c r="F258" s="496"/>
      <c r="G258" s="497"/>
      <c r="H258" s="497"/>
      <c r="I258" s="497"/>
      <c r="J258" s="493"/>
      <c r="K258" s="498"/>
      <c r="L258" s="499"/>
      <c r="M258" s="498"/>
      <c r="N258" s="499"/>
      <c r="O258" s="500"/>
      <c r="P258" s="500"/>
      <c r="Q258" s="506"/>
      <c r="R258" s="502" t="str">
        <f t="shared" si="3"/>
        <v/>
      </c>
    </row>
    <row r="259" spans="1:18" x14ac:dyDescent="0.35">
      <c r="A259" s="504"/>
      <c r="B259" s="505"/>
      <c r="C259" s="493"/>
      <c r="D259" s="494"/>
      <c r="E259" s="495"/>
      <c r="F259" s="496"/>
      <c r="G259" s="497"/>
      <c r="H259" s="497"/>
      <c r="I259" s="497"/>
      <c r="J259" s="493"/>
      <c r="K259" s="498"/>
      <c r="L259" s="499"/>
      <c r="M259" s="498"/>
      <c r="N259" s="499"/>
      <c r="O259" s="500"/>
      <c r="P259" s="500"/>
      <c r="Q259" s="506"/>
      <c r="R259" s="502" t="str">
        <f t="shared" si="3"/>
        <v/>
      </c>
    </row>
    <row r="260" spans="1:18" x14ac:dyDescent="0.35">
      <c r="A260" s="504"/>
      <c r="B260" s="505"/>
      <c r="C260" s="493"/>
      <c r="D260" s="494"/>
      <c r="E260" s="495"/>
      <c r="F260" s="496"/>
      <c r="G260" s="497"/>
      <c r="H260" s="497"/>
      <c r="I260" s="497"/>
      <c r="J260" s="493"/>
      <c r="K260" s="498"/>
      <c r="L260" s="499"/>
      <c r="M260" s="498"/>
      <c r="N260" s="499"/>
      <c r="O260" s="500"/>
      <c r="P260" s="500"/>
      <c r="Q260" s="506"/>
      <c r="R260" s="502" t="str">
        <f t="shared" si="3"/>
        <v/>
      </c>
    </row>
    <row r="261" spans="1:18" x14ac:dyDescent="0.35">
      <c r="A261" s="504"/>
      <c r="B261" s="505"/>
      <c r="C261" s="493"/>
      <c r="D261" s="494"/>
      <c r="E261" s="495"/>
      <c r="F261" s="496"/>
      <c r="G261" s="497"/>
      <c r="H261" s="497"/>
      <c r="I261" s="497"/>
      <c r="J261" s="493"/>
      <c r="K261" s="498"/>
      <c r="L261" s="499"/>
      <c r="M261" s="498"/>
      <c r="N261" s="499"/>
      <c r="O261" s="500"/>
      <c r="P261" s="500"/>
      <c r="Q261" s="506"/>
      <c r="R261" s="502" t="str">
        <f t="shared" si="3"/>
        <v/>
      </c>
    </row>
    <row r="262" spans="1:18" x14ac:dyDescent="0.35">
      <c r="A262" s="504"/>
      <c r="B262" s="505"/>
      <c r="C262" s="493"/>
      <c r="D262" s="494"/>
      <c r="E262" s="495"/>
      <c r="F262" s="496"/>
      <c r="G262" s="497"/>
      <c r="H262" s="497"/>
      <c r="I262" s="497"/>
      <c r="J262" s="493"/>
      <c r="K262" s="498"/>
      <c r="L262" s="499"/>
      <c r="M262" s="498"/>
      <c r="N262" s="499"/>
      <c r="O262" s="500"/>
      <c r="P262" s="500"/>
      <c r="Q262" s="506"/>
      <c r="R262" s="502" t="str">
        <f t="shared" si="3"/>
        <v/>
      </c>
    </row>
    <row r="263" spans="1:18" x14ac:dyDescent="0.35">
      <c r="A263" s="504"/>
      <c r="B263" s="505"/>
      <c r="C263" s="493"/>
      <c r="D263" s="494"/>
      <c r="E263" s="495"/>
      <c r="F263" s="496"/>
      <c r="G263" s="497"/>
      <c r="H263" s="497"/>
      <c r="I263" s="497"/>
      <c r="J263" s="493"/>
      <c r="K263" s="498"/>
      <c r="L263" s="499"/>
      <c r="M263" s="498"/>
      <c r="N263" s="499"/>
      <c r="O263" s="500"/>
      <c r="P263" s="500"/>
      <c r="Q263" s="506"/>
      <c r="R263" s="502" t="str">
        <f t="shared" si="3"/>
        <v/>
      </c>
    </row>
    <row r="264" spans="1:18" x14ac:dyDescent="0.35">
      <c r="A264" s="504"/>
      <c r="B264" s="505"/>
      <c r="C264" s="493"/>
      <c r="D264" s="494"/>
      <c r="E264" s="495"/>
      <c r="F264" s="496"/>
      <c r="G264" s="497"/>
      <c r="H264" s="497"/>
      <c r="I264" s="497"/>
      <c r="J264" s="493"/>
      <c r="K264" s="498"/>
      <c r="L264" s="499"/>
      <c r="M264" s="498"/>
      <c r="N264" s="499"/>
      <c r="O264" s="500"/>
      <c r="P264" s="500"/>
      <c r="Q264" s="506"/>
      <c r="R264" s="502" t="str">
        <f t="shared" si="3"/>
        <v/>
      </c>
    </row>
    <row r="265" spans="1:18" x14ac:dyDescent="0.35">
      <c r="A265" s="504"/>
      <c r="B265" s="505"/>
      <c r="C265" s="493"/>
      <c r="D265" s="494"/>
      <c r="E265" s="495"/>
      <c r="F265" s="496"/>
      <c r="G265" s="497"/>
      <c r="H265" s="497"/>
      <c r="I265" s="497"/>
      <c r="J265" s="493"/>
      <c r="K265" s="498"/>
      <c r="L265" s="499"/>
      <c r="M265" s="498"/>
      <c r="N265" s="499"/>
      <c r="O265" s="500"/>
      <c r="P265" s="500"/>
      <c r="Q265" s="506"/>
      <c r="R265" s="502" t="str">
        <f t="shared" si="3"/>
        <v/>
      </c>
    </row>
    <row r="266" spans="1:18" x14ac:dyDescent="0.35">
      <c r="A266" s="504"/>
      <c r="B266" s="505"/>
      <c r="C266" s="493"/>
      <c r="D266" s="494"/>
      <c r="E266" s="495"/>
      <c r="F266" s="496"/>
      <c r="G266" s="497"/>
      <c r="H266" s="497"/>
      <c r="I266" s="497"/>
      <c r="J266" s="493"/>
      <c r="K266" s="498"/>
      <c r="L266" s="499"/>
      <c r="M266" s="498"/>
      <c r="N266" s="499"/>
      <c r="O266" s="500"/>
      <c r="P266" s="500"/>
      <c r="Q266" s="506"/>
      <c r="R266" s="502" t="str">
        <f t="shared" si="3"/>
        <v/>
      </c>
    </row>
    <row r="267" spans="1:18" x14ac:dyDescent="0.35">
      <c r="A267" s="504"/>
      <c r="B267" s="505"/>
      <c r="C267" s="493"/>
      <c r="D267" s="494"/>
      <c r="E267" s="495"/>
      <c r="F267" s="496"/>
      <c r="G267" s="497"/>
      <c r="H267" s="497"/>
      <c r="I267" s="497"/>
      <c r="J267" s="493"/>
      <c r="K267" s="498"/>
      <c r="L267" s="499"/>
      <c r="M267" s="498"/>
      <c r="N267" s="499"/>
      <c r="O267" s="500"/>
      <c r="P267" s="500"/>
      <c r="Q267" s="506"/>
      <c r="R267" s="502" t="str">
        <f t="shared" si="3"/>
        <v/>
      </c>
    </row>
    <row r="268" spans="1:18" x14ac:dyDescent="0.35">
      <c r="A268" s="504"/>
      <c r="B268" s="505"/>
      <c r="C268" s="493"/>
      <c r="D268" s="494"/>
      <c r="E268" s="495"/>
      <c r="F268" s="496"/>
      <c r="G268" s="497"/>
      <c r="H268" s="497"/>
      <c r="I268" s="497"/>
      <c r="J268" s="493"/>
      <c r="K268" s="498"/>
      <c r="L268" s="499"/>
      <c r="M268" s="498"/>
      <c r="N268" s="499"/>
      <c r="O268" s="500"/>
      <c r="P268" s="500"/>
      <c r="Q268" s="506"/>
      <c r="R268" s="502" t="str">
        <f t="shared" si="3"/>
        <v/>
      </c>
    </row>
    <row r="269" spans="1:18" x14ac:dyDescent="0.35">
      <c r="A269" s="504"/>
      <c r="B269" s="505"/>
      <c r="C269" s="493"/>
      <c r="D269" s="494"/>
      <c r="E269" s="495"/>
      <c r="F269" s="496"/>
      <c r="G269" s="497"/>
      <c r="H269" s="497"/>
      <c r="I269" s="497"/>
      <c r="J269" s="493"/>
      <c r="K269" s="498"/>
      <c r="L269" s="499"/>
      <c r="M269" s="498"/>
      <c r="N269" s="499"/>
      <c r="O269" s="500"/>
      <c r="P269" s="500"/>
      <c r="Q269" s="506"/>
      <c r="R269" s="502" t="str">
        <f t="shared" si="3"/>
        <v/>
      </c>
    </row>
    <row r="270" spans="1:18" x14ac:dyDescent="0.35">
      <c r="A270" s="504"/>
      <c r="B270" s="505"/>
      <c r="C270" s="493"/>
      <c r="D270" s="494"/>
      <c r="E270" s="495"/>
      <c r="F270" s="496"/>
      <c r="G270" s="497"/>
      <c r="H270" s="497"/>
      <c r="I270" s="497"/>
      <c r="J270" s="493"/>
      <c r="K270" s="498"/>
      <c r="L270" s="499"/>
      <c r="M270" s="498"/>
      <c r="N270" s="499"/>
      <c r="O270" s="500"/>
      <c r="P270" s="500"/>
      <c r="Q270" s="506"/>
      <c r="R270" s="502" t="str">
        <f t="shared" si="3"/>
        <v/>
      </c>
    </row>
    <row r="271" spans="1:18" x14ac:dyDescent="0.35">
      <c r="A271" s="504"/>
      <c r="B271" s="505"/>
      <c r="C271" s="493"/>
      <c r="D271" s="494"/>
      <c r="E271" s="495"/>
      <c r="F271" s="496"/>
      <c r="G271" s="497"/>
      <c r="H271" s="497"/>
      <c r="I271" s="497"/>
      <c r="J271" s="493"/>
      <c r="K271" s="498"/>
      <c r="L271" s="499"/>
      <c r="M271" s="498"/>
      <c r="N271" s="499"/>
      <c r="O271" s="500"/>
      <c r="P271" s="500"/>
      <c r="Q271" s="506"/>
      <c r="R271" s="502" t="str">
        <f t="shared" ref="R271:R272" si="4">IF(M271="","",ROUND(Q271/M271,2))</f>
        <v/>
      </c>
    </row>
    <row r="272" spans="1:18" x14ac:dyDescent="0.35">
      <c r="A272" s="504"/>
      <c r="B272" s="505"/>
      <c r="C272" s="493"/>
      <c r="D272" s="494"/>
      <c r="E272" s="495"/>
      <c r="F272" s="496"/>
      <c r="G272" s="497"/>
      <c r="H272" s="497"/>
      <c r="I272" s="497"/>
      <c r="J272" s="493"/>
      <c r="K272" s="498"/>
      <c r="L272" s="499"/>
      <c r="M272" s="498"/>
      <c r="N272" s="499"/>
      <c r="O272" s="500"/>
      <c r="P272" s="500"/>
      <c r="Q272" s="506"/>
      <c r="R272" s="502" t="str">
        <f t="shared" si="4"/>
        <v/>
      </c>
    </row>
  </sheetData>
  <sheetProtection sheet="1" formatCells="0" formatColumns="0" formatRows="0" insertRows="0" selectLockedCells="1" sort="0" autoFilter="0"/>
  <autoFilter ref="A14:R272" xr:uid="{00000000-0009-0000-0000-000003000000}"/>
  <dataValidations count="3">
    <dataValidation type="list" errorStyle="warning" allowBlank="1" showInputMessage="1" sqref="F15:F272" xr:uid="{792B50C2-5FEE-4764-A5D7-58C4AFFED31F}">
      <formula1>"Codiffusion"</formula1>
    </dataValidation>
    <dataValidation type="list" errorStyle="warning" allowBlank="1" showInputMessage="1" sqref="G15:G272" xr:uid="{B3944C6E-7F64-4053-8EB9-660EC9F0F75B}">
      <formula1>"Préscolaire,Primaire,Secondaire,Familiale"</formula1>
    </dataValidation>
    <dataValidation type="list" allowBlank="1" showInputMessage="1" showErrorMessage="1" sqref="H15:H272" xr:uid="{D025F0E9-7D10-487F-B309-0AE09E589A8F}">
      <formula1>"Autochtone,Diversité"</formula1>
    </dataValidation>
  </dataValidations>
  <printOptions horizontalCentered="1"/>
  <pageMargins left="0.23622047244094491" right="0.23622047244094491" top="0.74803149606299213" bottom="0.74803149606299213" header="0.31496062992125984" footer="0.31496062992125984"/>
  <pageSetup paperSize="5" scale="70" fitToWidth="0" fitToHeight="0" orientation="landscape" horizontalDpi="1200" verticalDpi="1200" r:id="rId1"/>
  <headerFooter>
    <oddFooter>&amp;LBilan de diffusion pour les productions québécoises - Jeune public&amp;Rpage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1409700</xdr:colOff>
                    <xdr:row>3</xdr:row>
                    <xdr:rowOff>12700</xdr:rowOff>
                  </from>
                  <to>
                    <xdr:col>4</xdr:col>
                    <xdr:colOff>698500</xdr:colOff>
                    <xdr:row>4</xdr:row>
                    <xdr:rowOff>12700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4</xdr:col>
                    <xdr:colOff>812800</xdr:colOff>
                    <xdr:row>3</xdr:row>
                    <xdr:rowOff>12700</xdr:rowOff>
                  </from>
                  <to>
                    <xdr:col>6</xdr:col>
                    <xdr:colOff>101600</xdr:colOff>
                    <xdr:row>4</xdr:row>
                    <xdr:rowOff>12700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6</xdr:col>
                    <xdr:colOff>215900</xdr:colOff>
                    <xdr:row>3</xdr:row>
                    <xdr:rowOff>12700</xdr:rowOff>
                  </from>
                  <to>
                    <xdr:col>7</xdr:col>
                    <xdr:colOff>692150</xdr:colOff>
                    <xdr:row>4</xdr:row>
                    <xdr:rowOff>12700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7</xdr:col>
                    <xdr:colOff>806450</xdr:colOff>
                    <xdr:row>3</xdr:row>
                    <xdr:rowOff>12700</xdr:rowOff>
                  </from>
                  <to>
                    <xdr:col>8</xdr:col>
                    <xdr:colOff>1200150</xdr:colOff>
                    <xdr:row>4</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1">
    <tabColor theme="8" tint="-0.249977111117893"/>
    <pageSetUpPr fitToPage="1"/>
  </sheetPr>
  <dimension ref="A1:BS277"/>
  <sheetViews>
    <sheetView showGridLines="0" zoomScaleNormal="100" zoomScalePageLayoutView="80" workbookViewId="0">
      <selection activeCell="B22" sqref="B22"/>
    </sheetView>
  </sheetViews>
  <sheetFormatPr baseColWidth="10" defaultColWidth="11.453125" defaultRowHeight="14.5" x14ac:dyDescent="0.35"/>
  <cols>
    <col min="1" max="1" width="12.26953125" style="144" customWidth="1"/>
    <col min="2" max="2" width="40.7265625" style="144" customWidth="1"/>
    <col min="3" max="4" width="26.81640625" style="144" customWidth="1"/>
    <col min="5" max="5" width="14.54296875" style="144" customWidth="1"/>
    <col min="6" max="7" width="14.1796875" style="145" customWidth="1"/>
    <col min="8" max="8" width="27.7265625" style="145" customWidth="1"/>
    <col min="9" max="9" width="12" style="146" customWidth="1"/>
    <col min="10" max="10" width="11.1796875" style="147" hidden="1" customWidth="1"/>
    <col min="11" max="11" width="31.81640625" style="147" hidden="1" customWidth="1"/>
    <col min="12" max="12" width="15.7265625" style="148" hidden="1" customWidth="1"/>
    <col min="13" max="13" width="14.1796875" style="148" customWidth="1"/>
    <col min="14" max="14" width="29.26953125" style="148" customWidth="1"/>
    <col min="15" max="15" width="12.7265625" style="147" customWidth="1"/>
    <col min="16" max="16" width="13.7265625" style="149" customWidth="1"/>
    <col min="17" max="17" width="13.54296875" style="149" customWidth="1"/>
    <col min="18" max="18" width="13.54296875" style="149" hidden="1" customWidth="1"/>
    <col min="19" max="19" width="13.54296875" style="149" customWidth="1"/>
    <col min="20" max="20" width="13.54296875" style="150" hidden="1" customWidth="1"/>
    <col min="21" max="21" width="7" style="149" hidden="1" customWidth="1"/>
    <col min="22" max="22" width="7" style="151" customWidth="1"/>
    <col min="23" max="23" width="14.1796875" style="147" hidden="1" customWidth="1"/>
    <col min="24" max="24" width="7" style="147" customWidth="1"/>
    <col min="25" max="25" width="7" style="147" hidden="1" customWidth="1"/>
    <col min="26" max="26" width="11.81640625" style="152" customWidth="1"/>
    <col min="27" max="28" width="10.7265625" style="149" customWidth="1"/>
    <col min="29" max="29" width="12.1796875" style="169" customWidth="1"/>
    <col min="30" max="31" width="15.90625" style="149" hidden="1" customWidth="1"/>
    <col min="32" max="32" width="15.90625" style="149" customWidth="1"/>
    <col min="33" max="33" width="7.453125" style="153" customWidth="1"/>
    <col min="34" max="34" width="7.453125" style="144" customWidth="1"/>
    <col min="35" max="46" width="13" style="144" customWidth="1"/>
    <col min="47" max="16384" width="11.453125" style="144"/>
  </cols>
  <sheetData>
    <row r="1" spans="1:71" s="30" customFormat="1" ht="26.25" customHeight="1" x14ac:dyDescent="0.4">
      <c r="A1" s="157" t="s">
        <v>49</v>
      </c>
      <c r="C1" s="32"/>
      <c r="D1" s="32"/>
      <c r="K1" s="33"/>
      <c r="L1" s="33"/>
      <c r="M1" s="34"/>
      <c r="N1" s="22"/>
      <c r="O1" s="22"/>
      <c r="P1" s="23"/>
      <c r="Q1" s="22"/>
      <c r="R1" s="22"/>
      <c r="S1" s="22"/>
      <c r="T1" s="22"/>
      <c r="U1" s="22"/>
      <c r="V1" s="22"/>
      <c r="W1" s="35"/>
      <c r="X1" s="36"/>
      <c r="Y1" s="29"/>
      <c r="Z1" s="23"/>
      <c r="AA1" s="23"/>
      <c r="AB1" s="24"/>
      <c r="AC1" s="24"/>
      <c r="AD1" s="37"/>
      <c r="AE1" s="37"/>
      <c r="AF1" s="22"/>
      <c r="AG1" s="22"/>
      <c r="AH1" s="22"/>
      <c r="AI1" s="22"/>
      <c r="AJ1" s="22"/>
      <c r="AK1" s="22"/>
      <c r="AL1" s="22"/>
      <c r="AM1" s="22"/>
      <c r="AN1" s="22"/>
      <c r="AO1" s="22"/>
      <c r="AP1" s="22"/>
      <c r="AQ1" s="22"/>
      <c r="AR1" s="22"/>
      <c r="AS1" s="22"/>
      <c r="AT1" s="22"/>
      <c r="AU1" s="22"/>
      <c r="AV1" s="22"/>
      <c r="AW1" s="22"/>
      <c r="AX1" s="22"/>
      <c r="AY1" s="22"/>
      <c r="AZ1" s="22"/>
      <c r="BA1" s="23"/>
      <c r="BB1" s="24"/>
      <c r="BC1" s="24"/>
      <c r="BD1" s="23"/>
      <c r="BE1" s="23"/>
      <c r="BF1" s="23"/>
      <c r="BG1" s="23"/>
      <c r="BH1" s="22"/>
      <c r="BI1" s="22"/>
      <c r="BJ1" s="22"/>
      <c r="BK1" s="22"/>
      <c r="BL1" s="23"/>
      <c r="BM1" s="22"/>
      <c r="BN1" s="22"/>
      <c r="BO1" s="22"/>
      <c r="BP1" s="22"/>
      <c r="BQ1" s="22"/>
      <c r="BR1" s="38"/>
      <c r="BS1" s="38"/>
    </row>
    <row r="2" spans="1:71" s="30" customFormat="1" ht="21" customHeight="1" x14ac:dyDescent="0.4">
      <c r="A2" s="320" t="s">
        <v>92</v>
      </c>
      <c r="C2" s="32"/>
      <c r="D2" s="32"/>
      <c r="F2" s="32"/>
      <c r="G2" s="32"/>
      <c r="H2" s="32"/>
      <c r="I2" s="32"/>
      <c r="J2" s="32"/>
      <c r="K2" s="33"/>
      <c r="L2" s="33"/>
      <c r="M2" s="34"/>
      <c r="N2" s="22"/>
      <c r="O2" s="22"/>
      <c r="P2" s="23"/>
      <c r="Q2" s="22"/>
      <c r="R2" s="22"/>
      <c r="S2" s="22"/>
      <c r="T2" s="22"/>
      <c r="U2" s="22"/>
      <c r="V2" s="22"/>
      <c r="W2" s="35"/>
      <c r="X2" s="36"/>
      <c r="Y2" s="29"/>
      <c r="Z2" s="23"/>
      <c r="AA2" s="23"/>
      <c r="AB2" s="24"/>
      <c r="AC2" s="24"/>
      <c r="AD2" s="37"/>
      <c r="AE2" s="37"/>
      <c r="AF2" s="22"/>
      <c r="AG2" s="22"/>
      <c r="AH2" s="22"/>
      <c r="AI2" s="22"/>
      <c r="AJ2" s="22"/>
      <c r="AK2" s="22"/>
      <c r="AL2" s="22"/>
      <c r="AM2" s="22"/>
      <c r="AN2" s="22"/>
      <c r="AO2" s="22"/>
      <c r="AP2" s="22"/>
      <c r="AQ2" s="22"/>
      <c r="AR2" s="22"/>
      <c r="AS2" s="22"/>
      <c r="AT2" s="22"/>
      <c r="AU2" s="22"/>
      <c r="AV2" s="22"/>
      <c r="AW2" s="22"/>
      <c r="AX2" s="22"/>
      <c r="AY2" s="22"/>
      <c r="AZ2" s="22"/>
      <c r="BA2" s="23"/>
      <c r="BB2" s="24"/>
      <c r="BC2" s="24"/>
      <c r="BD2" s="23"/>
      <c r="BE2" s="23"/>
      <c r="BF2" s="23"/>
      <c r="BG2" s="23"/>
      <c r="BH2" s="22"/>
      <c r="BI2" s="22"/>
      <c r="BJ2" s="22"/>
      <c r="BK2" s="22"/>
      <c r="BL2" s="23"/>
      <c r="BM2" s="22"/>
      <c r="BN2" s="22"/>
      <c r="BO2" s="22"/>
      <c r="BP2" s="22"/>
      <c r="BQ2" s="22"/>
      <c r="BR2" s="38"/>
      <c r="BS2" s="38"/>
    </row>
    <row r="3" spans="1:71" s="30" customFormat="1" ht="37" customHeight="1" x14ac:dyDescent="0.4">
      <c r="A3" s="566" t="s">
        <v>1072</v>
      </c>
      <c r="B3" s="566"/>
      <c r="C3" s="566"/>
      <c r="D3" s="566"/>
      <c r="E3" s="566"/>
      <c r="F3" s="566"/>
      <c r="G3" s="566"/>
      <c r="H3" s="566"/>
      <c r="I3" s="32"/>
      <c r="J3" s="32"/>
      <c r="K3" s="33"/>
      <c r="L3" s="33"/>
      <c r="M3" s="34"/>
      <c r="N3" s="22"/>
      <c r="O3" s="22"/>
      <c r="P3" s="23"/>
      <c r="Q3" s="22"/>
      <c r="R3" s="22"/>
      <c r="S3" s="22"/>
      <c r="T3" s="22"/>
      <c r="U3" s="22"/>
      <c r="V3" s="22"/>
      <c r="W3" s="35"/>
      <c r="X3" s="36"/>
      <c r="Y3" s="29"/>
      <c r="Z3" s="23"/>
      <c r="AA3" s="23"/>
      <c r="AB3" s="24"/>
      <c r="AC3" s="24"/>
      <c r="AD3" s="37"/>
      <c r="AE3" s="37"/>
      <c r="AF3" s="22"/>
      <c r="AG3" s="22"/>
      <c r="AH3" s="22"/>
      <c r="AI3" s="22"/>
      <c r="AJ3" s="22"/>
      <c r="AK3" s="22"/>
      <c r="AL3" s="22"/>
      <c r="AM3" s="22"/>
      <c r="AN3" s="22"/>
      <c r="AO3" s="22"/>
      <c r="AP3" s="22"/>
      <c r="AQ3" s="22"/>
      <c r="AR3" s="22"/>
      <c r="AS3" s="22"/>
      <c r="AT3" s="22"/>
      <c r="AU3" s="22"/>
      <c r="AV3" s="22"/>
      <c r="AW3" s="22"/>
      <c r="AX3" s="22"/>
      <c r="AY3" s="22"/>
      <c r="AZ3" s="22"/>
      <c r="BA3" s="23"/>
      <c r="BB3" s="24"/>
      <c r="BC3" s="24"/>
      <c r="BD3" s="23"/>
      <c r="BE3" s="23"/>
      <c r="BF3" s="23"/>
      <c r="BG3" s="23"/>
      <c r="BH3" s="22"/>
      <c r="BI3" s="22"/>
      <c r="BJ3" s="22"/>
      <c r="BK3" s="22"/>
      <c r="BL3" s="23"/>
      <c r="BM3" s="22"/>
      <c r="BN3" s="22"/>
      <c r="BO3" s="22"/>
      <c r="BP3" s="22"/>
      <c r="BQ3" s="22"/>
      <c r="BR3" s="38"/>
      <c r="BS3" s="38"/>
    </row>
    <row r="4" spans="1:71" s="39" customFormat="1" ht="16.5" customHeight="1" x14ac:dyDescent="0.3">
      <c r="A4" s="321" t="s">
        <v>5</v>
      </c>
      <c r="C4" s="40"/>
      <c r="D4" s="40"/>
      <c r="K4" s="41"/>
      <c r="L4" s="41"/>
      <c r="M4" s="42"/>
      <c r="N4" s="43"/>
      <c r="O4" s="43"/>
      <c r="P4" s="25"/>
      <c r="Q4" s="43"/>
      <c r="R4" s="43"/>
      <c r="S4" s="43"/>
      <c r="T4" s="43"/>
      <c r="U4" s="43"/>
      <c r="V4" s="43"/>
      <c r="W4" s="44"/>
      <c r="X4" s="45"/>
      <c r="Y4" s="46"/>
      <c r="Z4" s="25"/>
      <c r="AA4" s="25"/>
      <c r="AB4" s="26"/>
      <c r="AC4" s="11"/>
      <c r="AD4" s="47"/>
      <c r="AE4" s="47"/>
      <c r="AF4" s="2"/>
      <c r="AG4" s="30"/>
      <c r="AH4" s="2"/>
      <c r="AI4" s="2"/>
      <c r="AJ4" s="2"/>
      <c r="AK4" s="2"/>
      <c r="AL4" s="2"/>
      <c r="AM4" s="2"/>
      <c r="AN4" s="2"/>
      <c r="AO4" s="2"/>
      <c r="AP4" s="2"/>
      <c r="AQ4" s="2"/>
      <c r="AR4" s="2"/>
      <c r="AS4" s="2"/>
      <c r="AT4" s="2"/>
      <c r="AU4" s="2"/>
      <c r="AV4" s="2"/>
      <c r="AW4" s="2"/>
      <c r="AX4" s="2"/>
      <c r="AY4" s="2"/>
      <c r="AZ4" s="2"/>
      <c r="BA4" s="25"/>
      <c r="BB4" s="26"/>
      <c r="BC4" s="26"/>
      <c r="BD4" s="1"/>
      <c r="BE4" s="1"/>
      <c r="BF4" s="1"/>
      <c r="BG4" s="1"/>
      <c r="BH4" s="2"/>
      <c r="BI4" s="2"/>
      <c r="BJ4" s="2"/>
      <c r="BK4" s="2"/>
      <c r="BL4" s="3"/>
      <c r="BM4" s="4"/>
      <c r="BN4" s="4"/>
      <c r="BO4" s="4"/>
      <c r="BP4" s="4"/>
      <c r="BQ4" s="4"/>
      <c r="BR4" s="9"/>
      <c r="BS4" s="48"/>
    </row>
    <row r="5" spans="1:71" s="30" customFormat="1" ht="13.5" thickBot="1" x14ac:dyDescent="0.35">
      <c r="A5" s="49"/>
      <c r="C5" s="49"/>
      <c r="D5" s="49"/>
      <c r="F5" s="49"/>
      <c r="G5" s="49"/>
      <c r="H5" s="49"/>
      <c r="I5" s="50"/>
      <c r="J5" s="50"/>
      <c r="K5" s="50"/>
      <c r="L5" s="51"/>
      <c r="M5" s="51"/>
      <c r="N5" s="51"/>
      <c r="O5" s="23"/>
      <c r="P5" s="22"/>
      <c r="Q5" s="22"/>
      <c r="R5" s="22"/>
      <c r="S5" s="22"/>
      <c r="T5" s="35"/>
      <c r="U5" s="36"/>
      <c r="V5" s="29"/>
      <c r="W5" s="23"/>
      <c r="X5" s="24"/>
      <c r="Y5" s="24"/>
      <c r="Z5" s="37"/>
      <c r="AD5" s="22"/>
      <c r="AE5" s="22"/>
      <c r="AF5" s="22"/>
      <c r="AG5" s="38"/>
    </row>
    <row r="6" spans="1:71" s="30" customFormat="1" ht="14" x14ac:dyDescent="0.25">
      <c r="A6" s="52" t="s">
        <v>57</v>
      </c>
      <c r="B6" s="53"/>
      <c r="C6" s="54" t="str">
        <f>'Identification de la salle'!C12:G12</f>
        <v>Choisir la période de dépôt</v>
      </c>
      <c r="D6" s="55"/>
      <c r="E6" s="55"/>
      <c r="F6" s="55"/>
      <c r="G6" s="53"/>
      <c r="H6" s="53"/>
      <c r="I6" s="53"/>
      <c r="J6" s="53"/>
      <c r="K6" s="53"/>
      <c r="L6" s="53"/>
      <c r="M6" s="53"/>
      <c r="N6" s="53"/>
      <c r="O6" s="53"/>
      <c r="P6" s="53"/>
      <c r="Q6" s="53"/>
      <c r="R6" s="53"/>
      <c r="S6" s="53"/>
      <c r="T6" s="53"/>
      <c r="U6" s="53"/>
      <c r="V6" s="53"/>
      <c r="W6" s="56"/>
      <c r="X6" s="56"/>
      <c r="Y6" s="53"/>
      <c r="Z6" s="57"/>
      <c r="AA6" s="22"/>
      <c r="AB6" s="22"/>
      <c r="AC6" s="22"/>
      <c r="AD6" s="22"/>
      <c r="AE6" s="22"/>
      <c r="AF6" s="22"/>
      <c r="AG6" s="38"/>
    </row>
    <row r="7" spans="1:71" s="30" customFormat="1" ht="14" x14ac:dyDescent="0.25">
      <c r="A7" s="58" t="s">
        <v>0</v>
      </c>
      <c r="B7" s="59"/>
      <c r="C7" s="178" t="str">
        <f>IF(AND('Identification de la salle'!C14="",'Identification de la salle'!C18&lt;&gt;""),'Identification de la salle'!C18,IF('Identification de la salle'!C14="","",IF('Identification de la salle'!C16="Veuiller inscrire le nom de votre organisation dans la cellule C18",'Identification de la salle'!C18,'Identification de la salle'!C16)))</f>
        <v/>
      </c>
      <c r="D7" s="161"/>
      <c r="E7" s="161"/>
      <c r="F7" s="161"/>
      <c r="G7" s="59"/>
      <c r="H7" s="59"/>
      <c r="I7" s="59"/>
      <c r="J7" s="59"/>
      <c r="K7" s="59"/>
      <c r="L7" s="59"/>
      <c r="M7" s="59"/>
      <c r="N7" s="59"/>
      <c r="O7" s="59"/>
      <c r="P7" s="59"/>
      <c r="Q7" s="59"/>
      <c r="R7" s="59"/>
      <c r="S7" s="59"/>
      <c r="T7" s="59"/>
      <c r="U7" s="59"/>
      <c r="V7" s="59"/>
      <c r="W7" s="62"/>
      <c r="X7" s="62"/>
      <c r="Y7" s="59"/>
      <c r="Z7" s="64"/>
      <c r="AA7" s="22"/>
      <c r="AB7" s="22"/>
      <c r="AC7" s="22"/>
      <c r="AD7" s="22"/>
      <c r="AE7" s="22"/>
      <c r="AF7" s="22"/>
      <c r="AG7" s="38"/>
    </row>
    <row r="8" spans="1:71" s="30" customFormat="1" ht="14" x14ac:dyDescent="0.25">
      <c r="A8" s="58" t="s">
        <v>2</v>
      </c>
      <c r="B8" s="59"/>
      <c r="C8" s="393">
        <f>'Identification de la salle'!C20</f>
        <v>0</v>
      </c>
      <c r="D8" s="61"/>
      <c r="E8" s="61"/>
      <c r="F8" s="61"/>
      <c r="G8" s="59"/>
      <c r="H8" s="59"/>
      <c r="I8" s="59"/>
      <c r="J8" s="59"/>
      <c r="K8" s="59"/>
      <c r="L8" s="59"/>
      <c r="M8" s="59"/>
      <c r="N8" s="59"/>
      <c r="O8" s="59"/>
      <c r="P8" s="59"/>
      <c r="Q8" s="59"/>
      <c r="R8" s="59"/>
      <c r="S8" s="59"/>
      <c r="T8" s="59"/>
      <c r="U8" s="59"/>
      <c r="V8" s="59"/>
      <c r="W8" s="62"/>
      <c r="X8" s="63" t="s">
        <v>6</v>
      </c>
      <c r="Y8" s="59"/>
      <c r="Z8" s="64"/>
      <c r="AA8" s="22"/>
      <c r="AB8" s="22"/>
      <c r="AC8" s="22"/>
      <c r="AD8" s="37"/>
      <c r="AE8" s="22"/>
      <c r="AF8" s="22"/>
      <c r="AG8" s="38"/>
    </row>
    <row r="9" spans="1:71" s="30" customFormat="1" ht="14" x14ac:dyDescent="0.25">
      <c r="A9" s="58" t="s">
        <v>93</v>
      </c>
      <c r="B9" s="59"/>
      <c r="C9" s="60" t="str">
        <f>'Identification de la salle'!C22</f>
        <v>«Choisir»</v>
      </c>
      <c r="D9" s="61"/>
      <c r="E9" s="61"/>
      <c r="F9" s="61"/>
      <c r="G9" s="59"/>
      <c r="H9" s="59"/>
      <c r="I9" s="59"/>
      <c r="J9" s="59"/>
      <c r="K9" s="59"/>
      <c r="L9" s="59"/>
      <c r="M9" s="59"/>
      <c r="N9" s="59"/>
      <c r="O9" s="59"/>
      <c r="P9" s="59"/>
      <c r="Q9" s="59"/>
      <c r="R9" s="59"/>
      <c r="S9" s="59"/>
      <c r="T9" s="59"/>
      <c r="U9" s="59"/>
      <c r="V9" s="59"/>
      <c r="W9" s="62"/>
      <c r="X9" s="65" t="s">
        <v>21</v>
      </c>
      <c r="Y9" s="59"/>
      <c r="Z9" s="301" t="str">
        <f>'Tableau de bord'!$E$18</f>
        <v/>
      </c>
      <c r="AA9" s="22"/>
      <c r="AB9" s="22"/>
      <c r="AC9" s="22"/>
      <c r="AD9" s="37"/>
      <c r="AE9" s="22"/>
      <c r="AF9" s="22"/>
      <c r="AG9" s="38"/>
    </row>
    <row r="10" spans="1:71" s="30" customFormat="1" ht="15" customHeight="1" x14ac:dyDescent="0.25">
      <c r="A10" s="58" t="s">
        <v>3</v>
      </c>
      <c r="B10" s="59"/>
      <c r="C10" s="12">
        <f>'Identification de la salle'!E29</f>
        <v>0</v>
      </c>
      <c r="D10" s="59"/>
      <c r="E10" s="59"/>
      <c r="F10" s="59"/>
      <c r="G10" s="59"/>
      <c r="H10" s="59"/>
      <c r="I10" s="59"/>
      <c r="J10" s="59"/>
      <c r="K10" s="59"/>
      <c r="L10" s="59"/>
      <c r="M10" s="59"/>
      <c r="N10" s="59"/>
      <c r="O10" s="59"/>
      <c r="P10" s="59"/>
      <c r="Q10" s="59"/>
      <c r="R10" s="59"/>
      <c r="S10" s="59"/>
      <c r="T10" s="59"/>
      <c r="U10" s="59"/>
      <c r="V10" s="59"/>
      <c r="W10" s="62"/>
      <c r="X10" s="65" t="s">
        <v>22</v>
      </c>
      <c r="Y10" s="59"/>
      <c r="Z10" s="302" t="str">
        <f>'Tableau de bord'!$E$19</f>
        <v/>
      </c>
      <c r="AA10" s="22"/>
      <c r="AB10" s="175"/>
      <c r="AC10" s="175"/>
      <c r="AD10" s="22"/>
      <c r="AE10" s="22"/>
      <c r="AF10" s="22"/>
      <c r="AG10" s="38"/>
    </row>
    <row r="11" spans="1:71" s="30" customFormat="1" ht="4" customHeight="1" x14ac:dyDescent="0.25">
      <c r="A11" s="58"/>
      <c r="B11" s="59"/>
      <c r="C11" s="162"/>
      <c r="D11" s="59"/>
      <c r="E11" s="59"/>
      <c r="F11" s="59"/>
      <c r="G11" s="59"/>
      <c r="H11" s="59"/>
      <c r="I11" s="59"/>
      <c r="J11" s="59"/>
      <c r="K11" s="59"/>
      <c r="L11" s="59"/>
      <c r="M11" s="59"/>
      <c r="N11" s="59"/>
      <c r="O11" s="59"/>
      <c r="P11" s="59"/>
      <c r="Q11" s="59"/>
      <c r="R11" s="59"/>
      <c r="S11" s="59"/>
      <c r="T11" s="59"/>
      <c r="U11" s="59"/>
      <c r="V11" s="59"/>
      <c r="W11" s="62"/>
      <c r="X11" s="62"/>
      <c r="Y11" s="165"/>
      <c r="Z11" s="271"/>
      <c r="AA11" s="22"/>
      <c r="AB11" s="22"/>
      <c r="AC11" s="22"/>
      <c r="AD11" s="22"/>
      <c r="AE11" s="22"/>
      <c r="AF11" s="22"/>
      <c r="AG11" s="38"/>
    </row>
    <row r="12" spans="1:71" s="30" customFormat="1" ht="6" customHeight="1" thickBot="1" x14ac:dyDescent="0.3">
      <c r="A12" s="66"/>
      <c r="B12" s="67"/>
      <c r="C12" s="166"/>
      <c r="D12" s="67"/>
      <c r="E12" s="67"/>
      <c r="F12" s="67"/>
      <c r="G12" s="67"/>
      <c r="H12" s="67"/>
      <c r="I12" s="67"/>
      <c r="J12" s="67"/>
      <c r="K12" s="67"/>
      <c r="L12" s="67"/>
      <c r="M12" s="67"/>
      <c r="N12" s="67"/>
      <c r="O12" s="67"/>
      <c r="P12" s="67"/>
      <c r="Q12" s="67"/>
      <c r="R12" s="67"/>
      <c r="S12" s="67"/>
      <c r="T12" s="67"/>
      <c r="U12" s="67"/>
      <c r="V12" s="67"/>
      <c r="W12" s="68"/>
      <c r="X12" s="68"/>
      <c r="Y12" s="167"/>
      <c r="Z12" s="303"/>
      <c r="AA12" s="22"/>
      <c r="AB12" s="22"/>
      <c r="AC12" s="22"/>
      <c r="AE12" s="22"/>
      <c r="AF12" s="22"/>
      <c r="AG12" s="38"/>
    </row>
    <row r="13" spans="1:71" s="30" customFormat="1" ht="10" customHeight="1" x14ac:dyDescent="0.25">
      <c r="A13" s="163"/>
      <c r="B13" s="27"/>
      <c r="C13" s="164"/>
      <c r="D13" s="27"/>
      <c r="E13" s="27"/>
      <c r="F13" s="27"/>
      <c r="G13" s="27"/>
      <c r="H13" s="27"/>
      <c r="I13" s="27"/>
      <c r="J13" s="27"/>
      <c r="K13" s="27"/>
      <c r="L13" s="27"/>
      <c r="M13" s="27"/>
      <c r="N13" s="27"/>
      <c r="O13" s="27"/>
      <c r="P13" s="27"/>
      <c r="Q13" s="27"/>
      <c r="R13" s="27"/>
      <c r="S13" s="27"/>
      <c r="T13" s="27"/>
      <c r="U13" s="27"/>
      <c r="V13" s="27"/>
      <c r="W13" s="27"/>
      <c r="X13" s="27"/>
      <c r="Z13" s="304"/>
      <c r="AA13" s="22"/>
      <c r="AB13" s="22"/>
      <c r="AC13" s="22"/>
      <c r="AD13" s="22"/>
      <c r="AE13" s="22"/>
      <c r="AF13" s="22"/>
      <c r="AG13" s="38"/>
    </row>
    <row r="14" spans="1:71" s="30" customFormat="1" ht="4" customHeight="1" thickBot="1" x14ac:dyDescent="0.3">
      <c r="A14" s="163"/>
      <c r="B14" s="27"/>
      <c r="C14" s="164"/>
      <c r="D14" s="27"/>
      <c r="E14" s="27"/>
      <c r="F14" s="27"/>
      <c r="G14" s="27"/>
      <c r="H14" s="27"/>
      <c r="I14" s="27"/>
      <c r="J14" s="396"/>
      <c r="K14" s="396"/>
      <c r="L14" s="396"/>
      <c r="M14" s="27"/>
      <c r="N14" s="27"/>
      <c r="O14" s="27"/>
      <c r="P14" s="27"/>
      <c r="Q14" s="27"/>
      <c r="R14" s="396"/>
      <c r="S14" s="27"/>
      <c r="T14" s="396"/>
      <c r="U14" s="396"/>
      <c r="V14" s="27"/>
      <c r="W14" s="396"/>
      <c r="X14" s="27"/>
      <c r="Y14" s="397"/>
      <c r="Z14" s="304"/>
      <c r="AA14" s="22"/>
      <c r="AB14" s="22"/>
      <c r="AC14" s="22"/>
      <c r="AD14" s="398"/>
      <c r="AE14" s="398"/>
      <c r="AF14" s="22"/>
    </row>
    <row r="15" spans="1:71" s="30" customFormat="1" ht="18" thickBot="1" x14ac:dyDescent="0.4">
      <c r="A15" s="70"/>
      <c r="C15" s="71"/>
      <c r="D15" s="72"/>
      <c r="E15" s="69"/>
      <c r="F15" s="73"/>
      <c r="I15" s="13">
        <f>SUM(I$22:I$277)</f>
        <v>0</v>
      </c>
      <c r="J15" s="14">
        <f>SUM(J$22:J$277)</f>
        <v>0</v>
      </c>
      <c r="K15" s="273"/>
      <c r="L15" s="274"/>
      <c r="M15" s="274"/>
      <c r="N15" s="275"/>
      <c r="O15" s="14">
        <f>SUM(O$22:O$277)</f>
        <v>0</v>
      </c>
      <c r="P15" s="156">
        <f>SUM(P$22:P$277)</f>
        <v>0</v>
      </c>
      <c r="Q15" s="13">
        <f>COUNTIFS(Q$22:Q$277,"X")</f>
        <v>0</v>
      </c>
      <c r="R15" s="14">
        <f>COUNTIFS(R$22:R$277,"X")</f>
        <v>0</v>
      </c>
      <c r="S15" s="14">
        <f>COUNTIFS(S$22:S$277,"X")</f>
        <v>0</v>
      </c>
      <c r="T15" s="15">
        <f>COUNTIFS(T$22:T$277,"X")</f>
        <v>0</v>
      </c>
      <c r="U15" s="289">
        <f>SUM(U$22:U$277)</f>
        <v>0</v>
      </c>
      <c r="V15" s="21">
        <f>SUM(V$22:V$277)</f>
        <v>0</v>
      </c>
      <c r="W15" s="17">
        <f>SUM(W$22:W$277)</f>
        <v>0</v>
      </c>
      <c r="X15" s="18">
        <f>SUM(X$22:X$277)</f>
        <v>0</v>
      </c>
      <c r="Y15" s="18">
        <f>SUM(Y$22:Y$277)</f>
        <v>0</v>
      </c>
      <c r="Z15" s="74"/>
      <c r="AA15" s="279"/>
      <c r="AB15" s="279"/>
      <c r="AC15" s="280"/>
      <c r="AD15" s="19">
        <f>SUM(AD$22:AD$277)</f>
        <v>0</v>
      </c>
      <c r="AE15" s="19">
        <f>SUM(AE$22:AE$277)</f>
        <v>0</v>
      </c>
      <c r="AF15" s="322">
        <f>SUM(AF$22:AF$277)</f>
        <v>0</v>
      </c>
      <c r="AG15" s="20">
        <f>COUNTIFS(AG$22:AG$277,"X")</f>
        <v>0</v>
      </c>
      <c r="AH15" s="21">
        <f>COUNTIFS(AH$22:AH$277,"X")</f>
        <v>0</v>
      </c>
      <c r="AI15" s="19">
        <f>SUM(AI$22:AI$277)</f>
        <v>0</v>
      </c>
      <c r="AJ15" s="19">
        <f>SUM(AJ$22:AJ$277)</f>
        <v>0</v>
      </c>
      <c r="AK15" s="19">
        <f>SUM(AK$22:AK$277)</f>
        <v>0</v>
      </c>
      <c r="AL15" s="19">
        <f>SUM(AL$22:AL$277)</f>
        <v>0</v>
      </c>
      <c r="AM15" s="16">
        <f t="shared" ref="AM15:AT15" si="0">SUM(AM$22:AM$277)</f>
        <v>0</v>
      </c>
      <c r="AN15" s="281">
        <f t="shared" si="0"/>
        <v>0</v>
      </c>
      <c r="AO15" s="282">
        <f t="shared" si="0"/>
        <v>0</v>
      </c>
      <c r="AP15" s="281">
        <f t="shared" si="0"/>
        <v>0</v>
      </c>
      <c r="AQ15" s="19">
        <f t="shared" si="0"/>
        <v>0</v>
      </c>
      <c r="AR15" s="16">
        <f t="shared" si="0"/>
        <v>0</v>
      </c>
      <c r="AS15" s="282">
        <f t="shared" si="0"/>
        <v>0</v>
      </c>
      <c r="AT15" s="19">
        <f t="shared" si="0"/>
        <v>0</v>
      </c>
    </row>
    <row r="16" spans="1:71" s="30" customFormat="1" ht="5.25" customHeight="1" thickBot="1" x14ac:dyDescent="0.4">
      <c r="A16" s="75"/>
      <c r="B16" s="69"/>
      <c r="C16" s="76"/>
      <c r="D16" s="76"/>
      <c r="E16" s="49"/>
      <c r="F16" s="77"/>
      <c r="G16" s="77"/>
      <c r="H16" s="77"/>
      <c r="I16" s="78"/>
      <c r="J16" s="78"/>
      <c r="K16" s="78"/>
      <c r="L16" s="79"/>
      <c r="M16" s="79"/>
      <c r="N16" s="79"/>
      <c r="O16" s="31"/>
      <c r="P16" s="2"/>
      <c r="Q16" s="2"/>
      <c r="R16" s="2"/>
      <c r="S16" s="2"/>
      <c r="T16" s="35"/>
      <c r="U16" s="28"/>
      <c r="V16" s="29"/>
      <c r="W16" s="31"/>
      <c r="X16" s="80"/>
      <c r="Y16" s="80"/>
      <c r="Z16" s="81"/>
      <c r="AA16" s="2"/>
      <c r="AB16" s="2"/>
      <c r="AC16" s="2"/>
      <c r="AD16" s="2"/>
      <c r="AE16" s="2"/>
      <c r="AF16" s="2"/>
      <c r="AG16" s="82"/>
    </row>
    <row r="17" spans="1:46" s="30" customFormat="1" ht="26.25" customHeight="1" thickBot="1" x14ac:dyDescent="0.3">
      <c r="A17" s="572" t="s">
        <v>31</v>
      </c>
      <c r="B17" s="573"/>
      <c r="C17" s="573"/>
      <c r="D17" s="573"/>
      <c r="E17" s="573"/>
      <c r="F17" s="573"/>
      <c r="G17" s="573"/>
      <c r="H17" s="573"/>
      <c r="I17" s="573"/>
      <c r="J17" s="573"/>
      <c r="K17" s="573"/>
      <c r="L17" s="573"/>
      <c r="M17" s="573"/>
      <c r="N17" s="573"/>
      <c r="O17" s="573"/>
      <c r="P17" s="573"/>
      <c r="Q17" s="573"/>
      <c r="R17" s="573"/>
      <c r="S17" s="573"/>
      <c r="T17" s="574"/>
      <c r="U17" s="572" t="s">
        <v>30</v>
      </c>
      <c r="V17" s="573"/>
      <c r="W17" s="573"/>
      <c r="X17" s="573"/>
      <c r="Y17" s="573"/>
      <c r="Z17" s="573"/>
      <c r="AA17" s="573"/>
      <c r="AB17" s="573"/>
      <c r="AC17" s="573"/>
      <c r="AD17" s="573"/>
      <c r="AE17" s="573"/>
      <c r="AF17" s="573"/>
      <c r="AG17" s="573"/>
      <c r="AH17" s="574"/>
      <c r="AI17" s="583" t="s">
        <v>122</v>
      </c>
      <c r="AJ17" s="584"/>
      <c r="AK17" s="584"/>
      <c r="AL17" s="584"/>
      <c r="AM17" s="584"/>
      <c r="AN17" s="584"/>
      <c r="AO17" s="584"/>
      <c r="AP17" s="584"/>
      <c r="AQ17" s="584"/>
      <c r="AR17" s="584"/>
      <c r="AS17" s="584"/>
      <c r="AT17" s="585"/>
    </row>
    <row r="18" spans="1:46" s="30" customFormat="1" ht="36" customHeight="1" thickBot="1" x14ac:dyDescent="0.3">
      <c r="A18" s="572" t="s">
        <v>17</v>
      </c>
      <c r="B18" s="573"/>
      <c r="C18" s="573"/>
      <c r="D18" s="573"/>
      <c r="E18" s="574"/>
      <c r="F18" s="572" t="s">
        <v>16</v>
      </c>
      <c r="G18" s="573"/>
      <c r="H18" s="573"/>
      <c r="I18" s="573"/>
      <c r="J18" s="573"/>
      <c r="K18" s="573"/>
      <c r="L18" s="573"/>
      <c r="M18" s="573"/>
      <c r="N18" s="573"/>
      <c r="O18" s="573"/>
      <c r="P18" s="573"/>
      <c r="Q18" s="572" t="s">
        <v>20</v>
      </c>
      <c r="R18" s="573"/>
      <c r="S18" s="574"/>
      <c r="T18" s="399"/>
      <c r="U18" s="575" t="s">
        <v>9</v>
      </c>
      <c r="V18" s="576"/>
      <c r="W18" s="572" t="s">
        <v>25</v>
      </c>
      <c r="X18" s="573"/>
      <c r="Y18" s="573"/>
      <c r="Z18" s="573"/>
      <c r="AA18" s="573"/>
      <c r="AB18" s="573"/>
      <c r="AC18" s="573"/>
      <c r="AD18" s="573"/>
      <c r="AE18" s="573"/>
      <c r="AF18" s="288"/>
      <c r="AG18" s="575" t="s">
        <v>10</v>
      </c>
      <c r="AH18" s="576"/>
      <c r="AI18" s="580" t="s">
        <v>73</v>
      </c>
      <c r="AJ18" s="581"/>
      <c r="AK18" s="581"/>
      <c r="AL18" s="582"/>
      <c r="AM18" s="577" t="s">
        <v>63</v>
      </c>
      <c r="AN18" s="578"/>
      <c r="AO18" s="578"/>
      <c r="AP18" s="578"/>
      <c r="AQ18" s="579"/>
      <c r="AR18" s="567" t="s">
        <v>72</v>
      </c>
      <c r="AS18" s="567"/>
      <c r="AT18" s="568"/>
    </row>
    <row r="19" spans="1:46" s="30" customFormat="1" ht="9.75" customHeight="1" thickBot="1" x14ac:dyDescent="0.3">
      <c r="B19" s="83"/>
      <c r="C19" s="84"/>
      <c r="D19" s="84"/>
      <c r="E19" s="49"/>
      <c r="F19" s="85"/>
      <c r="G19" s="85"/>
      <c r="H19" s="85"/>
      <c r="I19" s="86"/>
      <c r="J19" s="86"/>
      <c r="K19" s="86"/>
      <c r="L19" s="87"/>
      <c r="M19" s="87"/>
      <c r="N19" s="87"/>
      <c r="O19" s="89"/>
      <c r="P19" s="88"/>
      <c r="Q19" s="88"/>
      <c r="R19" s="88"/>
      <c r="S19" s="88"/>
      <c r="T19" s="90"/>
      <c r="U19" s="91"/>
      <c r="V19" s="92"/>
      <c r="W19" s="89"/>
      <c r="X19" s="93"/>
      <c r="Y19" s="93"/>
      <c r="Z19" s="94"/>
      <c r="AA19" s="88"/>
      <c r="AB19" s="88"/>
      <c r="AC19" s="88"/>
      <c r="AD19" s="88"/>
      <c r="AE19" s="88"/>
      <c r="AF19" s="88"/>
      <c r="AG19" s="95"/>
      <c r="AH19" s="179"/>
      <c r="AI19" s="99"/>
      <c r="AJ19" s="99"/>
      <c r="AK19" s="99"/>
      <c r="AL19" s="99"/>
      <c r="AM19" s="180"/>
      <c r="AN19" s="180"/>
      <c r="AO19" s="180"/>
      <c r="AP19" s="180"/>
      <c r="AQ19" s="180"/>
      <c r="AR19" s="99"/>
    </row>
    <row r="20" spans="1:46" s="30" customFormat="1" ht="18" customHeight="1" x14ac:dyDescent="0.25">
      <c r="A20" s="96"/>
      <c r="B20" s="97"/>
      <c r="C20" s="97"/>
      <c r="D20" s="98" t="s">
        <v>15</v>
      </c>
      <c r="E20" s="99"/>
      <c r="F20" s="569" t="s">
        <v>32</v>
      </c>
      <c r="G20" s="570"/>
      <c r="H20" s="571"/>
      <c r="I20" s="100"/>
      <c r="J20" s="100"/>
      <c r="K20" s="100"/>
      <c r="L20" s="101"/>
      <c r="M20" s="101"/>
      <c r="N20" s="101"/>
      <c r="O20" s="100"/>
      <c r="P20" s="158"/>
      <c r="Q20" s="102"/>
      <c r="R20" s="103"/>
      <c r="S20" s="104"/>
      <c r="T20" s="105"/>
      <c r="U20" s="106"/>
      <c r="V20" s="107"/>
      <c r="W20" s="108"/>
      <c r="X20" s="109"/>
      <c r="Y20" s="110"/>
      <c r="Z20" s="111"/>
      <c r="AA20" s="111"/>
      <c r="AB20" s="172"/>
      <c r="AC20" s="170"/>
      <c r="AD20" s="112"/>
      <c r="AE20" s="112"/>
      <c r="AF20" s="176"/>
      <c r="AG20" s="113"/>
      <c r="AH20" s="114"/>
      <c r="AI20" s="381"/>
      <c r="AJ20" s="382"/>
      <c r="AK20" s="382"/>
      <c r="AL20" s="383"/>
      <c r="AM20" s="384"/>
      <c r="AN20" s="100"/>
      <c r="AO20" s="100"/>
      <c r="AP20" s="100"/>
      <c r="AQ20" s="319"/>
      <c r="AR20" s="318"/>
      <c r="AS20" s="100"/>
      <c r="AT20" s="319"/>
    </row>
    <row r="21" spans="1:46" s="136" customFormat="1" ht="170.25" customHeight="1" x14ac:dyDescent="0.35">
      <c r="A21" s="115" t="s">
        <v>39</v>
      </c>
      <c r="B21" s="116" t="s">
        <v>19</v>
      </c>
      <c r="C21" s="116" t="s">
        <v>1</v>
      </c>
      <c r="D21" s="117" t="s">
        <v>14</v>
      </c>
      <c r="E21" s="116" t="s">
        <v>1070</v>
      </c>
      <c r="F21" s="118" t="s">
        <v>188</v>
      </c>
      <c r="G21" s="119" t="s">
        <v>81</v>
      </c>
      <c r="H21" s="272" t="s">
        <v>140</v>
      </c>
      <c r="I21" s="120" t="s">
        <v>1069</v>
      </c>
      <c r="J21" s="120" t="s">
        <v>1067</v>
      </c>
      <c r="K21" s="272" t="s">
        <v>141</v>
      </c>
      <c r="L21" s="119" t="s">
        <v>1068</v>
      </c>
      <c r="M21" s="116" t="s">
        <v>142</v>
      </c>
      <c r="N21" s="272" t="s">
        <v>118</v>
      </c>
      <c r="O21" s="121" t="s">
        <v>1064</v>
      </c>
      <c r="P21" s="159" t="s">
        <v>1065</v>
      </c>
      <c r="Q21" s="123" t="s">
        <v>23</v>
      </c>
      <c r="R21" s="124" t="s">
        <v>61</v>
      </c>
      <c r="S21" s="122" t="s">
        <v>1075</v>
      </c>
      <c r="T21" s="125" t="s">
        <v>143</v>
      </c>
      <c r="U21" s="126" t="s">
        <v>42</v>
      </c>
      <c r="V21" s="127" t="s">
        <v>33</v>
      </c>
      <c r="W21" s="128" t="s">
        <v>26</v>
      </c>
      <c r="X21" s="400" t="s">
        <v>12</v>
      </c>
      <c r="Y21" s="130" t="s">
        <v>13</v>
      </c>
      <c r="Z21" s="131" t="s">
        <v>121</v>
      </c>
      <c r="AA21" s="131" t="s">
        <v>43</v>
      </c>
      <c r="AB21" s="133" t="s">
        <v>58</v>
      </c>
      <c r="AC21" s="171" t="s">
        <v>144</v>
      </c>
      <c r="AD21" s="132" t="s">
        <v>87</v>
      </c>
      <c r="AE21" s="132" t="s">
        <v>88</v>
      </c>
      <c r="AF21" s="181" t="s">
        <v>86</v>
      </c>
      <c r="AG21" s="134" t="s">
        <v>11</v>
      </c>
      <c r="AH21" s="135" t="s">
        <v>1076</v>
      </c>
      <c r="AI21" s="317" t="s">
        <v>160</v>
      </c>
      <c r="AJ21" s="314" t="s">
        <v>161</v>
      </c>
      <c r="AK21" s="314" t="s">
        <v>1077</v>
      </c>
      <c r="AL21" s="316" t="s">
        <v>62</v>
      </c>
      <c r="AM21" s="385" t="s">
        <v>64</v>
      </c>
      <c r="AN21" s="314" t="s">
        <v>65</v>
      </c>
      <c r="AO21" s="315" t="s">
        <v>66</v>
      </c>
      <c r="AP21" s="314" t="s">
        <v>67</v>
      </c>
      <c r="AQ21" s="316" t="s">
        <v>68</v>
      </c>
      <c r="AR21" s="317" t="s">
        <v>69</v>
      </c>
      <c r="AS21" s="314" t="s">
        <v>70</v>
      </c>
      <c r="AT21" s="316" t="s">
        <v>71</v>
      </c>
    </row>
    <row r="22" spans="1:46" s="143" customFormat="1" ht="21" customHeight="1" x14ac:dyDescent="0.25">
      <c r="A22" s="305"/>
      <c r="B22" s="311"/>
      <c r="C22" s="311"/>
      <c r="D22" s="311"/>
      <c r="E22" s="311"/>
      <c r="F22" s="312"/>
      <c r="G22" s="313"/>
      <c r="H22" s="137" t="str">
        <f>IF(AND($C$6="Choisir la période de dépôt",F22&lt;&gt;"",G22),"Choisir une période de dépôt",IF(AND($G22&lt;&gt;"",$F22=""),"Date de début requise",IF(AND($F22&lt;&gt;"",$G22=""),"Date de fin requise",IF($F22="","",IF(AND(VLOOKUP($G22,Données!$C$2:$E$7,3,TRUE)=VLOOKUP($C$6,Données!$A$2:$E$7,5,FALSE),VLOOKUP($F22,Données!$C$2:$E$7,3,TRUE)=VLOOKUP($C$6,Données!$A$2:$E$7,5,FALSE)),"OK","Les dates ne correspondent pas à la période visée par le soutien")))))</f>
        <v/>
      </c>
      <c r="I22" s="5"/>
      <c r="J22" s="523"/>
      <c r="K22" s="137" t="str">
        <f>IF(AND(J22&gt;0,I22=""),"Indiquer le nombre TOTAL de représentations données OU annulées dans la colonne I",IF(I22="","",IF(OR(J22="",J22=0),"OK",IF(I22-J22&gt;0,"Isoler les représentations annulées sur une ligne distincte",IF(I22-J22&lt;0,"Le nombre de représentations annulées ne peut excéder le TOTAL de la colonne I","OK")))))</f>
        <v/>
      </c>
      <c r="L22" s="524"/>
      <c r="M22" s="270"/>
      <c r="N22" s="137" t="str">
        <f>IF(I22="","",IF(AND(I22&gt;0,M22=""),"Inscrire le prix moyen du billet dans la colonne M",(IF(AND(I22-J22=0,O22&gt;0,P22&gt;0,IFERROR(ROUND(P22/O22,2),0)&lt;&gt;M22),"Le prix du billet est erroné (colonne M doit égaler colonne P/colonne O)",IF(I22-J22=0,"OK",IF(AND(I22&gt;0,M22&gt;0,O22="",P22=""),"Indiquer le nombre de spectateurs payants et les revenus de billetterie",IF(OR(IFERROR(ROUND(P22/O22,20),0)=M22,IFERROR(ROUND(P22/O22,2),0)=M22),"OK","Le prix du billet est erroné (colonne M doit égaler colonne P/colonne O)")))))))</f>
        <v/>
      </c>
      <c r="O22" s="6"/>
      <c r="P22" s="160"/>
      <c r="Q22" s="7"/>
      <c r="R22" s="5"/>
      <c r="S22" s="10"/>
      <c r="T22" s="8"/>
      <c r="U22" s="306"/>
      <c r="V22" s="307"/>
      <c r="W22" s="308"/>
      <c r="X22" s="138" t="str">
        <f t="shared" ref="X22:X85" si="1">IF($I22="","",IF($H22&lt;&gt;"OK",0,IF(IF($U22&gt;$J22,$J22,$U22)+$V22&gt;$I22,0,
(IF(OR($A22="X",$E22&lt;&gt;""),0,IF(AND($I22-$J22=0,$U22&gt;0),$I22-$U22,$I22-$V22))))))</f>
        <v/>
      </c>
      <c r="Y22" s="139" t="str">
        <f t="shared" ref="Y22:Y85" si="2">IF(($I22=""),"",
IF($J22-IF($U22&gt;$J22,$J22,$U22)+$W22&gt;$X22,$X22,IF(IF($U22&gt;$J22,$J22,$U22)&gt;$I22,0,$J22-IF($U22&gt;$J22,$J22,$U22)+$W22)))</f>
        <v/>
      </c>
      <c r="Z22" s="140" t="str">
        <f>IF($I22="","",IF(N22&lt;&gt;"OK",0,IF(I22-J22&lt;0,0,IF(I22-J22&gt;0,IF($M22&lt;$Z$9,$M22,$Z$9),IF(I22-J22=0,IF($M22&lt;$Z$9,$M22,$Z$9))))))</f>
        <v/>
      </c>
      <c r="AA22" s="141" t="str">
        <f>IF(OR($F22="",$G22="",$I22="",$I22=0),"",VLOOKUP($G22,'Tableau de bord'!$B$28:$G$32,4,TRUE))</f>
        <v/>
      </c>
      <c r="AB22" s="141" t="str">
        <f>IF(OR($F22="",$G22="",$I22="",$I22=0),"",VLOOKUP($G22,'Tableau de bord'!$B$35:$G$39,4,TRUE))</f>
        <v/>
      </c>
      <c r="AC22" s="168" t="str">
        <f t="shared" ref="AC22:AC85" si="3">IF(OR($I22="",$P22="",$AB22="",$I22-$J22=0),"",IF($Z$10-($O22/($I22-$J22))&lt;0,0,IF($O22/($I22-$J22)&lt;$Z$10*$AB22,$Z$10-($Z$10*$AB22),$Z$10-($O22/($I22-$J22)))))</f>
        <v/>
      </c>
      <c r="AD22" s="142" t="str">
        <f>IF(OR($I22="",$AA22="",$Z22=""),"",IF(OR($H22&lt;&gt;"OK",$K22&lt;&gt;"OK",$N22&lt;&gt;"OK"),0,IF(AC22="",0,IF($X22-$Y22=0,0,IF(($AC22*$Z22*$AA22)&gt;75000,75000*($X22-$Y22),($AC22*$Z22*$AA22*(X22-Y22)))))))</f>
        <v/>
      </c>
      <c r="AE22" s="142" t="str">
        <f>IF(OR($I22="",$G22="",$F22=""),"",IF(OR($H22&lt;&gt;"OK",$K22&lt;&gt;"OK",$N22&lt;&gt;"OK"),0,IF($Y22&gt;=0,IF(($Z$10*$Z22)*VLOOKUP($G22,'Tableau de bord'!$B$42:$G$46,4,TRUE)&gt;75000,75000*($Y22),(($Z$10*$Z22)*$Y22*VLOOKUP($G22,'Tableau de bord'!$B$42:$G$46,4,TRUE))))))</f>
        <v/>
      </c>
      <c r="AF22" s="177" t="str">
        <f>IF(AND(AD22="",AE22=""),"",AD22+AE22)</f>
        <v/>
      </c>
      <c r="AG22" s="309"/>
      <c r="AH22" s="310"/>
      <c r="AI22" s="387"/>
      <c r="AJ22" s="388"/>
      <c r="AK22" s="386" t="str">
        <f>IF(AND(AI22="",AJ22=""),"",AI22+AJ22)</f>
        <v/>
      </c>
      <c r="AL22" s="160"/>
      <c r="AM22" s="380"/>
      <c r="AN22" s="388"/>
      <c r="AO22" s="173"/>
      <c r="AP22" s="388"/>
      <c r="AQ22" s="160"/>
      <c r="AR22" s="7"/>
      <c r="AS22" s="173"/>
      <c r="AT22" s="160"/>
    </row>
    <row r="23" spans="1:46" s="143" customFormat="1" ht="21" customHeight="1" x14ac:dyDescent="0.25">
      <c r="A23" s="305"/>
      <c r="B23" s="311"/>
      <c r="C23" s="311"/>
      <c r="D23" s="311"/>
      <c r="E23" s="311"/>
      <c r="F23" s="312"/>
      <c r="G23" s="313"/>
      <c r="H23" s="137" t="str">
        <f>IF(AND($C$6="Choisir la période de dépôt",F23&lt;&gt;"",G23),"Choisir une période de dépôt",IF(AND($G23&lt;&gt;"",$F23=""),"Date de début requise",IF(AND($F23&lt;&gt;"",$G23=""),"Date de fin requise",IF($F23="","",IF(AND(VLOOKUP($G23,Données!$C$2:$E$7,3,TRUE)=VLOOKUP($C$6,Données!$A$2:$E$7,5,FALSE),VLOOKUP($F23,Données!$C$2:$E$7,3,TRUE)=VLOOKUP($C$6,Données!$A$2:$E$7,5,FALSE)),"OK","Les dates ne correspondent pas à la période visée par le soutien")))))</f>
        <v/>
      </c>
      <c r="I23" s="5"/>
      <c r="J23" s="523"/>
      <c r="K23" s="137" t="str">
        <f t="shared" ref="K23:K86" si="4">IF(AND(J23&gt;0,I23=""),"Indiquer le nombre TOTAL de représentations données OU annulées dans la colonne I",IF(I23="","",IF(OR(J23="",J23=0),"OK",IF(I23-J23&gt;0,"Isoler les représentations annulées sur une ligne distincte",IF(I23-J23&lt;0,"Le nombre de représentations annulées ne peut excéder le TOTAL de la colonne I","OK")))))</f>
        <v/>
      </c>
      <c r="L23" s="524"/>
      <c r="M23" s="270"/>
      <c r="N23" s="137" t="str">
        <f t="shared" ref="N23:N86" si="5">IF(I23="","",IF(AND(I23&gt;0,M23=""),"Inscrire le prix moyen du billet dans la colonne M",(IF(AND(I23-J23=0,O23&gt;0,P23&gt;0,IFERROR(ROUND(P23/O23,2),0)&lt;&gt;M23),"Le prix du billet est erroné (colonne M doit égaler colonne P/colonne O)",IF(I23-J23=0,"OK",IF(AND(I23&gt;0,M23&gt;0,O23="",P23=""),"Indiquer le nombre de spectateurs payants et les revenus de billetterie",IF(OR(IFERROR(ROUND(P23/O23,20),0)=M23,IFERROR(ROUND(P23/O23,2),0)=M23),"OK","Le prix du billet est erroné (colonne M doit égaler colonne P/colonne O)")))))))</f>
        <v/>
      </c>
      <c r="O23" s="6"/>
      <c r="P23" s="160"/>
      <c r="Q23" s="7"/>
      <c r="R23" s="5"/>
      <c r="S23" s="10"/>
      <c r="T23" s="8"/>
      <c r="U23" s="306"/>
      <c r="V23" s="307"/>
      <c r="W23" s="308"/>
      <c r="X23" s="138" t="str">
        <f t="shared" si="1"/>
        <v/>
      </c>
      <c r="Y23" s="139" t="str">
        <f t="shared" si="2"/>
        <v/>
      </c>
      <c r="Z23" s="140" t="str">
        <f t="shared" ref="Z23:Z86" si="6">IF($I23="","",IF(N23&lt;&gt;"OK",0,IF(I23-J23&lt;0,0,IF(I23-J23&gt;0,IF($M23&lt;$Z$9,$M23,$Z$9),IF(I23-J23=0,IF($M23&lt;$Z$9,$M23,$Z$9))))))</f>
        <v/>
      </c>
      <c r="AA23" s="141" t="str">
        <f>IF(OR($F23="",$G23="",$I23="",$I23=0),"",VLOOKUP($G23,'Tableau de bord'!$B$28:$G$32,4,TRUE))</f>
        <v/>
      </c>
      <c r="AB23" s="141" t="str">
        <f>IF(OR($F23="",$G23="",$I23="",$I23=0),"",VLOOKUP($G23,'Tableau de bord'!$B$35:$G$39,4,TRUE))</f>
        <v/>
      </c>
      <c r="AC23" s="168" t="str">
        <f t="shared" si="3"/>
        <v/>
      </c>
      <c r="AD23" s="142" t="str">
        <f t="shared" ref="AD23:AD86" si="7">IF(OR($I23="",$AA23="",$Z23=""),"",IF(OR($H23&lt;&gt;"OK",$K23&lt;&gt;"OK",$N23&lt;&gt;"OK"),0,IF(AC23="",0,IF($X23-$Y23=0,0,IF(($AC23*$Z23*$AA23)&gt;75000,75000*($X23-$Y23),($AC23*$Z23*$AA23*(X23-Y23)))))))</f>
        <v/>
      </c>
      <c r="AE23" s="142" t="str">
        <f>IF(OR($I23="",$G23="",$F23=""),"",IF(OR($H23&lt;&gt;"OK",$K23&lt;&gt;"OK",$N23&lt;&gt;"OK"),0,IF($Y23&gt;=0,IF(($Z$10*$Z23)*VLOOKUP($G23,'Tableau de bord'!$B$42:$G$46,4,TRUE)&gt;75000,75000*($Y23),(($Z$10*$Z23)*$Y23*VLOOKUP($G23,'Tableau de bord'!$B$42:$G$46,4,TRUE))))))</f>
        <v/>
      </c>
      <c r="AF23" s="177" t="str">
        <f t="shared" ref="AF23:AF86" si="8">IF(AND(AD23="",AE23=""),"",AD23+AE23)</f>
        <v/>
      </c>
      <c r="AG23" s="309"/>
      <c r="AH23" s="310"/>
      <c r="AI23" s="387"/>
      <c r="AJ23" s="388"/>
      <c r="AK23" s="386" t="str">
        <f t="shared" ref="AK23:AK86" si="9">IF(AND(AI23="",AJ23=""),"",AI23+AJ23)</f>
        <v/>
      </c>
      <c r="AL23" s="160"/>
      <c r="AM23" s="380"/>
      <c r="AN23" s="388"/>
      <c r="AO23" s="173"/>
      <c r="AP23" s="388"/>
      <c r="AQ23" s="160"/>
      <c r="AR23" s="7"/>
      <c r="AS23" s="173"/>
      <c r="AT23" s="160"/>
    </row>
    <row r="24" spans="1:46" s="143" customFormat="1" ht="21" customHeight="1" x14ac:dyDescent="0.25">
      <c r="A24" s="305"/>
      <c r="B24" s="311"/>
      <c r="C24" s="311"/>
      <c r="D24" s="311"/>
      <c r="E24" s="311"/>
      <c r="F24" s="312"/>
      <c r="G24" s="313"/>
      <c r="H24" s="137" t="str">
        <f>IF(AND($C$6="Choisir la période de dépôt",F24&lt;&gt;"",G24),"Choisir une période de dépôt",IF(AND($G24&lt;&gt;"",$F24=""),"Date de début requise",IF(AND($F24&lt;&gt;"",$G24=""),"Date de fin requise",IF($F24="","",IF(AND(VLOOKUP($G24,Données!$C$2:$E$7,3,TRUE)=VLOOKUP($C$6,Données!$A$2:$E$7,5,FALSE),VLOOKUP($F24,Données!$C$2:$E$7,3,TRUE)=VLOOKUP($C$6,Données!$A$2:$E$7,5,FALSE)),"OK","Les dates ne correspondent pas à la période visée par le soutien")))))</f>
        <v/>
      </c>
      <c r="I24" s="5"/>
      <c r="J24" s="523"/>
      <c r="K24" s="137" t="str">
        <f t="shared" si="4"/>
        <v/>
      </c>
      <c r="L24" s="524"/>
      <c r="M24" s="270"/>
      <c r="N24" s="137" t="str">
        <f t="shared" si="5"/>
        <v/>
      </c>
      <c r="O24" s="6"/>
      <c r="P24" s="160"/>
      <c r="Q24" s="7"/>
      <c r="R24" s="5"/>
      <c r="S24" s="10"/>
      <c r="T24" s="8"/>
      <c r="U24" s="306"/>
      <c r="V24" s="307"/>
      <c r="W24" s="308"/>
      <c r="X24" s="138" t="str">
        <f t="shared" si="1"/>
        <v/>
      </c>
      <c r="Y24" s="139" t="str">
        <f t="shared" si="2"/>
        <v/>
      </c>
      <c r="Z24" s="140" t="str">
        <f t="shared" si="6"/>
        <v/>
      </c>
      <c r="AA24" s="141" t="str">
        <f>IF(OR($F24="",$G24="",$I24="",$I24=0),"",VLOOKUP($G24,'Tableau de bord'!$B$28:$G$32,4,TRUE))</f>
        <v/>
      </c>
      <c r="AB24" s="141" t="str">
        <f>IF(OR($F24="",$G24="",$I24="",$I24=0),"",VLOOKUP($G24,'Tableau de bord'!$B$35:$G$39,4,TRUE))</f>
        <v/>
      </c>
      <c r="AC24" s="168" t="str">
        <f t="shared" si="3"/>
        <v/>
      </c>
      <c r="AD24" s="142" t="str">
        <f t="shared" si="7"/>
        <v/>
      </c>
      <c r="AE24" s="142" t="str">
        <f>IF(OR($I24="",$G24="",$F24=""),"",IF(OR($H24&lt;&gt;"OK",$K24&lt;&gt;"OK",$N24&lt;&gt;"OK"),0,IF($Y24&gt;=0,IF(($Z$10*$Z24)*VLOOKUP($G24,'Tableau de bord'!$B$42:$G$46,4,TRUE)&gt;75000,75000*($Y24),(($Z$10*$Z24)*$Y24*VLOOKUP($G24,'Tableau de bord'!$B$42:$G$46,4,TRUE))))))</f>
        <v/>
      </c>
      <c r="AF24" s="177" t="str">
        <f t="shared" si="8"/>
        <v/>
      </c>
      <c r="AG24" s="309"/>
      <c r="AH24" s="310"/>
      <c r="AI24" s="387"/>
      <c r="AJ24" s="388"/>
      <c r="AK24" s="386" t="str">
        <f t="shared" si="9"/>
        <v/>
      </c>
      <c r="AL24" s="160"/>
      <c r="AM24" s="380"/>
      <c r="AN24" s="388"/>
      <c r="AO24" s="173"/>
      <c r="AP24" s="388"/>
      <c r="AQ24" s="160"/>
      <c r="AR24" s="7"/>
      <c r="AS24" s="173"/>
      <c r="AT24" s="160"/>
    </row>
    <row r="25" spans="1:46" s="143" customFormat="1" ht="21" customHeight="1" x14ac:dyDescent="0.25">
      <c r="A25" s="305"/>
      <c r="B25" s="311"/>
      <c r="C25" s="311"/>
      <c r="D25" s="311"/>
      <c r="E25" s="311"/>
      <c r="F25" s="312"/>
      <c r="G25" s="313"/>
      <c r="H25" s="137" t="str">
        <f>IF(AND($C$6="Choisir la période de dépôt",F25&lt;&gt;"",G25),"Choisir une période de dépôt",IF(AND($G25&lt;&gt;"",$F25=""),"Date de début requise",IF(AND($F25&lt;&gt;"",$G25=""),"Date de fin requise",IF($F25="","",IF(AND(VLOOKUP($G25,Données!$C$2:$E$7,3,TRUE)=VLOOKUP($C$6,Données!$A$2:$E$7,5,FALSE),VLOOKUP($F25,Données!$C$2:$E$7,3,TRUE)=VLOOKUP($C$6,Données!$A$2:$E$7,5,FALSE)),"OK","Les dates ne correspondent pas à la période visée par le soutien")))))</f>
        <v/>
      </c>
      <c r="I25" s="5"/>
      <c r="J25" s="523"/>
      <c r="K25" s="137" t="str">
        <f t="shared" si="4"/>
        <v/>
      </c>
      <c r="L25" s="524"/>
      <c r="M25" s="270"/>
      <c r="N25" s="137" t="str">
        <f t="shared" si="5"/>
        <v/>
      </c>
      <c r="O25" s="6"/>
      <c r="P25" s="160"/>
      <c r="Q25" s="7"/>
      <c r="R25" s="5"/>
      <c r="S25" s="10"/>
      <c r="T25" s="8"/>
      <c r="U25" s="306"/>
      <c r="V25" s="307"/>
      <c r="W25" s="308"/>
      <c r="X25" s="138" t="str">
        <f t="shared" si="1"/>
        <v/>
      </c>
      <c r="Y25" s="139" t="str">
        <f t="shared" si="2"/>
        <v/>
      </c>
      <c r="Z25" s="140" t="str">
        <f t="shared" si="6"/>
        <v/>
      </c>
      <c r="AA25" s="141" t="str">
        <f>IF(OR($F25="",$G25="",$I25="",$I25=0),"",VLOOKUP($G25,'Tableau de bord'!$B$28:$G$32,4,TRUE))</f>
        <v/>
      </c>
      <c r="AB25" s="141" t="str">
        <f>IF(OR($F25="",$G25="",$I25="",$I25=0),"",VLOOKUP($G25,'Tableau de bord'!$B$35:$G$39,4,TRUE))</f>
        <v/>
      </c>
      <c r="AC25" s="168" t="str">
        <f t="shared" si="3"/>
        <v/>
      </c>
      <c r="AD25" s="142" t="str">
        <f t="shared" si="7"/>
        <v/>
      </c>
      <c r="AE25" s="142" t="str">
        <f>IF(OR($I25="",$G25="",$F25=""),"",IF(OR($H25&lt;&gt;"OK",$K25&lt;&gt;"OK",$N25&lt;&gt;"OK"),0,IF($Y25&gt;=0,IF(($Z$10*$Z25)*VLOOKUP($G25,'Tableau de bord'!$B$42:$G$46,4,TRUE)&gt;75000,75000*($Y25),(($Z$10*$Z25)*$Y25*VLOOKUP($G25,'Tableau de bord'!$B$42:$G$46,4,TRUE))))))</f>
        <v/>
      </c>
      <c r="AF25" s="177" t="str">
        <f t="shared" si="8"/>
        <v/>
      </c>
      <c r="AG25" s="309"/>
      <c r="AH25" s="310"/>
      <c r="AI25" s="387"/>
      <c r="AJ25" s="388"/>
      <c r="AK25" s="386" t="str">
        <f t="shared" si="9"/>
        <v/>
      </c>
      <c r="AL25" s="160"/>
      <c r="AM25" s="380"/>
      <c r="AN25" s="388"/>
      <c r="AO25" s="173"/>
      <c r="AP25" s="388"/>
      <c r="AQ25" s="160"/>
      <c r="AR25" s="7"/>
      <c r="AS25" s="173"/>
      <c r="AT25" s="160"/>
    </row>
    <row r="26" spans="1:46" s="143" customFormat="1" ht="21" customHeight="1" x14ac:dyDescent="0.25">
      <c r="A26" s="305"/>
      <c r="B26" s="311"/>
      <c r="C26" s="311"/>
      <c r="D26" s="311"/>
      <c r="E26" s="311"/>
      <c r="F26" s="312"/>
      <c r="G26" s="313"/>
      <c r="H26" s="137" t="str">
        <f>IF(AND($C$6="Choisir la période de dépôt",F26&lt;&gt;"",G26),"Choisir une période de dépôt",IF(AND($G26&lt;&gt;"",$F26=""),"Date de début requise",IF(AND($F26&lt;&gt;"",$G26=""),"Date de fin requise",IF($F26="","",IF(AND(VLOOKUP($G26,Données!$C$2:$E$7,3,TRUE)=VLOOKUP($C$6,Données!$A$2:$E$7,5,FALSE),VLOOKUP($F26,Données!$C$2:$E$7,3,TRUE)=VLOOKUP($C$6,Données!$A$2:$E$7,5,FALSE)),"OK","Les dates ne correspondent pas à la période visée par le soutien")))))</f>
        <v/>
      </c>
      <c r="I26" s="5"/>
      <c r="J26" s="523"/>
      <c r="K26" s="137" t="str">
        <f t="shared" si="4"/>
        <v/>
      </c>
      <c r="L26" s="524"/>
      <c r="M26" s="270"/>
      <c r="N26" s="137" t="str">
        <f t="shared" si="5"/>
        <v/>
      </c>
      <c r="O26" s="6"/>
      <c r="P26" s="160"/>
      <c r="Q26" s="7"/>
      <c r="R26" s="5"/>
      <c r="S26" s="10"/>
      <c r="T26" s="8"/>
      <c r="U26" s="306"/>
      <c r="V26" s="307"/>
      <c r="W26" s="308"/>
      <c r="X26" s="138" t="str">
        <f t="shared" si="1"/>
        <v/>
      </c>
      <c r="Y26" s="139" t="str">
        <f t="shared" si="2"/>
        <v/>
      </c>
      <c r="Z26" s="140" t="str">
        <f t="shared" si="6"/>
        <v/>
      </c>
      <c r="AA26" s="141" t="str">
        <f>IF(OR($F26="",$G26="",$I26="",$I26=0),"",VLOOKUP($G26,'Tableau de bord'!$B$28:$G$32,4,TRUE))</f>
        <v/>
      </c>
      <c r="AB26" s="141" t="str">
        <f>IF(OR($F26="",$G26="",$I26="",$I26=0),"",VLOOKUP($G26,'Tableau de bord'!$B$35:$G$39,4,TRUE))</f>
        <v/>
      </c>
      <c r="AC26" s="168" t="str">
        <f t="shared" si="3"/>
        <v/>
      </c>
      <c r="AD26" s="142" t="str">
        <f t="shared" si="7"/>
        <v/>
      </c>
      <c r="AE26" s="142" t="str">
        <f>IF(OR($I26="",$G26="",$F26=""),"",IF(OR($H26&lt;&gt;"OK",$K26&lt;&gt;"OK",$N26&lt;&gt;"OK"),0,IF($Y26&gt;=0,IF(($Z$10*$Z26)*VLOOKUP($G26,'Tableau de bord'!$B$42:$G$46,4,TRUE)&gt;75000,75000*($Y26),(($Z$10*$Z26)*$Y26*VLOOKUP($G26,'Tableau de bord'!$B$42:$G$46,4,TRUE))))))</f>
        <v/>
      </c>
      <c r="AF26" s="177" t="str">
        <f t="shared" si="8"/>
        <v/>
      </c>
      <c r="AG26" s="309"/>
      <c r="AH26" s="310"/>
      <c r="AI26" s="387"/>
      <c r="AJ26" s="388"/>
      <c r="AK26" s="386" t="str">
        <f t="shared" si="9"/>
        <v/>
      </c>
      <c r="AL26" s="160"/>
      <c r="AM26" s="380"/>
      <c r="AN26" s="388"/>
      <c r="AO26" s="173"/>
      <c r="AP26" s="388"/>
      <c r="AQ26" s="160"/>
      <c r="AR26" s="7"/>
      <c r="AS26" s="173"/>
      <c r="AT26" s="160"/>
    </row>
    <row r="27" spans="1:46" s="143" customFormat="1" ht="21" customHeight="1" x14ac:dyDescent="0.25">
      <c r="A27" s="305"/>
      <c r="B27" s="311"/>
      <c r="C27" s="311"/>
      <c r="D27" s="311"/>
      <c r="E27" s="311"/>
      <c r="F27" s="312"/>
      <c r="G27" s="313"/>
      <c r="H27" s="137" t="str">
        <f>IF(AND($C$6="Choisir la période de dépôt",F27&lt;&gt;"",G27),"Choisir une période de dépôt",IF(AND($G27&lt;&gt;"",$F27=""),"Date de début requise",IF(AND($F27&lt;&gt;"",$G27=""),"Date de fin requise",IF($F27="","",IF(AND(VLOOKUP($G27,Données!$C$2:$E$7,3,TRUE)=VLOOKUP($C$6,Données!$A$2:$E$7,5,FALSE),VLOOKUP($F27,Données!$C$2:$E$7,3,TRUE)=VLOOKUP($C$6,Données!$A$2:$E$7,5,FALSE)),"OK","Les dates ne correspondent pas à la période visée par le soutien")))))</f>
        <v/>
      </c>
      <c r="I27" s="5"/>
      <c r="J27" s="523"/>
      <c r="K27" s="137" t="str">
        <f t="shared" si="4"/>
        <v/>
      </c>
      <c r="L27" s="524"/>
      <c r="M27" s="270"/>
      <c r="N27" s="137" t="str">
        <f t="shared" si="5"/>
        <v/>
      </c>
      <c r="O27" s="6"/>
      <c r="P27" s="160"/>
      <c r="Q27" s="7"/>
      <c r="R27" s="5"/>
      <c r="S27" s="10"/>
      <c r="T27" s="8"/>
      <c r="U27" s="306"/>
      <c r="V27" s="307"/>
      <c r="W27" s="308"/>
      <c r="X27" s="138" t="str">
        <f t="shared" si="1"/>
        <v/>
      </c>
      <c r="Y27" s="139" t="str">
        <f t="shared" si="2"/>
        <v/>
      </c>
      <c r="Z27" s="140" t="str">
        <f t="shared" si="6"/>
        <v/>
      </c>
      <c r="AA27" s="141" t="str">
        <f>IF(OR($F27="",$G27="",$I27="",$I27=0),"",VLOOKUP($G27,'Tableau de bord'!$B$28:$G$32,4,TRUE))</f>
        <v/>
      </c>
      <c r="AB27" s="141" t="str">
        <f>IF(OR($F27="",$G27="",$I27="",$I27=0),"",VLOOKUP($G27,'Tableau de bord'!$B$35:$G$39,4,TRUE))</f>
        <v/>
      </c>
      <c r="AC27" s="168" t="str">
        <f t="shared" si="3"/>
        <v/>
      </c>
      <c r="AD27" s="142" t="str">
        <f t="shared" si="7"/>
        <v/>
      </c>
      <c r="AE27" s="142" t="str">
        <f>IF(OR($I27="",$G27="",$F27=""),"",IF(OR($H27&lt;&gt;"OK",$K27&lt;&gt;"OK",$N27&lt;&gt;"OK"),0,IF($Y27&gt;=0,IF(($Z$10*$Z27)*VLOOKUP($G27,'Tableau de bord'!$B$42:$G$46,4,TRUE)&gt;75000,75000*($Y27),(($Z$10*$Z27)*$Y27*VLOOKUP($G27,'Tableau de bord'!$B$42:$G$46,4,TRUE))))))</f>
        <v/>
      </c>
      <c r="AF27" s="177" t="str">
        <f t="shared" si="8"/>
        <v/>
      </c>
      <c r="AG27" s="309"/>
      <c r="AH27" s="310"/>
      <c r="AI27" s="387"/>
      <c r="AJ27" s="388"/>
      <c r="AK27" s="386" t="str">
        <f t="shared" si="9"/>
        <v/>
      </c>
      <c r="AL27" s="160"/>
      <c r="AM27" s="380"/>
      <c r="AN27" s="388"/>
      <c r="AO27" s="173"/>
      <c r="AP27" s="388"/>
      <c r="AQ27" s="160"/>
      <c r="AR27" s="7"/>
      <c r="AS27" s="173"/>
      <c r="AT27" s="160"/>
    </row>
    <row r="28" spans="1:46" s="143" customFormat="1" ht="21" customHeight="1" x14ac:dyDescent="0.25">
      <c r="A28" s="305"/>
      <c r="B28" s="311"/>
      <c r="C28" s="311"/>
      <c r="D28" s="311"/>
      <c r="E28" s="311"/>
      <c r="F28" s="312"/>
      <c r="G28" s="313"/>
      <c r="H28" s="137" t="str">
        <f>IF(AND($C$6="Choisir la période de dépôt",F28&lt;&gt;"",G28),"Choisir une période de dépôt",IF(AND($G28&lt;&gt;"",$F28=""),"Date de début requise",IF(AND($F28&lt;&gt;"",$G28=""),"Date de fin requise",IF($F28="","",IF(AND(VLOOKUP($G28,Données!$C$2:$E$7,3,TRUE)=VLOOKUP($C$6,Données!$A$2:$E$7,5,FALSE),VLOOKUP($F28,Données!$C$2:$E$7,3,TRUE)=VLOOKUP($C$6,Données!$A$2:$E$7,5,FALSE)),"OK","Les dates ne correspondent pas à la période visée par le soutien")))))</f>
        <v/>
      </c>
      <c r="I28" s="5"/>
      <c r="J28" s="523"/>
      <c r="K28" s="137" t="str">
        <f t="shared" si="4"/>
        <v/>
      </c>
      <c r="L28" s="524"/>
      <c r="M28" s="270"/>
      <c r="N28" s="137" t="str">
        <f t="shared" si="5"/>
        <v/>
      </c>
      <c r="O28" s="6"/>
      <c r="P28" s="160"/>
      <c r="Q28" s="7"/>
      <c r="R28" s="5"/>
      <c r="S28" s="10"/>
      <c r="T28" s="8"/>
      <c r="U28" s="306"/>
      <c r="V28" s="307"/>
      <c r="W28" s="308"/>
      <c r="X28" s="138" t="str">
        <f t="shared" si="1"/>
        <v/>
      </c>
      <c r="Y28" s="139" t="str">
        <f t="shared" si="2"/>
        <v/>
      </c>
      <c r="Z28" s="140" t="str">
        <f t="shared" si="6"/>
        <v/>
      </c>
      <c r="AA28" s="141" t="str">
        <f>IF(OR($F28="",$G28="",$I28="",$I28=0),"",VLOOKUP($G28,'Tableau de bord'!$B$28:$G$32,4,TRUE))</f>
        <v/>
      </c>
      <c r="AB28" s="141" t="str">
        <f>IF(OR($F28="",$G28="",$I28="",$I28=0),"",VLOOKUP($G28,'Tableau de bord'!$B$35:$G$39,4,TRUE))</f>
        <v/>
      </c>
      <c r="AC28" s="168" t="str">
        <f t="shared" si="3"/>
        <v/>
      </c>
      <c r="AD28" s="142" t="str">
        <f t="shared" si="7"/>
        <v/>
      </c>
      <c r="AE28" s="142" t="str">
        <f>IF(OR($I28="",$G28="",$F28=""),"",IF(OR($H28&lt;&gt;"OK",$K28&lt;&gt;"OK",$N28&lt;&gt;"OK"),0,IF($Y28&gt;=0,IF(($Z$10*$Z28)*VLOOKUP($G28,'Tableau de bord'!$B$42:$G$46,4,TRUE)&gt;75000,75000*($Y28),(($Z$10*$Z28)*$Y28*VLOOKUP($G28,'Tableau de bord'!$B$42:$G$46,4,TRUE))))))</f>
        <v/>
      </c>
      <c r="AF28" s="177" t="str">
        <f t="shared" si="8"/>
        <v/>
      </c>
      <c r="AG28" s="309"/>
      <c r="AH28" s="310"/>
      <c r="AI28" s="387"/>
      <c r="AJ28" s="388"/>
      <c r="AK28" s="386" t="str">
        <f t="shared" si="9"/>
        <v/>
      </c>
      <c r="AL28" s="160"/>
      <c r="AM28" s="380"/>
      <c r="AN28" s="388"/>
      <c r="AO28" s="173"/>
      <c r="AP28" s="388"/>
      <c r="AQ28" s="160"/>
      <c r="AR28" s="7"/>
      <c r="AS28" s="173"/>
      <c r="AT28" s="160"/>
    </row>
    <row r="29" spans="1:46" s="143" customFormat="1" ht="21" customHeight="1" x14ac:dyDescent="0.25">
      <c r="A29" s="305"/>
      <c r="B29" s="311"/>
      <c r="C29" s="311"/>
      <c r="D29" s="311"/>
      <c r="E29" s="311"/>
      <c r="F29" s="312"/>
      <c r="G29" s="313"/>
      <c r="H29" s="137" t="str">
        <f>IF(AND($C$6="Choisir la période de dépôt",F29&lt;&gt;"",G29),"Choisir une période de dépôt",IF(AND($G29&lt;&gt;"",$F29=""),"Date de début requise",IF(AND($F29&lt;&gt;"",$G29=""),"Date de fin requise",IF($F29="","",IF(AND(VLOOKUP($G29,Données!$C$2:$E$7,3,TRUE)=VLOOKUP($C$6,Données!$A$2:$E$7,5,FALSE),VLOOKUP($F29,Données!$C$2:$E$7,3,TRUE)=VLOOKUP($C$6,Données!$A$2:$E$7,5,FALSE)),"OK","Les dates ne correspondent pas à la période visée par le soutien")))))</f>
        <v/>
      </c>
      <c r="I29" s="5"/>
      <c r="J29" s="523"/>
      <c r="K29" s="137" t="str">
        <f t="shared" si="4"/>
        <v/>
      </c>
      <c r="L29" s="524"/>
      <c r="M29" s="270"/>
      <c r="N29" s="137" t="str">
        <f t="shared" si="5"/>
        <v/>
      </c>
      <c r="O29" s="6"/>
      <c r="P29" s="160"/>
      <c r="Q29" s="7"/>
      <c r="R29" s="5"/>
      <c r="S29" s="10"/>
      <c r="T29" s="8"/>
      <c r="U29" s="306"/>
      <c r="V29" s="307"/>
      <c r="W29" s="308"/>
      <c r="X29" s="138" t="str">
        <f t="shared" si="1"/>
        <v/>
      </c>
      <c r="Y29" s="139" t="str">
        <f t="shared" si="2"/>
        <v/>
      </c>
      <c r="Z29" s="140" t="str">
        <f t="shared" si="6"/>
        <v/>
      </c>
      <c r="AA29" s="141" t="str">
        <f>IF(OR($F29="",$G29="",$I29="",$I29=0),"",VLOOKUP($G29,'Tableau de bord'!$B$28:$G$32,4,TRUE))</f>
        <v/>
      </c>
      <c r="AB29" s="141" t="str">
        <f>IF(OR($F29="",$G29="",$I29="",$I29=0),"",VLOOKUP($G29,'Tableau de bord'!$B$35:$G$39,4,TRUE))</f>
        <v/>
      </c>
      <c r="AC29" s="168" t="str">
        <f t="shared" si="3"/>
        <v/>
      </c>
      <c r="AD29" s="142" t="str">
        <f t="shared" si="7"/>
        <v/>
      </c>
      <c r="AE29" s="142" t="str">
        <f>IF(OR($I29="",$G29="",$F29=""),"",IF(OR($H29&lt;&gt;"OK",$K29&lt;&gt;"OK",$N29&lt;&gt;"OK"),0,IF($Y29&gt;=0,IF(($Z$10*$Z29)*VLOOKUP($G29,'Tableau de bord'!$B$42:$G$46,4,TRUE)&gt;75000,75000*($Y29),(($Z$10*$Z29)*$Y29*VLOOKUP($G29,'Tableau de bord'!$B$42:$G$46,4,TRUE))))))</f>
        <v/>
      </c>
      <c r="AF29" s="177" t="str">
        <f t="shared" si="8"/>
        <v/>
      </c>
      <c r="AG29" s="309"/>
      <c r="AH29" s="310"/>
      <c r="AI29" s="387"/>
      <c r="AJ29" s="388"/>
      <c r="AK29" s="386" t="str">
        <f t="shared" si="9"/>
        <v/>
      </c>
      <c r="AL29" s="160"/>
      <c r="AM29" s="380"/>
      <c r="AN29" s="388"/>
      <c r="AO29" s="173"/>
      <c r="AP29" s="388"/>
      <c r="AQ29" s="160"/>
      <c r="AR29" s="7"/>
      <c r="AS29" s="173"/>
      <c r="AT29" s="160"/>
    </row>
    <row r="30" spans="1:46" s="143" customFormat="1" ht="21" customHeight="1" x14ac:dyDescent="0.25">
      <c r="A30" s="305"/>
      <c r="B30" s="311"/>
      <c r="C30" s="311"/>
      <c r="D30" s="311"/>
      <c r="E30" s="311"/>
      <c r="F30" s="312"/>
      <c r="G30" s="313"/>
      <c r="H30" s="137" t="str">
        <f>IF(AND($C$6="Choisir la période de dépôt",F30&lt;&gt;"",G30),"Choisir une période de dépôt",IF(AND($G30&lt;&gt;"",$F30=""),"Date de début requise",IF(AND($F30&lt;&gt;"",$G30=""),"Date de fin requise",IF($F30="","",IF(AND(VLOOKUP($G30,Données!$C$2:$E$7,3,TRUE)=VLOOKUP($C$6,Données!$A$2:$E$7,5,FALSE),VLOOKUP($F30,Données!$C$2:$E$7,3,TRUE)=VLOOKUP($C$6,Données!$A$2:$E$7,5,FALSE)),"OK","Les dates ne correspondent pas à la période visée par le soutien")))))</f>
        <v/>
      </c>
      <c r="I30" s="5"/>
      <c r="J30" s="523"/>
      <c r="K30" s="137" t="str">
        <f t="shared" si="4"/>
        <v/>
      </c>
      <c r="L30" s="524"/>
      <c r="M30" s="270"/>
      <c r="N30" s="137" t="str">
        <f t="shared" si="5"/>
        <v/>
      </c>
      <c r="O30" s="6"/>
      <c r="P30" s="160"/>
      <c r="Q30" s="7"/>
      <c r="R30" s="5"/>
      <c r="S30" s="10"/>
      <c r="T30" s="8"/>
      <c r="U30" s="306"/>
      <c r="V30" s="307"/>
      <c r="W30" s="308"/>
      <c r="X30" s="138" t="str">
        <f t="shared" si="1"/>
        <v/>
      </c>
      <c r="Y30" s="139" t="str">
        <f t="shared" si="2"/>
        <v/>
      </c>
      <c r="Z30" s="140" t="str">
        <f t="shared" si="6"/>
        <v/>
      </c>
      <c r="AA30" s="141" t="str">
        <f>IF(OR($F30="",$G30="",$I30="",$I30=0),"",VLOOKUP($G30,'Tableau de bord'!$B$28:$G$32,4,TRUE))</f>
        <v/>
      </c>
      <c r="AB30" s="141" t="str">
        <f>IF(OR($F30="",$G30="",$I30="",$I30=0),"",VLOOKUP($G30,'Tableau de bord'!$B$35:$G$39,4,TRUE))</f>
        <v/>
      </c>
      <c r="AC30" s="168" t="str">
        <f t="shared" si="3"/>
        <v/>
      </c>
      <c r="AD30" s="142" t="str">
        <f t="shared" si="7"/>
        <v/>
      </c>
      <c r="AE30" s="142" t="str">
        <f>IF(OR($I30="",$G30="",$F30=""),"",IF(OR($H30&lt;&gt;"OK",$K30&lt;&gt;"OK",$N30&lt;&gt;"OK"),0,IF($Y30&gt;=0,IF(($Z$10*$Z30)*VLOOKUP($G30,'Tableau de bord'!$B$42:$G$46,4,TRUE)&gt;75000,75000*($Y30),(($Z$10*$Z30)*$Y30*VLOOKUP($G30,'Tableau de bord'!$B$42:$G$46,4,TRUE))))))</f>
        <v/>
      </c>
      <c r="AF30" s="177" t="str">
        <f t="shared" si="8"/>
        <v/>
      </c>
      <c r="AG30" s="309"/>
      <c r="AH30" s="310"/>
      <c r="AI30" s="387"/>
      <c r="AJ30" s="388"/>
      <c r="AK30" s="386" t="str">
        <f t="shared" si="9"/>
        <v/>
      </c>
      <c r="AL30" s="160"/>
      <c r="AM30" s="380"/>
      <c r="AN30" s="388"/>
      <c r="AO30" s="173"/>
      <c r="AP30" s="388"/>
      <c r="AQ30" s="160"/>
      <c r="AR30" s="7"/>
      <c r="AS30" s="173"/>
      <c r="AT30" s="160"/>
    </row>
    <row r="31" spans="1:46" s="143" customFormat="1" ht="21" customHeight="1" x14ac:dyDescent="0.25">
      <c r="A31" s="305"/>
      <c r="B31" s="311"/>
      <c r="C31" s="311"/>
      <c r="D31" s="311"/>
      <c r="E31" s="311"/>
      <c r="F31" s="312"/>
      <c r="G31" s="313"/>
      <c r="H31" s="137" t="str">
        <f>IF(AND($C$6="Choisir la période de dépôt",F31&lt;&gt;"",G31),"Choisir une période de dépôt",IF(AND($G31&lt;&gt;"",$F31=""),"Date de début requise",IF(AND($F31&lt;&gt;"",$G31=""),"Date de fin requise",IF($F31="","",IF(AND(VLOOKUP($G31,Données!$C$2:$E$7,3,TRUE)=VLOOKUP($C$6,Données!$A$2:$E$7,5,FALSE),VLOOKUP($F31,Données!$C$2:$E$7,3,TRUE)=VLOOKUP($C$6,Données!$A$2:$E$7,5,FALSE)),"OK","Les dates ne correspondent pas à la période visée par le soutien")))))</f>
        <v/>
      </c>
      <c r="I31" s="5"/>
      <c r="J31" s="523"/>
      <c r="K31" s="137" t="str">
        <f t="shared" si="4"/>
        <v/>
      </c>
      <c r="L31" s="524"/>
      <c r="M31" s="270"/>
      <c r="N31" s="137" t="str">
        <f t="shared" si="5"/>
        <v/>
      </c>
      <c r="O31" s="6"/>
      <c r="P31" s="160"/>
      <c r="Q31" s="7"/>
      <c r="R31" s="5"/>
      <c r="S31" s="10"/>
      <c r="T31" s="8"/>
      <c r="U31" s="306"/>
      <c r="V31" s="307"/>
      <c r="W31" s="308"/>
      <c r="X31" s="138" t="str">
        <f t="shared" si="1"/>
        <v/>
      </c>
      <c r="Y31" s="139" t="str">
        <f t="shared" si="2"/>
        <v/>
      </c>
      <c r="Z31" s="140" t="str">
        <f t="shared" si="6"/>
        <v/>
      </c>
      <c r="AA31" s="141" t="str">
        <f>IF(OR($F31="",$G31="",$I31="",$I31=0),"",VLOOKUP($G31,'Tableau de bord'!$B$28:$G$32,4,TRUE))</f>
        <v/>
      </c>
      <c r="AB31" s="141" t="str">
        <f>IF(OR($F31="",$G31="",$I31="",$I31=0),"",VLOOKUP($G31,'Tableau de bord'!$B$35:$G$39,4,TRUE))</f>
        <v/>
      </c>
      <c r="AC31" s="168" t="str">
        <f t="shared" si="3"/>
        <v/>
      </c>
      <c r="AD31" s="142" t="str">
        <f t="shared" si="7"/>
        <v/>
      </c>
      <c r="AE31" s="142" t="str">
        <f>IF(OR($I31="",$G31="",$F31=""),"",IF(OR($H31&lt;&gt;"OK",$K31&lt;&gt;"OK",$N31&lt;&gt;"OK"),0,IF($Y31&gt;=0,IF(($Z$10*$Z31)*VLOOKUP($G31,'Tableau de bord'!$B$42:$G$46,4,TRUE)&gt;75000,75000*($Y31),(($Z$10*$Z31)*$Y31*VLOOKUP($G31,'Tableau de bord'!$B$42:$G$46,4,TRUE))))))</f>
        <v/>
      </c>
      <c r="AF31" s="177" t="str">
        <f t="shared" si="8"/>
        <v/>
      </c>
      <c r="AG31" s="309"/>
      <c r="AH31" s="310"/>
      <c r="AI31" s="387"/>
      <c r="AJ31" s="388"/>
      <c r="AK31" s="386" t="str">
        <f t="shared" si="9"/>
        <v/>
      </c>
      <c r="AL31" s="160"/>
      <c r="AM31" s="380"/>
      <c r="AN31" s="388"/>
      <c r="AO31" s="173"/>
      <c r="AP31" s="388"/>
      <c r="AQ31" s="160"/>
      <c r="AR31" s="7"/>
      <c r="AS31" s="173"/>
      <c r="AT31" s="160"/>
    </row>
    <row r="32" spans="1:46" s="143" customFormat="1" ht="21" customHeight="1" x14ac:dyDescent="0.25">
      <c r="A32" s="305"/>
      <c r="B32" s="311"/>
      <c r="C32" s="311"/>
      <c r="D32" s="311"/>
      <c r="E32" s="311"/>
      <c r="F32" s="312"/>
      <c r="G32" s="313"/>
      <c r="H32" s="137" t="str">
        <f>IF(AND($C$6="Choisir la période de dépôt",F32&lt;&gt;"",G32),"Choisir une période de dépôt",IF(AND($G32&lt;&gt;"",$F32=""),"Date de début requise",IF(AND($F32&lt;&gt;"",$G32=""),"Date de fin requise",IF($F32="","",IF(AND(VLOOKUP($G32,Données!$C$2:$E$7,3,TRUE)=VLOOKUP($C$6,Données!$A$2:$E$7,5,FALSE),VLOOKUP($F32,Données!$C$2:$E$7,3,TRUE)=VLOOKUP($C$6,Données!$A$2:$E$7,5,FALSE)),"OK","Les dates ne correspondent pas à la période visée par le soutien")))))</f>
        <v/>
      </c>
      <c r="I32" s="5"/>
      <c r="J32" s="523"/>
      <c r="K32" s="137" t="str">
        <f t="shared" si="4"/>
        <v/>
      </c>
      <c r="L32" s="524"/>
      <c r="M32" s="270"/>
      <c r="N32" s="137" t="str">
        <f t="shared" si="5"/>
        <v/>
      </c>
      <c r="O32" s="6"/>
      <c r="P32" s="160"/>
      <c r="Q32" s="7"/>
      <c r="R32" s="5"/>
      <c r="S32" s="10"/>
      <c r="T32" s="8"/>
      <c r="U32" s="306"/>
      <c r="V32" s="307"/>
      <c r="W32" s="308"/>
      <c r="X32" s="138" t="str">
        <f t="shared" si="1"/>
        <v/>
      </c>
      <c r="Y32" s="139" t="str">
        <f t="shared" si="2"/>
        <v/>
      </c>
      <c r="Z32" s="140" t="str">
        <f t="shared" si="6"/>
        <v/>
      </c>
      <c r="AA32" s="141" t="str">
        <f>IF(OR($F32="",$G32="",$I32="",$I32=0),"",VLOOKUP($G32,'Tableau de bord'!$B$28:$G$32,4,TRUE))</f>
        <v/>
      </c>
      <c r="AB32" s="141" t="str">
        <f>IF(OR($F32="",$G32="",$I32="",$I32=0),"",VLOOKUP($G32,'Tableau de bord'!$B$35:$G$39,4,TRUE))</f>
        <v/>
      </c>
      <c r="AC32" s="168" t="str">
        <f t="shared" si="3"/>
        <v/>
      </c>
      <c r="AD32" s="142" t="str">
        <f t="shared" si="7"/>
        <v/>
      </c>
      <c r="AE32" s="142" t="str">
        <f>IF(OR($I32="",$G32="",$F32=""),"",IF(OR($H32&lt;&gt;"OK",$K32&lt;&gt;"OK",$N32&lt;&gt;"OK"),0,IF($Y32&gt;=0,IF(($Z$10*$Z32)*VLOOKUP($G32,'Tableau de bord'!$B$42:$G$46,4,TRUE)&gt;75000,75000*($Y32),(($Z$10*$Z32)*$Y32*VLOOKUP($G32,'Tableau de bord'!$B$42:$G$46,4,TRUE))))))</f>
        <v/>
      </c>
      <c r="AF32" s="177" t="str">
        <f t="shared" si="8"/>
        <v/>
      </c>
      <c r="AG32" s="309"/>
      <c r="AH32" s="310"/>
      <c r="AI32" s="387"/>
      <c r="AJ32" s="388"/>
      <c r="AK32" s="386" t="str">
        <f t="shared" si="9"/>
        <v/>
      </c>
      <c r="AL32" s="160"/>
      <c r="AM32" s="380"/>
      <c r="AN32" s="388"/>
      <c r="AO32" s="173"/>
      <c r="AP32" s="388"/>
      <c r="AQ32" s="160"/>
      <c r="AR32" s="7"/>
      <c r="AS32" s="173"/>
      <c r="AT32" s="160"/>
    </row>
    <row r="33" spans="1:46" s="143" customFormat="1" ht="21" customHeight="1" x14ac:dyDescent="0.25">
      <c r="A33" s="305"/>
      <c r="B33" s="311"/>
      <c r="C33" s="311"/>
      <c r="D33" s="311"/>
      <c r="E33" s="311"/>
      <c r="F33" s="312"/>
      <c r="G33" s="313"/>
      <c r="H33" s="137" t="str">
        <f>IF(AND($C$6="Choisir la période de dépôt",F33&lt;&gt;"",G33),"Choisir une période de dépôt",IF(AND($G33&lt;&gt;"",$F33=""),"Date de début requise",IF(AND($F33&lt;&gt;"",$G33=""),"Date de fin requise",IF($F33="","",IF(AND(VLOOKUP($G33,Données!$C$2:$E$7,3,TRUE)=VLOOKUP($C$6,Données!$A$2:$E$7,5,FALSE),VLOOKUP($F33,Données!$C$2:$E$7,3,TRUE)=VLOOKUP($C$6,Données!$A$2:$E$7,5,FALSE)),"OK","Les dates ne correspondent pas à la période visée par le soutien")))))</f>
        <v/>
      </c>
      <c r="I33" s="5"/>
      <c r="J33" s="523"/>
      <c r="K33" s="137" t="str">
        <f t="shared" si="4"/>
        <v/>
      </c>
      <c r="L33" s="524"/>
      <c r="M33" s="270"/>
      <c r="N33" s="137" t="str">
        <f t="shared" si="5"/>
        <v/>
      </c>
      <c r="O33" s="6"/>
      <c r="P33" s="160"/>
      <c r="Q33" s="7"/>
      <c r="R33" s="5"/>
      <c r="S33" s="10"/>
      <c r="T33" s="8"/>
      <c r="U33" s="306"/>
      <c r="V33" s="307"/>
      <c r="W33" s="308"/>
      <c r="X33" s="138" t="str">
        <f t="shared" si="1"/>
        <v/>
      </c>
      <c r="Y33" s="139" t="str">
        <f t="shared" si="2"/>
        <v/>
      </c>
      <c r="Z33" s="140" t="str">
        <f t="shared" si="6"/>
        <v/>
      </c>
      <c r="AA33" s="141" t="str">
        <f>IF(OR($F33="",$G33="",$I33="",$I33=0),"",VLOOKUP($G33,'Tableau de bord'!$B$28:$G$32,4,TRUE))</f>
        <v/>
      </c>
      <c r="AB33" s="141" t="str">
        <f>IF(OR($F33="",$G33="",$I33="",$I33=0),"",VLOOKUP($G33,'Tableau de bord'!$B$35:$G$39,4,TRUE))</f>
        <v/>
      </c>
      <c r="AC33" s="168" t="str">
        <f t="shared" si="3"/>
        <v/>
      </c>
      <c r="AD33" s="142" t="str">
        <f t="shared" si="7"/>
        <v/>
      </c>
      <c r="AE33" s="142" t="str">
        <f>IF(OR($I33="",$G33="",$F33=""),"",IF(OR($H33&lt;&gt;"OK",$K33&lt;&gt;"OK",$N33&lt;&gt;"OK"),0,IF($Y33&gt;=0,IF(($Z$10*$Z33)*VLOOKUP($G33,'Tableau de bord'!$B$42:$G$46,4,TRUE)&gt;75000,75000*($Y33),(($Z$10*$Z33)*$Y33*VLOOKUP($G33,'Tableau de bord'!$B$42:$G$46,4,TRUE))))))</f>
        <v/>
      </c>
      <c r="AF33" s="177" t="str">
        <f t="shared" si="8"/>
        <v/>
      </c>
      <c r="AG33" s="309"/>
      <c r="AH33" s="310"/>
      <c r="AI33" s="387"/>
      <c r="AJ33" s="388"/>
      <c r="AK33" s="386" t="str">
        <f t="shared" si="9"/>
        <v/>
      </c>
      <c r="AL33" s="160"/>
      <c r="AM33" s="380"/>
      <c r="AN33" s="388"/>
      <c r="AO33" s="173"/>
      <c r="AP33" s="388"/>
      <c r="AQ33" s="160"/>
      <c r="AR33" s="7"/>
      <c r="AS33" s="173"/>
      <c r="AT33" s="160"/>
    </row>
    <row r="34" spans="1:46" s="143" customFormat="1" ht="21" customHeight="1" x14ac:dyDescent="0.25">
      <c r="A34" s="305"/>
      <c r="B34" s="311"/>
      <c r="C34" s="311"/>
      <c r="D34" s="311"/>
      <c r="E34" s="311"/>
      <c r="F34" s="312"/>
      <c r="G34" s="313"/>
      <c r="H34" s="137" t="str">
        <f>IF(AND($C$6="Choisir la période de dépôt",F34&lt;&gt;"",G34),"Choisir une période de dépôt",IF(AND($G34&lt;&gt;"",$F34=""),"Date de début requise",IF(AND($F34&lt;&gt;"",$G34=""),"Date de fin requise",IF($F34="","",IF(AND(VLOOKUP($G34,Données!$C$2:$E$7,3,TRUE)=VLOOKUP($C$6,Données!$A$2:$E$7,5,FALSE),VLOOKUP($F34,Données!$C$2:$E$7,3,TRUE)=VLOOKUP($C$6,Données!$A$2:$E$7,5,FALSE)),"OK","Les dates ne correspondent pas à la période visée par le soutien")))))</f>
        <v/>
      </c>
      <c r="I34" s="5"/>
      <c r="J34" s="523"/>
      <c r="K34" s="137" t="str">
        <f t="shared" si="4"/>
        <v/>
      </c>
      <c r="L34" s="524"/>
      <c r="M34" s="270"/>
      <c r="N34" s="137" t="str">
        <f t="shared" si="5"/>
        <v/>
      </c>
      <c r="O34" s="6"/>
      <c r="P34" s="160"/>
      <c r="Q34" s="7"/>
      <c r="R34" s="5"/>
      <c r="S34" s="10"/>
      <c r="T34" s="8"/>
      <c r="U34" s="306"/>
      <c r="V34" s="307"/>
      <c r="W34" s="308"/>
      <c r="X34" s="138" t="str">
        <f t="shared" si="1"/>
        <v/>
      </c>
      <c r="Y34" s="139" t="str">
        <f t="shared" si="2"/>
        <v/>
      </c>
      <c r="Z34" s="140" t="str">
        <f t="shared" si="6"/>
        <v/>
      </c>
      <c r="AA34" s="141" t="str">
        <f>IF(OR($F34="",$G34="",$I34="",$I34=0),"",VLOOKUP($G34,'Tableau de bord'!$B$28:$G$32,4,TRUE))</f>
        <v/>
      </c>
      <c r="AB34" s="141" t="str">
        <f>IF(OR($F34="",$G34="",$I34="",$I34=0),"",VLOOKUP($G34,'Tableau de bord'!$B$35:$G$39,4,TRUE))</f>
        <v/>
      </c>
      <c r="AC34" s="168" t="str">
        <f t="shared" si="3"/>
        <v/>
      </c>
      <c r="AD34" s="142" t="str">
        <f t="shared" si="7"/>
        <v/>
      </c>
      <c r="AE34" s="142" t="str">
        <f>IF(OR($I34="",$G34="",$F34=""),"",IF(OR($H34&lt;&gt;"OK",$K34&lt;&gt;"OK",$N34&lt;&gt;"OK"),0,IF($Y34&gt;=0,IF(($Z$10*$Z34)*VLOOKUP($G34,'Tableau de bord'!$B$42:$G$46,4,TRUE)&gt;75000,75000*($Y34),(($Z$10*$Z34)*$Y34*VLOOKUP($G34,'Tableau de bord'!$B$42:$G$46,4,TRUE))))))</f>
        <v/>
      </c>
      <c r="AF34" s="177" t="str">
        <f t="shared" si="8"/>
        <v/>
      </c>
      <c r="AG34" s="309"/>
      <c r="AH34" s="310"/>
      <c r="AI34" s="387"/>
      <c r="AJ34" s="388"/>
      <c r="AK34" s="386" t="str">
        <f t="shared" si="9"/>
        <v/>
      </c>
      <c r="AL34" s="160"/>
      <c r="AM34" s="380"/>
      <c r="AN34" s="388"/>
      <c r="AO34" s="173"/>
      <c r="AP34" s="388"/>
      <c r="AQ34" s="160"/>
      <c r="AR34" s="7"/>
      <c r="AS34" s="173"/>
      <c r="AT34" s="160"/>
    </row>
    <row r="35" spans="1:46" s="143" customFormat="1" ht="21" customHeight="1" x14ac:dyDescent="0.25">
      <c r="A35" s="305"/>
      <c r="B35" s="311"/>
      <c r="C35" s="311"/>
      <c r="D35" s="311"/>
      <c r="E35" s="311"/>
      <c r="F35" s="312"/>
      <c r="G35" s="313"/>
      <c r="H35" s="137" t="str">
        <f>IF(AND($C$6="Choisir la période de dépôt",F35&lt;&gt;"",G35),"Choisir une période de dépôt",IF(AND($G35&lt;&gt;"",$F35=""),"Date de début requise",IF(AND($F35&lt;&gt;"",$G35=""),"Date de fin requise",IF($F35="","",IF(AND(VLOOKUP($G35,Données!$C$2:$E$7,3,TRUE)=VLOOKUP($C$6,Données!$A$2:$E$7,5,FALSE),VLOOKUP($F35,Données!$C$2:$E$7,3,TRUE)=VLOOKUP($C$6,Données!$A$2:$E$7,5,FALSE)),"OK","Les dates ne correspondent pas à la période visée par le soutien")))))</f>
        <v/>
      </c>
      <c r="I35" s="5"/>
      <c r="J35" s="523"/>
      <c r="K35" s="137" t="str">
        <f t="shared" si="4"/>
        <v/>
      </c>
      <c r="L35" s="524"/>
      <c r="M35" s="270"/>
      <c r="N35" s="137" t="str">
        <f t="shared" si="5"/>
        <v/>
      </c>
      <c r="O35" s="6"/>
      <c r="P35" s="160"/>
      <c r="Q35" s="7"/>
      <c r="R35" s="5"/>
      <c r="S35" s="10"/>
      <c r="T35" s="8"/>
      <c r="U35" s="306"/>
      <c r="V35" s="307"/>
      <c r="W35" s="308"/>
      <c r="X35" s="138" t="str">
        <f t="shared" si="1"/>
        <v/>
      </c>
      <c r="Y35" s="139" t="str">
        <f t="shared" si="2"/>
        <v/>
      </c>
      <c r="Z35" s="140" t="str">
        <f t="shared" si="6"/>
        <v/>
      </c>
      <c r="AA35" s="141" t="str">
        <f>IF(OR($F35="",$G35="",$I35="",$I35=0),"",VLOOKUP($G35,'Tableau de bord'!$B$28:$G$32,4,TRUE))</f>
        <v/>
      </c>
      <c r="AB35" s="141" t="str">
        <f>IF(OR($F35="",$G35="",$I35="",$I35=0),"",VLOOKUP($G35,'Tableau de bord'!$B$35:$G$39,4,TRUE))</f>
        <v/>
      </c>
      <c r="AC35" s="168" t="str">
        <f t="shared" si="3"/>
        <v/>
      </c>
      <c r="AD35" s="142" t="str">
        <f t="shared" si="7"/>
        <v/>
      </c>
      <c r="AE35" s="142" t="str">
        <f>IF(OR($I35="",$G35="",$F35=""),"",IF(OR($H35&lt;&gt;"OK",$K35&lt;&gt;"OK",$N35&lt;&gt;"OK"),0,IF($Y35&gt;=0,IF(($Z$10*$Z35)*VLOOKUP($G35,'Tableau de bord'!$B$42:$G$46,4,TRUE)&gt;75000,75000*($Y35),(($Z$10*$Z35)*$Y35*VLOOKUP($G35,'Tableau de bord'!$B$42:$G$46,4,TRUE))))))</f>
        <v/>
      </c>
      <c r="AF35" s="177" t="str">
        <f t="shared" si="8"/>
        <v/>
      </c>
      <c r="AG35" s="309"/>
      <c r="AH35" s="310"/>
      <c r="AI35" s="387"/>
      <c r="AJ35" s="388"/>
      <c r="AK35" s="386" t="str">
        <f t="shared" si="9"/>
        <v/>
      </c>
      <c r="AL35" s="160"/>
      <c r="AM35" s="380"/>
      <c r="AN35" s="388"/>
      <c r="AO35" s="173"/>
      <c r="AP35" s="388"/>
      <c r="AQ35" s="160"/>
      <c r="AR35" s="7"/>
      <c r="AS35" s="173"/>
      <c r="AT35" s="160"/>
    </row>
    <row r="36" spans="1:46" s="143" customFormat="1" ht="21" customHeight="1" x14ac:dyDescent="0.25">
      <c r="A36" s="305"/>
      <c r="B36" s="311"/>
      <c r="C36" s="311"/>
      <c r="D36" s="311"/>
      <c r="E36" s="311"/>
      <c r="F36" s="312"/>
      <c r="G36" s="313"/>
      <c r="H36" s="137" t="str">
        <f>IF(AND($C$6="Choisir la période de dépôt",F36&lt;&gt;"",G36),"Choisir une période de dépôt",IF(AND($G36&lt;&gt;"",$F36=""),"Date de début requise",IF(AND($F36&lt;&gt;"",$G36=""),"Date de fin requise",IF($F36="","",IF(AND(VLOOKUP($G36,Données!$C$2:$E$7,3,TRUE)=VLOOKUP($C$6,Données!$A$2:$E$7,5,FALSE),VLOOKUP($F36,Données!$C$2:$E$7,3,TRUE)=VLOOKUP($C$6,Données!$A$2:$E$7,5,FALSE)),"OK","Les dates ne correspondent pas à la période visée par le soutien")))))</f>
        <v/>
      </c>
      <c r="I36" s="5"/>
      <c r="J36" s="523"/>
      <c r="K36" s="137" t="str">
        <f t="shared" si="4"/>
        <v/>
      </c>
      <c r="L36" s="524"/>
      <c r="M36" s="270"/>
      <c r="N36" s="137" t="str">
        <f t="shared" si="5"/>
        <v/>
      </c>
      <c r="O36" s="6"/>
      <c r="P36" s="160"/>
      <c r="Q36" s="7"/>
      <c r="R36" s="5"/>
      <c r="S36" s="10"/>
      <c r="T36" s="8"/>
      <c r="U36" s="306"/>
      <c r="V36" s="307"/>
      <c r="W36" s="308"/>
      <c r="X36" s="138" t="str">
        <f t="shared" si="1"/>
        <v/>
      </c>
      <c r="Y36" s="139" t="str">
        <f t="shared" si="2"/>
        <v/>
      </c>
      <c r="Z36" s="140" t="str">
        <f t="shared" si="6"/>
        <v/>
      </c>
      <c r="AA36" s="141" t="str">
        <f>IF(OR($F36="",$G36="",$I36="",$I36=0),"",VLOOKUP($G36,'Tableau de bord'!$B$28:$G$32,4,TRUE))</f>
        <v/>
      </c>
      <c r="AB36" s="141" t="str">
        <f>IF(OR($F36="",$G36="",$I36="",$I36=0),"",VLOOKUP($G36,'Tableau de bord'!$B$35:$G$39,4,TRUE))</f>
        <v/>
      </c>
      <c r="AC36" s="168" t="str">
        <f t="shared" si="3"/>
        <v/>
      </c>
      <c r="AD36" s="142" t="str">
        <f t="shared" si="7"/>
        <v/>
      </c>
      <c r="AE36" s="142" t="str">
        <f>IF(OR($I36="",$G36="",$F36=""),"",IF(OR($H36&lt;&gt;"OK",$K36&lt;&gt;"OK",$N36&lt;&gt;"OK"),0,IF($Y36&gt;=0,IF(($Z$10*$Z36)*VLOOKUP($G36,'Tableau de bord'!$B$42:$G$46,4,TRUE)&gt;75000,75000*($Y36),(($Z$10*$Z36)*$Y36*VLOOKUP($G36,'Tableau de bord'!$B$42:$G$46,4,TRUE))))))</f>
        <v/>
      </c>
      <c r="AF36" s="177" t="str">
        <f t="shared" si="8"/>
        <v/>
      </c>
      <c r="AG36" s="309"/>
      <c r="AH36" s="310"/>
      <c r="AI36" s="387"/>
      <c r="AJ36" s="388"/>
      <c r="AK36" s="386" t="str">
        <f t="shared" si="9"/>
        <v/>
      </c>
      <c r="AL36" s="160"/>
      <c r="AM36" s="380"/>
      <c r="AN36" s="388"/>
      <c r="AO36" s="173"/>
      <c r="AP36" s="388"/>
      <c r="AQ36" s="160"/>
      <c r="AR36" s="7"/>
      <c r="AS36" s="173"/>
      <c r="AT36" s="160"/>
    </row>
    <row r="37" spans="1:46" s="143" customFormat="1" ht="21" customHeight="1" x14ac:dyDescent="0.25">
      <c r="A37" s="305"/>
      <c r="B37" s="311"/>
      <c r="C37" s="311"/>
      <c r="D37" s="311"/>
      <c r="E37" s="311"/>
      <c r="F37" s="312"/>
      <c r="G37" s="313"/>
      <c r="H37" s="137" t="str">
        <f>IF(AND($C$6="Choisir la période de dépôt",F37&lt;&gt;"",G37),"Choisir une période de dépôt",IF(AND($G37&lt;&gt;"",$F37=""),"Date de début requise",IF(AND($F37&lt;&gt;"",$G37=""),"Date de fin requise",IF($F37="","",IF(AND(VLOOKUP($G37,Données!$C$2:$E$7,3,TRUE)=VLOOKUP($C$6,Données!$A$2:$E$7,5,FALSE),VLOOKUP($F37,Données!$C$2:$E$7,3,TRUE)=VLOOKUP($C$6,Données!$A$2:$E$7,5,FALSE)),"OK","Les dates ne correspondent pas à la période visée par le soutien")))))</f>
        <v/>
      </c>
      <c r="I37" s="5"/>
      <c r="J37" s="523"/>
      <c r="K37" s="137" t="str">
        <f t="shared" si="4"/>
        <v/>
      </c>
      <c r="L37" s="524"/>
      <c r="M37" s="270"/>
      <c r="N37" s="137" t="str">
        <f t="shared" si="5"/>
        <v/>
      </c>
      <c r="O37" s="6"/>
      <c r="P37" s="160"/>
      <c r="Q37" s="7"/>
      <c r="R37" s="5"/>
      <c r="S37" s="10"/>
      <c r="T37" s="8"/>
      <c r="U37" s="306"/>
      <c r="V37" s="307"/>
      <c r="W37" s="308"/>
      <c r="X37" s="138" t="str">
        <f t="shared" si="1"/>
        <v/>
      </c>
      <c r="Y37" s="139" t="str">
        <f t="shared" si="2"/>
        <v/>
      </c>
      <c r="Z37" s="140" t="str">
        <f t="shared" si="6"/>
        <v/>
      </c>
      <c r="AA37" s="141" t="str">
        <f>IF(OR($F37="",$G37="",$I37="",$I37=0),"",VLOOKUP($G37,'Tableau de bord'!$B$28:$G$32,4,TRUE))</f>
        <v/>
      </c>
      <c r="AB37" s="141" t="str">
        <f>IF(OR($F37="",$G37="",$I37="",$I37=0),"",VLOOKUP($G37,'Tableau de bord'!$B$35:$G$39,4,TRUE))</f>
        <v/>
      </c>
      <c r="AC37" s="168" t="str">
        <f t="shared" si="3"/>
        <v/>
      </c>
      <c r="AD37" s="142" t="str">
        <f t="shared" si="7"/>
        <v/>
      </c>
      <c r="AE37" s="142" t="str">
        <f>IF(OR($I37="",$G37="",$F37=""),"",IF(OR($H37&lt;&gt;"OK",$K37&lt;&gt;"OK",$N37&lt;&gt;"OK"),0,IF($Y37&gt;=0,IF(($Z$10*$Z37)*VLOOKUP($G37,'Tableau de bord'!$B$42:$G$46,4,TRUE)&gt;75000,75000*($Y37),(($Z$10*$Z37)*$Y37*VLOOKUP($G37,'Tableau de bord'!$B$42:$G$46,4,TRUE))))))</f>
        <v/>
      </c>
      <c r="AF37" s="177" t="str">
        <f t="shared" si="8"/>
        <v/>
      </c>
      <c r="AG37" s="309"/>
      <c r="AH37" s="310"/>
      <c r="AI37" s="387"/>
      <c r="AJ37" s="388"/>
      <c r="AK37" s="386" t="str">
        <f t="shared" si="9"/>
        <v/>
      </c>
      <c r="AL37" s="160"/>
      <c r="AM37" s="380"/>
      <c r="AN37" s="388"/>
      <c r="AO37" s="173"/>
      <c r="AP37" s="388"/>
      <c r="AQ37" s="160"/>
      <c r="AR37" s="7"/>
      <c r="AS37" s="173"/>
      <c r="AT37" s="160"/>
    </row>
    <row r="38" spans="1:46" s="143" customFormat="1" ht="21" customHeight="1" x14ac:dyDescent="0.25">
      <c r="A38" s="305"/>
      <c r="B38" s="311"/>
      <c r="C38" s="311"/>
      <c r="D38" s="311"/>
      <c r="E38" s="311"/>
      <c r="F38" s="312"/>
      <c r="G38" s="313"/>
      <c r="H38" s="137" t="str">
        <f>IF(AND($C$6="Choisir la période de dépôt",F38&lt;&gt;"",G38),"Choisir une période de dépôt",IF(AND($G38&lt;&gt;"",$F38=""),"Date de début requise",IF(AND($F38&lt;&gt;"",$G38=""),"Date de fin requise",IF($F38="","",IF(AND(VLOOKUP($G38,Données!$C$2:$E$7,3,TRUE)=VLOOKUP($C$6,Données!$A$2:$E$7,5,FALSE),VLOOKUP($F38,Données!$C$2:$E$7,3,TRUE)=VLOOKUP($C$6,Données!$A$2:$E$7,5,FALSE)),"OK","Les dates ne correspondent pas à la période visée par le soutien")))))</f>
        <v/>
      </c>
      <c r="I38" s="5"/>
      <c r="J38" s="523"/>
      <c r="K38" s="137" t="str">
        <f t="shared" si="4"/>
        <v/>
      </c>
      <c r="L38" s="524"/>
      <c r="M38" s="270"/>
      <c r="N38" s="137" t="str">
        <f t="shared" si="5"/>
        <v/>
      </c>
      <c r="O38" s="6"/>
      <c r="P38" s="160"/>
      <c r="Q38" s="7"/>
      <c r="R38" s="5"/>
      <c r="S38" s="10"/>
      <c r="T38" s="8"/>
      <c r="U38" s="306"/>
      <c r="V38" s="307"/>
      <c r="W38" s="308"/>
      <c r="X38" s="138" t="str">
        <f t="shared" si="1"/>
        <v/>
      </c>
      <c r="Y38" s="139" t="str">
        <f t="shared" si="2"/>
        <v/>
      </c>
      <c r="Z38" s="140" t="str">
        <f t="shared" si="6"/>
        <v/>
      </c>
      <c r="AA38" s="141" t="str">
        <f>IF(OR($F38="",$G38="",$I38="",$I38=0),"",VLOOKUP($G38,'Tableau de bord'!$B$28:$G$32,4,TRUE))</f>
        <v/>
      </c>
      <c r="AB38" s="141" t="str">
        <f>IF(OR($F38="",$G38="",$I38="",$I38=0),"",VLOOKUP($G38,'Tableau de bord'!$B$35:$G$39,4,TRUE))</f>
        <v/>
      </c>
      <c r="AC38" s="168" t="str">
        <f t="shared" si="3"/>
        <v/>
      </c>
      <c r="AD38" s="142" t="str">
        <f t="shared" si="7"/>
        <v/>
      </c>
      <c r="AE38" s="142" t="str">
        <f>IF(OR($I38="",$G38="",$F38=""),"",IF(OR($H38&lt;&gt;"OK",$K38&lt;&gt;"OK",$N38&lt;&gt;"OK"),0,IF($Y38&gt;=0,IF(($Z$10*$Z38)*VLOOKUP($G38,'Tableau de bord'!$B$42:$G$46,4,TRUE)&gt;75000,75000*($Y38),(($Z$10*$Z38)*$Y38*VLOOKUP($G38,'Tableau de bord'!$B$42:$G$46,4,TRUE))))))</f>
        <v/>
      </c>
      <c r="AF38" s="177" t="str">
        <f t="shared" si="8"/>
        <v/>
      </c>
      <c r="AG38" s="309"/>
      <c r="AH38" s="310"/>
      <c r="AI38" s="387"/>
      <c r="AJ38" s="388"/>
      <c r="AK38" s="386" t="str">
        <f t="shared" si="9"/>
        <v/>
      </c>
      <c r="AL38" s="160"/>
      <c r="AM38" s="380"/>
      <c r="AN38" s="388"/>
      <c r="AO38" s="173"/>
      <c r="AP38" s="388"/>
      <c r="AQ38" s="160"/>
      <c r="AR38" s="7"/>
      <c r="AS38" s="173"/>
      <c r="AT38" s="160"/>
    </row>
    <row r="39" spans="1:46" s="143" customFormat="1" ht="21" customHeight="1" x14ac:dyDescent="0.25">
      <c r="A39" s="305"/>
      <c r="B39" s="311"/>
      <c r="C39" s="311"/>
      <c r="D39" s="311"/>
      <c r="E39" s="311"/>
      <c r="F39" s="312"/>
      <c r="G39" s="313"/>
      <c r="H39" s="137" t="str">
        <f>IF(AND($C$6="Choisir la période de dépôt",F39&lt;&gt;"",G39),"Choisir une période de dépôt",IF(AND($G39&lt;&gt;"",$F39=""),"Date de début requise",IF(AND($F39&lt;&gt;"",$G39=""),"Date de fin requise",IF($F39="","",IF(AND(VLOOKUP($G39,Données!$C$2:$E$7,3,TRUE)=VLOOKUP($C$6,Données!$A$2:$E$7,5,FALSE),VLOOKUP($F39,Données!$C$2:$E$7,3,TRUE)=VLOOKUP($C$6,Données!$A$2:$E$7,5,FALSE)),"OK","Les dates ne correspondent pas à la période visée par le soutien")))))</f>
        <v/>
      </c>
      <c r="I39" s="5"/>
      <c r="J39" s="523"/>
      <c r="K39" s="137" t="str">
        <f t="shared" si="4"/>
        <v/>
      </c>
      <c r="L39" s="524"/>
      <c r="M39" s="270"/>
      <c r="N39" s="137" t="str">
        <f t="shared" si="5"/>
        <v/>
      </c>
      <c r="O39" s="6"/>
      <c r="P39" s="160"/>
      <c r="Q39" s="7"/>
      <c r="R39" s="5"/>
      <c r="S39" s="10"/>
      <c r="T39" s="8"/>
      <c r="U39" s="306"/>
      <c r="V39" s="307"/>
      <c r="W39" s="308"/>
      <c r="X39" s="138" t="str">
        <f t="shared" si="1"/>
        <v/>
      </c>
      <c r="Y39" s="139" t="str">
        <f t="shared" si="2"/>
        <v/>
      </c>
      <c r="Z39" s="140" t="str">
        <f t="shared" si="6"/>
        <v/>
      </c>
      <c r="AA39" s="141" t="str">
        <f>IF(OR($F39="",$G39="",$I39="",$I39=0),"",VLOOKUP($G39,'Tableau de bord'!$B$28:$G$32,4,TRUE))</f>
        <v/>
      </c>
      <c r="AB39" s="141" t="str">
        <f>IF(OR($F39="",$G39="",$I39="",$I39=0),"",VLOOKUP($G39,'Tableau de bord'!$B$35:$G$39,4,TRUE))</f>
        <v/>
      </c>
      <c r="AC39" s="168" t="str">
        <f t="shared" si="3"/>
        <v/>
      </c>
      <c r="AD39" s="142" t="str">
        <f t="shared" si="7"/>
        <v/>
      </c>
      <c r="AE39" s="142" t="str">
        <f>IF(OR($I39="",$G39="",$F39=""),"",IF(OR($H39&lt;&gt;"OK",$K39&lt;&gt;"OK",$N39&lt;&gt;"OK"),0,IF($Y39&gt;=0,IF(($Z$10*$Z39)*VLOOKUP($G39,'Tableau de bord'!$B$42:$G$46,4,TRUE)&gt;75000,75000*($Y39),(($Z$10*$Z39)*$Y39*VLOOKUP($G39,'Tableau de bord'!$B$42:$G$46,4,TRUE))))))</f>
        <v/>
      </c>
      <c r="AF39" s="177" t="str">
        <f t="shared" si="8"/>
        <v/>
      </c>
      <c r="AG39" s="309"/>
      <c r="AH39" s="310"/>
      <c r="AI39" s="387"/>
      <c r="AJ39" s="388"/>
      <c r="AK39" s="386" t="str">
        <f t="shared" si="9"/>
        <v/>
      </c>
      <c r="AL39" s="160"/>
      <c r="AM39" s="380"/>
      <c r="AN39" s="388"/>
      <c r="AO39" s="173"/>
      <c r="AP39" s="388"/>
      <c r="AQ39" s="160"/>
      <c r="AR39" s="7"/>
      <c r="AS39" s="173"/>
      <c r="AT39" s="160"/>
    </row>
    <row r="40" spans="1:46" s="143" customFormat="1" ht="21" customHeight="1" x14ac:dyDescent="0.25">
      <c r="A40" s="305"/>
      <c r="B40" s="311"/>
      <c r="C40" s="311"/>
      <c r="D40" s="311"/>
      <c r="E40" s="311"/>
      <c r="F40" s="312"/>
      <c r="G40" s="313"/>
      <c r="H40" s="137" t="str">
        <f>IF(AND($C$6="Choisir la période de dépôt",F40&lt;&gt;"",G40),"Choisir une période de dépôt",IF(AND($G40&lt;&gt;"",$F40=""),"Date de début requise",IF(AND($F40&lt;&gt;"",$G40=""),"Date de fin requise",IF($F40="","",IF(AND(VLOOKUP($G40,Données!$C$2:$E$7,3,TRUE)=VLOOKUP($C$6,Données!$A$2:$E$7,5,FALSE),VLOOKUP($F40,Données!$C$2:$E$7,3,TRUE)=VLOOKUP($C$6,Données!$A$2:$E$7,5,FALSE)),"OK","Les dates ne correspondent pas à la période visée par le soutien")))))</f>
        <v/>
      </c>
      <c r="I40" s="5"/>
      <c r="J40" s="523"/>
      <c r="K40" s="137" t="str">
        <f t="shared" si="4"/>
        <v/>
      </c>
      <c r="L40" s="524"/>
      <c r="M40" s="270"/>
      <c r="N40" s="137" t="str">
        <f t="shared" si="5"/>
        <v/>
      </c>
      <c r="O40" s="6"/>
      <c r="P40" s="160"/>
      <c r="Q40" s="7"/>
      <c r="R40" s="5"/>
      <c r="S40" s="10"/>
      <c r="T40" s="8"/>
      <c r="U40" s="306"/>
      <c r="V40" s="307"/>
      <c r="W40" s="308"/>
      <c r="X40" s="138" t="str">
        <f t="shared" si="1"/>
        <v/>
      </c>
      <c r="Y40" s="139" t="str">
        <f t="shared" si="2"/>
        <v/>
      </c>
      <c r="Z40" s="140" t="str">
        <f t="shared" si="6"/>
        <v/>
      </c>
      <c r="AA40" s="141" t="str">
        <f>IF(OR($F40="",$G40="",$I40="",$I40=0),"",VLOOKUP($G40,'Tableau de bord'!$B$28:$G$32,4,TRUE))</f>
        <v/>
      </c>
      <c r="AB40" s="141" t="str">
        <f>IF(OR($F40="",$G40="",$I40="",$I40=0),"",VLOOKUP($G40,'Tableau de bord'!$B$35:$G$39,4,TRUE))</f>
        <v/>
      </c>
      <c r="AC40" s="168" t="str">
        <f t="shared" si="3"/>
        <v/>
      </c>
      <c r="AD40" s="142" t="str">
        <f t="shared" si="7"/>
        <v/>
      </c>
      <c r="AE40" s="142" t="str">
        <f>IF(OR($I40="",$G40="",$F40=""),"",IF(OR($H40&lt;&gt;"OK",$K40&lt;&gt;"OK",$N40&lt;&gt;"OK"),0,IF($Y40&gt;=0,IF(($Z$10*$Z40)*VLOOKUP($G40,'Tableau de bord'!$B$42:$G$46,4,TRUE)&gt;75000,75000*($Y40),(($Z$10*$Z40)*$Y40*VLOOKUP($G40,'Tableau de bord'!$B$42:$G$46,4,TRUE))))))</f>
        <v/>
      </c>
      <c r="AF40" s="177" t="str">
        <f t="shared" si="8"/>
        <v/>
      </c>
      <c r="AG40" s="309"/>
      <c r="AH40" s="310"/>
      <c r="AI40" s="387"/>
      <c r="AJ40" s="388"/>
      <c r="AK40" s="386" t="str">
        <f t="shared" si="9"/>
        <v/>
      </c>
      <c r="AL40" s="160"/>
      <c r="AM40" s="380"/>
      <c r="AN40" s="388"/>
      <c r="AO40" s="173"/>
      <c r="AP40" s="388"/>
      <c r="AQ40" s="160"/>
      <c r="AR40" s="7"/>
      <c r="AS40" s="173"/>
      <c r="AT40" s="160"/>
    </row>
    <row r="41" spans="1:46" s="143" customFormat="1" ht="21" customHeight="1" x14ac:dyDescent="0.25">
      <c r="A41" s="305"/>
      <c r="B41" s="311"/>
      <c r="C41" s="311"/>
      <c r="D41" s="311"/>
      <c r="E41" s="311"/>
      <c r="F41" s="312"/>
      <c r="G41" s="313"/>
      <c r="H41" s="137" t="str">
        <f>IF(AND($C$6="Choisir la période de dépôt",F41&lt;&gt;"",G41),"Choisir une période de dépôt",IF(AND($G41&lt;&gt;"",$F41=""),"Date de début requise",IF(AND($F41&lt;&gt;"",$G41=""),"Date de fin requise",IF($F41="","",IF(AND(VLOOKUP($G41,Données!$C$2:$E$7,3,TRUE)=VLOOKUP($C$6,Données!$A$2:$E$7,5,FALSE),VLOOKUP($F41,Données!$C$2:$E$7,3,TRUE)=VLOOKUP($C$6,Données!$A$2:$E$7,5,FALSE)),"OK","Les dates ne correspondent pas à la période visée par le soutien")))))</f>
        <v/>
      </c>
      <c r="I41" s="5"/>
      <c r="J41" s="523"/>
      <c r="K41" s="137" t="str">
        <f t="shared" si="4"/>
        <v/>
      </c>
      <c r="L41" s="524"/>
      <c r="M41" s="270"/>
      <c r="N41" s="137" t="str">
        <f t="shared" si="5"/>
        <v/>
      </c>
      <c r="O41" s="6"/>
      <c r="P41" s="160"/>
      <c r="Q41" s="7"/>
      <c r="R41" s="5"/>
      <c r="S41" s="10"/>
      <c r="T41" s="8"/>
      <c r="U41" s="306"/>
      <c r="V41" s="307"/>
      <c r="W41" s="308"/>
      <c r="X41" s="138" t="str">
        <f t="shared" si="1"/>
        <v/>
      </c>
      <c r="Y41" s="139" t="str">
        <f t="shared" si="2"/>
        <v/>
      </c>
      <c r="Z41" s="140" t="str">
        <f t="shared" si="6"/>
        <v/>
      </c>
      <c r="AA41" s="141" t="str">
        <f>IF(OR($F41="",$G41="",$I41="",$I41=0),"",VLOOKUP($G41,'Tableau de bord'!$B$28:$G$32,4,TRUE))</f>
        <v/>
      </c>
      <c r="AB41" s="141" t="str">
        <f>IF(OR($F41="",$G41="",$I41="",$I41=0),"",VLOOKUP($G41,'Tableau de bord'!$B$35:$G$39,4,TRUE))</f>
        <v/>
      </c>
      <c r="AC41" s="168" t="str">
        <f t="shared" si="3"/>
        <v/>
      </c>
      <c r="AD41" s="142" t="str">
        <f t="shared" si="7"/>
        <v/>
      </c>
      <c r="AE41" s="142" t="str">
        <f>IF(OR($I41="",$G41="",$F41=""),"",IF(OR($H41&lt;&gt;"OK",$K41&lt;&gt;"OK",$N41&lt;&gt;"OK"),0,IF($Y41&gt;=0,IF(($Z$10*$Z41)*VLOOKUP($G41,'Tableau de bord'!$B$42:$G$46,4,TRUE)&gt;75000,75000*($Y41),(($Z$10*$Z41)*$Y41*VLOOKUP($G41,'Tableau de bord'!$B$42:$G$46,4,TRUE))))))</f>
        <v/>
      </c>
      <c r="AF41" s="177" t="str">
        <f t="shared" si="8"/>
        <v/>
      </c>
      <c r="AG41" s="309"/>
      <c r="AH41" s="310"/>
      <c r="AI41" s="387"/>
      <c r="AJ41" s="388"/>
      <c r="AK41" s="386" t="str">
        <f t="shared" si="9"/>
        <v/>
      </c>
      <c r="AL41" s="160"/>
      <c r="AM41" s="380"/>
      <c r="AN41" s="388"/>
      <c r="AO41" s="173"/>
      <c r="AP41" s="388"/>
      <c r="AQ41" s="160"/>
      <c r="AR41" s="7"/>
      <c r="AS41" s="173"/>
      <c r="AT41" s="160"/>
    </row>
    <row r="42" spans="1:46" s="143" customFormat="1" ht="21" customHeight="1" x14ac:dyDescent="0.25">
      <c r="A42" s="305"/>
      <c r="B42" s="311"/>
      <c r="C42" s="311"/>
      <c r="D42" s="311"/>
      <c r="E42" s="311"/>
      <c r="F42" s="312"/>
      <c r="G42" s="313"/>
      <c r="H42" s="137" t="str">
        <f>IF(AND($C$6="Choisir la période de dépôt",F42&lt;&gt;"",G42),"Choisir une période de dépôt",IF(AND($G42&lt;&gt;"",$F42=""),"Date de début requise",IF(AND($F42&lt;&gt;"",$G42=""),"Date de fin requise",IF($F42="","",IF(AND(VLOOKUP($G42,Données!$C$2:$E$7,3,TRUE)=VLOOKUP($C$6,Données!$A$2:$E$7,5,FALSE),VLOOKUP($F42,Données!$C$2:$E$7,3,TRUE)=VLOOKUP($C$6,Données!$A$2:$E$7,5,FALSE)),"OK","Les dates ne correspondent pas à la période visée par le soutien")))))</f>
        <v/>
      </c>
      <c r="I42" s="5"/>
      <c r="J42" s="523"/>
      <c r="K42" s="137" t="str">
        <f t="shared" si="4"/>
        <v/>
      </c>
      <c r="L42" s="524"/>
      <c r="M42" s="270"/>
      <c r="N42" s="137" t="str">
        <f t="shared" si="5"/>
        <v/>
      </c>
      <c r="O42" s="6"/>
      <c r="P42" s="160"/>
      <c r="Q42" s="7"/>
      <c r="R42" s="5"/>
      <c r="S42" s="10"/>
      <c r="T42" s="8"/>
      <c r="U42" s="306"/>
      <c r="V42" s="307"/>
      <c r="W42" s="308"/>
      <c r="X42" s="138" t="str">
        <f t="shared" si="1"/>
        <v/>
      </c>
      <c r="Y42" s="139" t="str">
        <f t="shared" si="2"/>
        <v/>
      </c>
      <c r="Z42" s="140" t="str">
        <f t="shared" si="6"/>
        <v/>
      </c>
      <c r="AA42" s="141" t="str">
        <f>IF(OR($F42="",$G42="",$I42="",$I42=0),"",VLOOKUP($G42,'Tableau de bord'!$B$28:$G$32,4,TRUE))</f>
        <v/>
      </c>
      <c r="AB42" s="141" t="str">
        <f>IF(OR($F42="",$G42="",$I42="",$I42=0),"",VLOOKUP($G42,'Tableau de bord'!$B$35:$G$39,4,TRUE))</f>
        <v/>
      </c>
      <c r="AC42" s="168" t="str">
        <f t="shared" si="3"/>
        <v/>
      </c>
      <c r="AD42" s="142" t="str">
        <f t="shared" si="7"/>
        <v/>
      </c>
      <c r="AE42" s="142" t="str">
        <f>IF(OR($I42="",$G42="",$F42=""),"",IF(OR($H42&lt;&gt;"OK",$K42&lt;&gt;"OK",$N42&lt;&gt;"OK"),0,IF($Y42&gt;=0,IF(($Z$10*$Z42)*VLOOKUP($G42,'Tableau de bord'!$B$42:$G$46,4,TRUE)&gt;75000,75000*($Y42),(($Z$10*$Z42)*$Y42*VLOOKUP($G42,'Tableau de bord'!$B$42:$G$46,4,TRUE))))))</f>
        <v/>
      </c>
      <c r="AF42" s="177" t="str">
        <f t="shared" si="8"/>
        <v/>
      </c>
      <c r="AG42" s="309"/>
      <c r="AH42" s="310"/>
      <c r="AI42" s="387"/>
      <c r="AJ42" s="388"/>
      <c r="AK42" s="386" t="str">
        <f t="shared" si="9"/>
        <v/>
      </c>
      <c r="AL42" s="160"/>
      <c r="AM42" s="380"/>
      <c r="AN42" s="388"/>
      <c r="AO42" s="173"/>
      <c r="AP42" s="388"/>
      <c r="AQ42" s="160"/>
      <c r="AR42" s="7"/>
      <c r="AS42" s="173"/>
      <c r="AT42" s="160"/>
    </row>
    <row r="43" spans="1:46" s="143" customFormat="1" ht="21" customHeight="1" x14ac:dyDescent="0.25">
      <c r="A43" s="305"/>
      <c r="B43" s="311"/>
      <c r="C43" s="311"/>
      <c r="D43" s="311"/>
      <c r="E43" s="311"/>
      <c r="F43" s="312"/>
      <c r="G43" s="313"/>
      <c r="H43" s="137" t="str">
        <f>IF(AND($C$6="Choisir la période de dépôt",F43&lt;&gt;"",G43),"Choisir une période de dépôt",IF(AND($G43&lt;&gt;"",$F43=""),"Date de début requise",IF(AND($F43&lt;&gt;"",$G43=""),"Date de fin requise",IF($F43="","",IF(AND(VLOOKUP($G43,Données!$C$2:$E$7,3,TRUE)=VLOOKUP($C$6,Données!$A$2:$E$7,5,FALSE),VLOOKUP($F43,Données!$C$2:$E$7,3,TRUE)=VLOOKUP($C$6,Données!$A$2:$E$7,5,FALSE)),"OK","Les dates ne correspondent pas à la période visée par le soutien")))))</f>
        <v/>
      </c>
      <c r="I43" s="5"/>
      <c r="J43" s="523"/>
      <c r="K43" s="137" t="str">
        <f t="shared" si="4"/>
        <v/>
      </c>
      <c r="L43" s="524"/>
      <c r="M43" s="270"/>
      <c r="N43" s="137" t="str">
        <f t="shared" si="5"/>
        <v/>
      </c>
      <c r="O43" s="6"/>
      <c r="P43" s="160"/>
      <c r="Q43" s="7"/>
      <c r="R43" s="5"/>
      <c r="S43" s="10"/>
      <c r="T43" s="8"/>
      <c r="U43" s="306"/>
      <c r="V43" s="307"/>
      <c r="W43" s="308"/>
      <c r="X43" s="138" t="str">
        <f t="shared" si="1"/>
        <v/>
      </c>
      <c r="Y43" s="139" t="str">
        <f t="shared" si="2"/>
        <v/>
      </c>
      <c r="Z43" s="140" t="str">
        <f t="shared" si="6"/>
        <v/>
      </c>
      <c r="AA43" s="141" t="str">
        <f>IF(OR($F43="",$G43="",$I43="",$I43=0),"",VLOOKUP($G43,'Tableau de bord'!$B$28:$G$32,4,TRUE))</f>
        <v/>
      </c>
      <c r="AB43" s="141" t="str">
        <f>IF(OR($F43="",$G43="",$I43="",$I43=0),"",VLOOKUP($G43,'Tableau de bord'!$B$35:$G$39,4,TRUE))</f>
        <v/>
      </c>
      <c r="AC43" s="168" t="str">
        <f t="shared" si="3"/>
        <v/>
      </c>
      <c r="AD43" s="142" t="str">
        <f t="shared" si="7"/>
        <v/>
      </c>
      <c r="AE43" s="142" t="str">
        <f>IF(OR($I43="",$G43="",$F43=""),"",IF(OR($H43&lt;&gt;"OK",$K43&lt;&gt;"OK",$N43&lt;&gt;"OK"),0,IF($Y43&gt;=0,IF(($Z$10*$Z43)*VLOOKUP($G43,'Tableau de bord'!$B$42:$G$46,4,TRUE)&gt;75000,75000*($Y43),(($Z$10*$Z43)*$Y43*VLOOKUP($G43,'Tableau de bord'!$B$42:$G$46,4,TRUE))))))</f>
        <v/>
      </c>
      <c r="AF43" s="177" t="str">
        <f t="shared" si="8"/>
        <v/>
      </c>
      <c r="AG43" s="309"/>
      <c r="AH43" s="310"/>
      <c r="AI43" s="387"/>
      <c r="AJ43" s="388"/>
      <c r="AK43" s="386" t="str">
        <f t="shared" si="9"/>
        <v/>
      </c>
      <c r="AL43" s="160"/>
      <c r="AM43" s="380"/>
      <c r="AN43" s="388"/>
      <c r="AO43" s="173"/>
      <c r="AP43" s="388"/>
      <c r="AQ43" s="160"/>
      <c r="AR43" s="7"/>
      <c r="AS43" s="173"/>
      <c r="AT43" s="160"/>
    </row>
    <row r="44" spans="1:46" s="143" customFormat="1" ht="21" customHeight="1" x14ac:dyDescent="0.25">
      <c r="A44" s="305"/>
      <c r="B44" s="311"/>
      <c r="C44" s="311"/>
      <c r="D44" s="311"/>
      <c r="E44" s="311"/>
      <c r="F44" s="312"/>
      <c r="G44" s="313"/>
      <c r="H44" s="137" t="str">
        <f>IF(AND($C$6="Choisir la période de dépôt",F44&lt;&gt;"",G44),"Choisir une période de dépôt",IF(AND($G44&lt;&gt;"",$F44=""),"Date de début requise",IF(AND($F44&lt;&gt;"",$G44=""),"Date de fin requise",IF($F44="","",IF(AND(VLOOKUP($G44,Données!$C$2:$E$7,3,TRUE)=VLOOKUP($C$6,Données!$A$2:$E$7,5,FALSE),VLOOKUP($F44,Données!$C$2:$E$7,3,TRUE)=VLOOKUP($C$6,Données!$A$2:$E$7,5,FALSE)),"OK","Les dates ne correspondent pas à la période visée par le soutien")))))</f>
        <v/>
      </c>
      <c r="I44" s="5"/>
      <c r="J44" s="523"/>
      <c r="K44" s="137" t="str">
        <f t="shared" si="4"/>
        <v/>
      </c>
      <c r="L44" s="524"/>
      <c r="M44" s="270"/>
      <c r="N44" s="137" t="str">
        <f t="shared" si="5"/>
        <v/>
      </c>
      <c r="O44" s="6"/>
      <c r="P44" s="160"/>
      <c r="Q44" s="7"/>
      <c r="R44" s="5"/>
      <c r="S44" s="10"/>
      <c r="T44" s="8"/>
      <c r="U44" s="306"/>
      <c r="V44" s="307"/>
      <c r="W44" s="308"/>
      <c r="X44" s="138" t="str">
        <f t="shared" si="1"/>
        <v/>
      </c>
      <c r="Y44" s="139" t="str">
        <f t="shared" si="2"/>
        <v/>
      </c>
      <c r="Z44" s="140" t="str">
        <f t="shared" si="6"/>
        <v/>
      </c>
      <c r="AA44" s="141" t="str">
        <f>IF(OR($F44="",$G44="",$I44="",$I44=0),"",VLOOKUP($G44,'Tableau de bord'!$B$28:$G$32,4,TRUE))</f>
        <v/>
      </c>
      <c r="AB44" s="141" t="str">
        <f>IF(OR($F44="",$G44="",$I44="",$I44=0),"",VLOOKUP($G44,'Tableau de bord'!$B$35:$G$39,4,TRUE))</f>
        <v/>
      </c>
      <c r="AC44" s="168" t="str">
        <f t="shared" si="3"/>
        <v/>
      </c>
      <c r="AD44" s="142" t="str">
        <f t="shared" si="7"/>
        <v/>
      </c>
      <c r="AE44" s="142" t="str">
        <f>IF(OR($I44="",$G44="",$F44=""),"",IF(OR($H44&lt;&gt;"OK",$K44&lt;&gt;"OK",$N44&lt;&gt;"OK"),0,IF($Y44&gt;=0,IF(($Z$10*$Z44)*VLOOKUP($G44,'Tableau de bord'!$B$42:$G$46,4,TRUE)&gt;75000,75000*($Y44),(($Z$10*$Z44)*$Y44*VLOOKUP($G44,'Tableau de bord'!$B$42:$G$46,4,TRUE))))))</f>
        <v/>
      </c>
      <c r="AF44" s="177" t="str">
        <f t="shared" si="8"/>
        <v/>
      </c>
      <c r="AG44" s="309"/>
      <c r="AH44" s="310"/>
      <c r="AI44" s="387"/>
      <c r="AJ44" s="388"/>
      <c r="AK44" s="386" t="str">
        <f t="shared" si="9"/>
        <v/>
      </c>
      <c r="AL44" s="160"/>
      <c r="AM44" s="380"/>
      <c r="AN44" s="388"/>
      <c r="AO44" s="173"/>
      <c r="AP44" s="388"/>
      <c r="AQ44" s="160"/>
      <c r="AR44" s="7"/>
      <c r="AS44" s="173"/>
      <c r="AT44" s="160"/>
    </row>
    <row r="45" spans="1:46" s="143" customFormat="1" ht="21" customHeight="1" x14ac:dyDescent="0.25">
      <c r="A45" s="305"/>
      <c r="B45" s="311"/>
      <c r="C45" s="311"/>
      <c r="D45" s="311"/>
      <c r="E45" s="311"/>
      <c r="F45" s="312"/>
      <c r="G45" s="313"/>
      <c r="H45" s="137" t="str">
        <f>IF(AND($C$6="Choisir la période de dépôt",F45&lt;&gt;"",G45),"Choisir une période de dépôt",IF(AND($G45&lt;&gt;"",$F45=""),"Date de début requise",IF(AND($F45&lt;&gt;"",$G45=""),"Date de fin requise",IF($F45="","",IF(AND(VLOOKUP($G45,Données!$C$2:$E$7,3,TRUE)=VLOOKUP($C$6,Données!$A$2:$E$7,5,FALSE),VLOOKUP($F45,Données!$C$2:$E$7,3,TRUE)=VLOOKUP($C$6,Données!$A$2:$E$7,5,FALSE)),"OK","Les dates ne correspondent pas à la période visée par le soutien")))))</f>
        <v/>
      </c>
      <c r="I45" s="5"/>
      <c r="J45" s="523"/>
      <c r="K45" s="137" t="str">
        <f t="shared" si="4"/>
        <v/>
      </c>
      <c r="L45" s="524"/>
      <c r="M45" s="270"/>
      <c r="N45" s="137" t="str">
        <f t="shared" si="5"/>
        <v/>
      </c>
      <c r="O45" s="6"/>
      <c r="P45" s="160"/>
      <c r="Q45" s="7"/>
      <c r="R45" s="5"/>
      <c r="S45" s="10"/>
      <c r="T45" s="8"/>
      <c r="U45" s="306"/>
      <c r="V45" s="307"/>
      <c r="W45" s="308"/>
      <c r="X45" s="138" t="str">
        <f t="shared" si="1"/>
        <v/>
      </c>
      <c r="Y45" s="139" t="str">
        <f t="shared" si="2"/>
        <v/>
      </c>
      <c r="Z45" s="140" t="str">
        <f t="shared" si="6"/>
        <v/>
      </c>
      <c r="AA45" s="141" t="str">
        <f>IF(OR($F45="",$G45="",$I45="",$I45=0),"",VLOOKUP($G45,'Tableau de bord'!$B$28:$G$32,4,TRUE))</f>
        <v/>
      </c>
      <c r="AB45" s="141" t="str">
        <f>IF(OR($F45="",$G45="",$I45="",$I45=0),"",VLOOKUP($G45,'Tableau de bord'!$B$35:$G$39,4,TRUE))</f>
        <v/>
      </c>
      <c r="AC45" s="168" t="str">
        <f t="shared" si="3"/>
        <v/>
      </c>
      <c r="AD45" s="142" t="str">
        <f t="shared" si="7"/>
        <v/>
      </c>
      <c r="AE45" s="142" t="str">
        <f>IF(OR($I45="",$G45="",$F45=""),"",IF(OR($H45&lt;&gt;"OK",$K45&lt;&gt;"OK",$N45&lt;&gt;"OK"),0,IF($Y45&gt;=0,IF(($Z$10*$Z45)*VLOOKUP($G45,'Tableau de bord'!$B$42:$G$46,4,TRUE)&gt;75000,75000*($Y45),(($Z$10*$Z45)*$Y45*VLOOKUP($G45,'Tableau de bord'!$B$42:$G$46,4,TRUE))))))</f>
        <v/>
      </c>
      <c r="AF45" s="177" t="str">
        <f t="shared" si="8"/>
        <v/>
      </c>
      <c r="AG45" s="309"/>
      <c r="AH45" s="310"/>
      <c r="AI45" s="387"/>
      <c r="AJ45" s="388"/>
      <c r="AK45" s="386" t="str">
        <f t="shared" si="9"/>
        <v/>
      </c>
      <c r="AL45" s="160"/>
      <c r="AM45" s="380"/>
      <c r="AN45" s="388"/>
      <c r="AO45" s="173"/>
      <c r="AP45" s="388"/>
      <c r="AQ45" s="160"/>
      <c r="AR45" s="7"/>
      <c r="AS45" s="173"/>
      <c r="AT45" s="160"/>
    </row>
    <row r="46" spans="1:46" s="143" customFormat="1" ht="21" customHeight="1" x14ac:dyDescent="0.25">
      <c r="A46" s="305"/>
      <c r="B46" s="311"/>
      <c r="C46" s="311"/>
      <c r="D46" s="311"/>
      <c r="E46" s="311"/>
      <c r="F46" s="312"/>
      <c r="G46" s="313"/>
      <c r="H46" s="137" t="str">
        <f>IF(AND($C$6="Choisir la période de dépôt",F46&lt;&gt;"",G46),"Choisir une période de dépôt",IF(AND($G46&lt;&gt;"",$F46=""),"Date de début requise",IF(AND($F46&lt;&gt;"",$G46=""),"Date de fin requise",IF($F46="","",IF(AND(VLOOKUP($G46,Données!$C$2:$E$7,3,TRUE)=VLOOKUP($C$6,Données!$A$2:$E$7,5,FALSE),VLOOKUP($F46,Données!$C$2:$E$7,3,TRUE)=VLOOKUP($C$6,Données!$A$2:$E$7,5,FALSE)),"OK","Les dates ne correspondent pas à la période visée par le soutien")))))</f>
        <v/>
      </c>
      <c r="I46" s="5"/>
      <c r="J46" s="523"/>
      <c r="K46" s="137" t="str">
        <f t="shared" si="4"/>
        <v/>
      </c>
      <c r="L46" s="524"/>
      <c r="M46" s="270"/>
      <c r="N46" s="137" t="str">
        <f t="shared" si="5"/>
        <v/>
      </c>
      <c r="O46" s="6"/>
      <c r="P46" s="160"/>
      <c r="Q46" s="7"/>
      <c r="R46" s="5"/>
      <c r="S46" s="10"/>
      <c r="T46" s="8"/>
      <c r="U46" s="306"/>
      <c r="V46" s="307"/>
      <c r="W46" s="308"/>
      <c r="X46" s="138" t="str">
        <f t="shared" si="1"/>
        <v/>
      </c>
      <c r="Y46" s="139" t="str">
        <f t="shared" si="2"/>
        <v/>
      </c>
      <c r="Z46" s="140" t="str">
        <f t="shared" si="6"/>
        <v/>
      </c>
      <c r="AA46" s="141" t="str">
        <f>IF(OR($F46="",$G46="",$I46="",$I46=0),"",VLOOKUP($G46,'Tableau de bord'!$B$28:$G$32,4,TRUE))</f>
        <v/>
      </c>
      <c r="AB46" s="141" t="str">
        <f>IF(OR($F46="",$G46="",$I46="",$I46=0),"",VLOOKUP($G46,'Tableau de bord'!$B$35:$G$39,4,TRUE))</f>
        <v/>
      </c>
      <c r="AC46" s="168" t="str">
        <f t="shared" si="3"/>
        <v/>
      </c>
      <c r="AD46" s="142" t="str">
        <f t="shared" si="7"/>
        <v/>
      </c>
      <c r="AE46" s="142" t="str">
        <f>IF(OR($I46="",$G46="",$F46=""),"",IF(OR($H46&lt;&gt;"OK",$K46&lt;&gt;"OK",$N46&lt;&gt;"OK"),0,IF($Y46&gt;=0,IF(($Z$10*$Z46)*VLOOKUP($G46,'Tableau de bord'!$B$42:$G$46,4,TRUE)&gt;75000,75000*($Y46),(($Z$10*$Z46)*$Y46*VLOOKUP($G46,'Tableau de bord'!$B$42:$G$46,4,TRUE))))))</f>
        <v/>
      </c>
      <c r="AF46" s="177" t="str">
        <f t="shared" si="8"/>
        <v/>
      </c>
      <c r="AG46" s="309"/>
      <c r="AH46" s="310"/>
      <c r="AI46" s="387"/>
      <c r="AJ46" s="388"/>
      <c r="AK46" s="386" t="str">
        <f t="shared" si="9"/>
        <v/>
      </c>
      <c r="AL46" s="160"/>
      <c r="AM46" s="380"/>
      <c r="AN46" s="388"/>
      <c r="AO46" s="173"/>
      <c r="AP46" s="388"/>
      <c r="AQ46" s="160"/>
      <c r="AR46" s="7"/>
      <c r="AS46" s="173"/>
      <c r="AT46" s="160"/>
    </row>
    <row r="47" spans="1:46" s="143" customFormat="1" ht="21" customHeight="1" x14ac:dyDescent="0.25">
      <c r="A47" s="305"/>
      <c r="B47" s="311"/>
      <c r="C47" s="311"/>
      <c r="D47" s="311"/>
      <c r="E47" s="311"/>
      <c r="F47" s="312"/>
      <c r="G47" s="313"/>
      <c r="H47" s="137" t="str">
        <f>IF(AND($C$6="Choisir la période de dépôt",F47&lt;&gt;"",G47),"Choisir une période de dépôt",IF(AND($G47&lt;&gt;"",$F47=""),"Date de début requise",IF(AND($F47&lt;&gt;"",$G47=""),"Date de fin requise",IF($F47="","",IF(AND(VLOOKUP($G47,Données!$C$2:$E$7,3,TRUE)=VLOOKUP($C$6,Données!$A$2:$E$7,5,FALSE),VLOOKUP($F47,Données!$C$2:$E$7,3,TRUE)=VLOOKUP($C$6,Données!$A$2:$E$7,5,FALSE)),"OK","Les dates ne correspondent pas à la période visée par le soutien")))))</f>
        <v/>
      </c>
      <c r="I47" s="5"/>
      <c r="J47" s="523"/>
      <c r="K47" s="137" t="str">
        <f t="shared" si="4"/>
        <v/>
      </c>
      <c r="L47" s="524"/>
      <c r="M47" s="270"/>
      <c r="N47" s="137" t="str">
        <f t="shared" si="5"/>
        <v/>
      </c>
      <c r="O47" s="6"/>
      <c r="P47" s="160"/>
      <c r="Q47" s="7"/>
      <c r="R47" s="5"/>
      <c r="S47" s="10"/>
      <c r="T47" s="8"/>
      <c r="U47" s="306"/>
      <c r="V47" s="307"/>
      <c r="W47" s="308"/>
      <c r="X47" s="138" t="str">
        <f t="shared" si="1"/>
        <v/>
      </c>
      <c r="Y47" s="139" t="str">
        <f t="shared" si="2"/>
        <v/>
      </c>
      <c r="Z47" s="140" t="str">
        <f t="shared" si="6"/>
        <v/>
      </c>
      <c r="AA47" s="141" t="str">
        <f>IF(OR($F47="",$G47="",$I47="",$I47=0),"",VLOOKUP($G47,'Tableau de bord'!$B$28:$G$32,4,TRUE))</f>
        <v/>
      </c>
      <c r="AB47" s="141" t="str">
        <f>IF(OR($F47="",$G47="",$I47="",$I47=0),"",VLOOKUP($G47,'Tableau de bord'!$B$35:$G$39,4,TRUE))</f>
        <v/>
      </c>
      <c r="AC47" s="168" t="str">
        <f t="shared" si="3"/>
        <v/>
      </c>
      <c r="AD47" s="142" t="str">
        <f t="shared" si="7"/>
        <v/>
      </c>
      <c r="AE47" s="142" t="str">
        <f>IF(OR($I47="",$G47="",$F47=""),"",IF(OR($H47&lt;&gt;"OK",$K47&lt;&gt;"OK",$N47&lt;&gt;"OK"),0,IF($Y47&gt;=0,IF(($Z$10*$Z47)*VLOOKUP($G47,'Tableau de bord'!$B$42:$G$46,4,TRUE)&gt;75000,75000*($Y47),(($Z$10*$Z47)*$Y47*VLOOKUP($G47,'Tableau de bord'!$B$42:$G$46,4,TRUE))))))</f>
        <v/>
      </c>
      <c r="AF47" s="177" t="str">
        <f t="shared" si="8"/>
        <v/>
      </c>
      <c r="AG47" s="309"/>
      <c r="AH47" s="310"/>
      <c r="AI47" s="387"/>
      <c r="AJ47" s="388"/>
      <c r="AK47" s="386" t="str">
        <f t="shared" si="9"/>
        <v/>
      </c>
      <c r="AL47" s="160"/>
      <c r="AM47" s="380"/>
      <c r="AN47" s="388"/>
      <c r="AO47" s="173"/>
      <c r="AP47" s="388"/>
      <c r="AQ47" s="160"/>
      <c r="AR47" s="7"/>
      <c r="AS47" s="173"/>
      <c r="AT47" s="160"/>
    </row>
    <row r="48" spans="1:46" s="143" customFormat="1" ht="21" customHeight="1" x14ac:dyDescent="0.25">
      <c r="A48" s="305"/>
      <c r="B48" s="311"/>
      <c r="C48" s="311"/>
      <c r="D48" s="311"/>
      <c r="E48" s="311"/>
      <c r="F48" s="312"/>
      <c r="G48" s="313"/>
      <c r="H48" s="137" t="str">
        <f>IF(AND($C$6="Choisir la période de dépôt",F48&lt;&gt;"",G48),"Choisir une période de dépôt",IF(AND($G48&lt;&gt;"",$F48=""),"Date de début requise",IF(AND($F48&lt;&gt;"",$G48=""),"Date de fin requise",IF($F48="","",IF(AND(VLOOKUP($G48,Données!$C$2:$E$7,3,TRUE)=VLOOKUP($C$6,Données!$A$2:$E$7,5,FALSE),VLOOKUP($F48,Données!$C$2:$E$7,3,TRUE)=VLOOKUP($C$6,Données!$A$2:$E$7,5,FALSE)),"OK","Les dates ne correspondent pas à la période visée par le soutien")))))</f>
        <v/>
      </c>
      <c r="I48" s="5"/>
      <c r="J48" s="523"/>
      <c r="K48" s="137" t="str">
        <f t="shared" si="4"/>
        <v/>
      </c>
      <c r="L48" s="524"/>
      <c r="M48" s="270"/>
      <c r="N48" s="137" t="str">
        <f t="shared" si="5"/>
        <v/>
      </c>
      <c r="O48" s="6"/>
      <c r="P48" s="160"/>
      <c r="Q48" s="7"/>
      <c r="R48" s="5"/>
      <c r="S48" s="10"/>
      <c r="T48" s="8"/>
      <c r="U48" s="306"/>
      <c r="V48" s="307"/>
      <c r="W48" s="308"/>
      <c r="X48" s="138" t="str">
        <f t="shared" si="1"/>
        <v/>
      </c>
      <c r="Y48" s="139" t="str">
        <f t="shared" si="2"/>
        <v/>
      </c>
      <c r="Z48" s="140" t="str">
        <f t="shared" si="6"/>
        <v/>
      </c>
      <c r="AA48" s="141" t="str">
        <f>IF(OR($F48="",$G48="",$I48="",$I48=0),"",VLOOKUP($G48,'Tableau de bord'!$B$28:$G$32,4,TRUE))</f>
        <v/>
      </c>
      <c r="AB48" s="141" t="str">
        <f>IF(OR($F48="",$G48="",$I48="",$I48=0),"",VLOOKUP($G48,'Tableau de bord'!$B$35:$G$39,4,TRUE))</f>
        <v/>
      </c>
      <c r="AC48" s="168" t="str">
        <f t="shared" si="3"/>
        <v/>
      </c>
      <c r="AD48" s="142" t="str">
        <f t="shared" si="7"/>
        <v/>
      </c>
      <c r="AE48" s="142" t="str">
        <f>IF(OR($I48="",$G48="",$F48=""),"",IF(OR($H48&lt;&gt;"OK",$K48&lt;&gt;"OK",$N48&lt;&gt;"OK"),0,IF($Y48&gt;=0,IF(($Z$10*$Z48)*VLOOKUP($G48,'Tableau de bord'!$B$42:$G$46,4,TRUE)&gt;75000,75000*($Y48),(($Z$10*$Z48)*$Y48*VLOOKUP($G48,'Tableau de bord'!$B$42:$G$46,4,TRUE))))))</f>
        <v/>
      </c>
      <c r="AF48" s="177" t="str">
        <f t="shared" si="8"/>
        <v/>
      </c>
      <c r="AG48" s="309"/>
      <c r="AH48" s="310"/>
      <c r="AI48" s="387"/>
      <c r="AJ48" s="388"/>
      <c r="AK48" s="386" t="str">
        <f t="shared" si="9"/>
        <v/>
      </c>
      <c r="AL48" s="160"/>
      <c r="AM48" s="380"/>
      <c r="AN48" s="388"/>
      <c r="AO48" s="173"/>
      <c r="AP48" s="388"/>
      <c r="AQ48" s="160"/>
      <c r="AR48" s="7"/>
      <c r="AS48" s="173"/>
      <c r="AT48" s="160"/>
    </row>
    <row r="49" spans="1:46" s="143" customFormat="1" ht="21" customHeight="1" x14ac:dyDescent="0.25">
      <c r="A49" s="305"/>
      <c r="B49" s="311"/>
      <c r="C49" s="311"/>
      <c r="D49" s="311"/>
      <c r="E49" s="311"/>
      <c r="F49" s="312"/>
      <c r="G49" s="313"/>
      <c r="H49" s="137" t="str">
        <f>IF(AND($C$6="Choisir la période de dépôt",F49&lt;&gt;"",G49),"Choisir une période de dépôt",IF(AND($G49&lt;&gt;"",$F49=""),"Date de début requise",IF(AND($F49&lt;&gt;"",$G49=""),"Date de fin requise",IF($F49="","",IF(AND(VLOOKUP($G49,Données!$C$2:$E$7,3,TRUE)=VLOOKUP($C$6,Données!$A$2:$E$7,5,FALSE),VLOOKUP($F49,Données!$C$2:$E$7,3,TRUE)=VLOOKUP($C$6,Données!$A$2:$E$7,5,FALSE)),"OK","Les dates ne correspondent pas à la période visée par le soutien")))))</f>
        <v/>
      </c>
      <c r="I49" s="5"/>
      <c r="J49" s="523"/>
      <c r="K49" s="137" t="str">
        <f t="shared" si="4"/>
        <v/>
      </c>
      <c r="L49" s="524"/>
      <c r="M49" s="270"/>
      <c r="N49" s="137" t="str">
        <f t="shared" si="5"/>
        <v/>
      </c>
      <c r="O49" s="6"/>
      <c r="P49" s="160"/>
      <c r="Q49" s="7"/>
      <c r="R49" s="5"/>
      <c r="S49" s="10"/>
      <c r="T49" s="8"/>
      <c r="U49" s="306"/>
      <c r="V49" s="307"/>
      <c r="W49" s="308"/>
      <c r="X49" s="138" t="str">
        <f t="shared" si="1"/>
        <v/>
      </c>
      <c r="Y49" s="139" t="str">
        <f t="shared" si="2"/>
        <v/>
      </c>
      <c r="Z49" s="140" t="str">
        <f t="shared" si="6"/>
        <v/>
      </c>
      <c r="AA49" s="141" t="str">
        <f>IF(OR($F49="",$G49="",$I49="",$I49=0),"",VLOOKUP($G49,'Tableau de bord'!$B$28:$G$32,4,TRUE))</f>
        <v/>
      </c>
      <c r="AB49" s="141" t="str">
        <f>IF(OR($F49="",$G49="",$I49="",$I49=0),"",VLOOKUP($G49,'Tableau de bord'!$B$35:$G$39,4,TRUE))</f>
        <v/>
      </c>
      <c r="AC49" s="168" t="str">
        <f t="shared" si="3"/>
        <v/>
      </c>
      <c r="AD49" s="142" t="str">
        <f t="shared" si="7"/>
        <v/>
      </c>
      <c r="AE49" s="142" t="str">
        <f>IF(OR($I49="",$G49="",$F49=""),"",IF(OR($H49&lt;&gt;"OK",$K49&lt;&gt;"OK",$N49&lt;&gt;"OK"),0,IF($Y49&gt;=0,IF(($Z$10*$Z49)*VLOOKUP($G49,'Tableau de bord'!$B$42:$G$46,4,TRUE)&gt;75000,75000*($Y49),(($Z$10*$Z49)*$Y49*VLOOKUP($G49,'Tableau de bord'!$B$42:$G$46,4,TRUE))))))</f>
        <v/>
      </c>
      <c r="AF49" s="177" t="str">
        <f t="shared" si="8"/>
        <v/>
      </c>
      <c r="AG49" s="309"/>
      <c r="AH49" s="310"/>
      <c r="AI49" s="387"/>
      <c r="AJ49" s="388"/>
      <c r="AK49" s="386" t="str">
        <f t="shared" si="9"/>
        <v/>
      </c>
      <c r="AL49" s="160"/>
      <c r="AM49" s="380"/>
      <c r="AN49" s="388"/>
      <c r="AO49" s="173"/>
      <c r="AP49" s="388"/>
      <c r="AQ49" s="160"/>
      <c r="AR49" s="7"/>
      <c r="AS49" s="173"/>
      <c r="AT49" s="160"/>
    </row>
    <row r="50" spans="1:46" s="143" customFormat="1" ht="21" customHeight="1" x14ac:dyDescent="0.25">
      <c r="A50" s="305"/>
      <c r="B50" s="311"/>
      <c r="C50" s="311"/>
      <c r="D50" s="311"/>
      <c r="E50" s="311"/>
      <c r="F50" s="312"/>
      <c r="G50" s="313"/>
      <c r="H50" s="137" t="str">
        <f>IF(AND($C$6="Choisir la période de dépôt",F50&lt;&gt;"",G50),"Choisir une période de dépôt",IF(AND($G50&lt;&gt;"",$F50=""),"Date de début requise",IF(AND($F50&lt;&gt;"",$G50=""),"Date de fin requise",IF($F50="","",IF(AND(VLOOKUP($G50,Données!$C$2:$E$7,3,TRUE)=VLOOKUP($C$6,Données!$A$2:$E$7,5,FALSE),VLOOKUP($F50,Données!$C$2:$E$7,3,TRUE)=VLOOKUP($C$6,Données!$A$2:$E$7,5,FALSE)),"OK","Les dates ne correspondent pas à la période visée par le soutien")))))</f>
        <v/>
      </c>
      <c r="I50" s="5"/>
      <c r="J50" s="523"/>
      <c r="K50" s="137" t="str">
        <f t="shared" si="4"/>
        <v/>
      </c>
      <c r="L50" s="524"/>
      <c r="M50" s="270"/>
      <c r="N50" s="137" t="str">
        <f t="shared" si="5"/>
        <v/>
      </c>
      <c r="O50" s="6"/>
      <c r="P50" s="160"/>
      <c r="Q50" s="7"/>
      <c r="R50" s="5"/>
      <c r="S50" s="10"/>
      <c r="T50" s="8"/>
      <c r="U50" s="306"/>
      <c r="V50" s="307"/>
      <c r="W50" s="308"/>
      <c r="X50" s="138" t="str">
        <f t="shared" si="1"/>
        <v/>
      </c>
      <c r="Y50" s="139" t="str">
        <f t="shared" si="2"/>
        <v/>
      </c>
      <c r="Z50" s="140" t="str">
        <f t="shared" si="6"/>
        <v/>
      </c>
      <c r="AA50" s="141" t="str">
        <f>IF(OR($F50="",$G50="",$I50="",$I50=0),"",VLOOKUP($G50,'Tableau de bord'!$B$28:$G$32,4,TRUE))</f>
        <v/>
      </c>
      <c r="AB50" s="141" t="str">
        <f>IF(OR($F50="",$G50="",$I50="",$I50=0),"",VLOOKUP($G50,'Tableau de bord'!$B$35:$G$39,4,TRUE))</f>
        <v/>
      </c>
      <c r="AC50" s="168" t="str">
        <f t="shared" si="3"/>
        <v/>
      </c>
      <c r="AD50" s="142" t="str">
        <f t="shared" si="7"/>
        <v/>
      </c>
      <c r="AE50" s="142" t="str">
        <f>IF(OR($I50="",$G50="",$F50=""),"",IF(OR($H50&lt;&gt;"OK",$K50&lt;&gt;"OK",$N50&lt;&gt;"OK"),0,IF($Y50&gt;=0,IF(($Z$10*$Z50)*VLOOKUP($G50,'Tableau de bord'!$B$42:$G$46,4,TRUE)&gt;75000,75000*($Y50),(($Z$10*$Z50)*$Y50*VLOOKUP($G50,'Tableau de bord'!$B$42:$G$46,4,TRUE))))))</f>
        <v/>
      </c>
      <c r="AF50" s="177" t="str">
        <f t="shared" si="8"/>
        <v/>
      </c>
      <c r="AG50" s="309"/>
      <c r="AH50" s="310"/>
      <c r="AI50" s="387"/>
      <c r="AJ50" s="388"/>
      <c r="AK50" s="386" t="str">
        <f t="shared" si="9"/>
        <v/>
      </c>
      <c r="AL50" s="160"/>
      <c r="AM50" s="380"/>
      <c r="AN50" s="388"/>
      <c r="AO50" s="173"/>
      <c r="AP50" s="388"/>
      <c r="AQ50" s="160"/>
      <c r="AR50" s="7"/>
      <c r="AS50" s="173"/>
      <c r="AT50" s="160"/>
    </row>
    <row r="51" spans="1:46" s="143" customFormat="1" ht="21" customHeight="1" x14ac:dyDescent="0.25">
      <c r="A51" s="305"/>
      <c r="B51" s="311"/>
      <c r="C51" s="311"/>
      <c r="D51" s="311"/>
      <c r="E51" s="311"/>
      <c r="F51" s="312"/>
      <c r="G51" s="313"/>
      <c r="H51" s="137" t="str">
        <f>IF(AND($C$6="Choisir la période de dépôt",F51&lt;&gt;"",G51),"Choisir une période de dépôt",IF(AND($G51&lt;&gt;"",$F51=""),"Date de début requise",IF(AND($F51&lt;&gt;"",$G51=""),"Date de fin requise",IF($F51="","",IF(AND(VLOOKUP($G51,Données!$C$2:$E$7,3,TRUE)=VLOOKUP($C$6,Données!$A$2:$E$7,5,FALSE),VLOOKUP($F51,Données!$C$2:$E$7,3,TRUE)=VLOOKUP($C$6,Données!$A$2:$E$7,5,FALSE)),"OK","Les dates ne correspondent pas à la période visée par le soutien")))))</f>
        <v/>
      </c>
      <c r="I51" s="5"/>
      <c r="J51" s="523"/>
      <c r="K51" s="137" t="str">
        <f t="shared" si="4"/>
        <v/>
      </c>
      <c r="L51" s="524"/>
      <c r="M51" s="270"/>
      <c r="N51" s="137" t="str">
        <f t="shared" si="5"/>
        <v/>
      </c>
      <c r="O51" s="6"/>
      <c r="P51" s="160"/>
      <c r="Q51" s="7"/>
      <c r="R51" s="5"/>
      <c r="S51" s="10"/>
      <c r="T51" s="8"/>
      <c r="U51" s="306"/>
      <c r="V51" s="307"/>
      <c r="W51" s="308"/>
      <c r="X51" s="138" t="str">
        <f t="shared" si="1"/>
        <v/>
      </c>
      <c r="Y51" s="139" t="str">
        <f t="shared" si="2"/>
        <v/>
      </c>
      <c r="Z51" s="140" t="str">
        <f t="shared" si="6"/>
        <v/>
      </c>
      <c r="AA51" s="141" t="str">
        <f>IF(OR($F51="",$G51="",$I51="",$I51=0),"",VLOOKUP($G51,'Tableau de bord'!$B$28:$G$32,4,TRUE))</f>
        <v/>
      </c>
      <c r="AB51" s="141" t="str">
        <f>IF(OR($F51="",$G51="",$I51="",$I51=0),"",VLOOKUP($G51,'Tableau de bord'!$B$35:$G$39,4,TRUE))</f>
        <v/>
      </c>
      <c r="AC51" s="168" t="str">
        <f t="shared" si="3"/>
        <v/>
      </c>
      <c r="AD51" s="142" t="str">
        <f t="shared" si="7"/>
        <v/>
      </c>
      <c r="AE51" s="142" t="str">
        <f>IF(OR($I51="",$G51="",$F51=""),"",IF(OR($H51&lt;&gt;"OK",$K51&lt;&gt;"OK",$N51&lt;&gt;"OK"),0,IF($Y51&gt;=0,IF(($Z$10*$Z51)*VLOOKUP($G51,'Tableau de bord'!$B$42:$G$46,4,TRUE)&gt;75000,75000*($Y51),(($Z$10*$Z51)*$Y51*VLOOKUP($G51,'Tableau de bord'!$B$42:$G$46,4,TRUE))))))</f>
        <v/>
      </c>
      <c r="AF51" s="177" t="str">
        <f t="shared" si="8"/>
        <v/>
      </c>
      <c r="AG51" s="309"/>
      <c r="AH51" s="310"/>
      <c r="AI51" s="387"/>
      <c r="AJ51" s="388"/>
      <c r="AK51" s="386" t="str">
        <f t="shared" si="9"/>
        <v/>
      </c>
      <c r="AL51" s="160"/>
      <c r="AM51" s="380"/>
      <c r="AN51" s="388"/>
      <c r="AO51" s="173"/>
      <c r="AP51" s="388"/>
      <c r="AQ51" s="160"/>
      <c r="AR51" s="7"/>
      <c r="AS51" s="173"/>
      <c r="AT51" s="160"/>
    </row>
    <row r="52" spans="1:46" s="143" customFormat="1" ht="21" customHeight="1" x14ac:dyDescent="0.25">
      <c r="A52" s="305"/>
      <c r="B52" s="311"/>
      <c r="C52" s="311"/>
      <c r="D52" s="311"/>
      <c r="E52" s="311"/>
      <c r="F52" s="312"/>
      <c r="G52" s="313"/>
      <c r="H52" s="137" t="str">
        <f>IF(AND($C$6="Choisir la période de dépôt",F52&lt;&gt;"",G52),"Choisir une période de dépôt",IF(AND($G52&lt;&gt;"",$F52=""),"Date de début requise",IF(AND($F52&lt;&gt;"",$G52=""),"Date de fin requise",IF($F52="","",IF(AND(VLOOKUP($G52,Données!$C$2:$E$7,3,TRUE)=VLOOKUP($C$6,Données!$A$2:$E$7,5,FALSE),VLOOKUP($F52,Données!$C$2:$E$7,3,TRUE)=VLOOKUP($C$6,Données!$A$2:$E$7,5,FALSE)),"OK","Les dates ne correspondent pas à la période visée par le soutien")))))</f>
        <v/>
      </c>
      <c r="I52" s="5"/>
      <c r="J52" s="523"/>
      <c r="K52" s="137" t="str">
        <f t="shared" si="4"/>
        <v/>
      </c>
      <c r="L52" s="524"/>
      <c r="M52" s="270"/>
      <c r="N52" s="137" t="str">
        <f t="shared" si="5"/>
        <v/>
      </c>
      <c r="O52" s="6"/>
      <c r="P52" s="160"/>
      <c r="Q52" s="7"/>
      <c r="R52" s="5"/>
      <c r="S52" s="10"/>
      <c r="T52" s="8"/>
      <c r="U52" s="306"/>
      <c r="V52" s="307"/>
      <c r="W52" s="308"/>
      <c r="X52" s="138" t="str">
        <f t="shared" si="1"/>
        <v/>
      </c>
      <c r="Y52" s="139" t="str">
        <f t="shared" si="2"/>
        <v/>
      </c>
      <c r="Z52" s="140" t="str">
        <f t="shared" si="6"/>
        <v/>
      </c>
      <c r="AA52" s="141" t="str">
        <f>IF(OR($F52="",$G52="",$I52="",$I52=0),"",VLOOKUP($G52,'Tableau de bord'!$B$28:$G$32,4,TRUE))</f>
        <v/>
      </c>
      <c r="AB52" s="141" t="str">
        <f>IF(OR($F52="",$G52="",$I52="",$I52=0),"",VLOOKUP($G52,'Tableau de bord'!$B$35:$G$39,4,TRUE))</f>
        <v/>
      </c>
      <c r="AC52" s="168" t="str">
        <f t="shared" si="3"/>
        <v/>
      </c>
      <c r="AD52" s="142" t="str">
        <f t="shared" si="7"/>
        <v/>
      </c>
      <c r="AE52" s="142" t="str">
        <f>IF(OR($I52="",$G52="",$F52=""),"",IF(OR($H52&lt;&gt;"OK",$K52&lt;&gt;"OK",$N52&lt;&gt;"OK"),0,IF($Y52&gt;=0,IF(($Z$10*$Z52)*VLOOKUP($G52,'Tableau de bord'!$B$42:$G$46,4,TRUE)&gt;75000,75000*($Y52),(($Z$10*$Z52)*$Y52*VLOOKUP($G52,'Tableau de bord'!$B$42:$G$46,4,TRUE))))))</f>
        <v/>
      </c>
      <c r="AF52" s="177" t="str">
        <f t="shared" si="8"/>
        <v/>
      </c>
      <c r="AG52" s="309"/>
      <c r="AH52" s="310"/>
      <c r="AI52" s="387"/>
      <c r="AJ52" s="388"/>
      <c r="AK52" s="386" t="str">
        <f t="shared" si="9"/>
        <v/>
      </c>
      <c r="AL52" s="160"/>
      <c r="AM52" s="380"/>
      <c r="AN52" s="388"/>
      <c r="AO52" s="173"/>
      <c r="AP52" s="388"/>
      <c r="AQ52" s="160"/>
      <c r="AR52" s="7"/>
      <c r="AS52" s="173"/>
      <c r="AT52" s="160"/>
    </row>
    <row r="53" spans="1:46" s="143" customFormat="1" ht="21" customHeight="1" x14ac:dyDescent="0.25">
      <c r="A53" s="305"/>
      <c r="B53" s="311"/>
      <c r="C53" s="311"/>
      <c r="D53" s="311"/>
      <c r="E53" s="311"/>
      <c r="F53" s="312"/>
      <c r="G53" s="313"/>
      <c r="H53" s="137" t="str">
        <f>IF(AND($C$6="Choisir la période de dépôt",F53&lt;&gt;"",G53),"Choisir une période de dépôt",IF(AND($G53&lt;&gt;"",$F53=""),"Date de début requise",IF(AND($F53&lt;&gt;"",$G53=""),"Date de fin requise",IF($F53="","",IF(AND(VLOOKUP($G53,Données!$C$2:$E$7,3,TRUE)=VLOOKUP($C$6,Données!$A$2:$E$7,5,FALSE),VLOOKUP($F53,Données!$C$2:$E$7,3,TRUE)=VLOOKUP($C$6,Données!$A$2:$E$7,5,FALSE)),"OK","Les dates ne correspondent pas à la période visée par le soutien")))))</f>
        <v/>
      </c>
      <c r="I53" s="5"/>
      <c r="J53" s="523"/>
      <c r="K53" s="137" t="str">
        <f t="shared" si="4"/>
        <v/>
      </c>
      <c r="L53" s="524"/>
      <c r="M53" s="270"/>
      <c r="N53" s="137" t="str">
        <f t="shared" si="5"/>
        <v/>
      </c>
      <c r="O53" s="6"/>
      <c r="P53" s="160"/>
      <c r="Q53" s="7"/>
      <c r="R53" s="5"/>
      <c r="S53" s="10"/>
      <c r="T53" s="8"/>
      <c r="U53" s="306"/>
      <c r="V53" s="307"/>
      <c r="W53" s="308"/>
      <c r="X53" s="138" t="str">
        <f t="shared" si="1"/>
        <v/>
      </c>
      <c r="Y53" s="139" t="str">
        <f t="shared" si="2"/>
        <v/>
      </c>
      <c r="Z53" s="140" t="str">
        <f t="shared" si="6"/>
        <v/>
      </c>
      <c r="AA53" s="141" t="str">
        <f>IF(OR($F53="",$G53="",$I53="",$I53=0),"",VLOOKUP($G53,'Tableau de bord'!$B$28:$G$32,4,TRUE))</f>
        <v/>
      </c>
      <c r="AB53" s="141" t="str">
        <f>IF(OR($F53="",$G53="",$I53="",$I53=0),"",VLOOKUP($G53,'Tableau de bord'!$B$35:$G$39,4,TRUE))</f>
        <v/>
      </c>
      <c r="AC53" s="168" t="str">
        <f t="shared" si="3"/>
        <v/>
      </c>
      <c r="AD53" s="142" t="str">
        <f t="shared" si="7"/>
        <v/>
      </c>
      <c r="AE53" s="142" t="str">
        <f>IF(OR($I53="",$G53="",$F53=""),"",IF(OR($H53&lt;&gt;"OK",$K53&lt;&gt;"OK",$N53&lt;&gt;"OK"),0,IF($Y53&gt;=0,IF(($Z$10*$Z53)*VLOOKUP($G53,'Tableau de bord'!$B$42:$G$46,4,TRUE)&gt;75000,75000*($Y53),(($Z$10*$Z53)*$Y53*VLOOKUP($G53,'Tableau de bord'!$B$42:$G$46,4,TRUE))))))</f>
        <v/>
      </c>
      <c r="AF53" s="177" t="str">
        <f t="shared" si="8"/>
        <v/>
      </c>
      <c r="AG53" s="309"/>
      <c r="AH53" s="310"/>
      <c r="AI53" s="387"/>
      <c r="AJ53" s="388"/>
      <c r="AK53" s="386" t="str">
        <f t="shared" si="9"/>
        <v/>
      </c>
      <c r="AL53" s="160"/>
      <c r="AM53" s="380"/>
      <c r="AN53" s="388"/>
      <c r="AO53" s="173"/>
      <c r="AP53" s="388"/>
      <c r="AQ53" s="160"/>
      <c r="AR53" s="7"/>
      <c r="AS53" s="173"/>
      <c r="AT53" s="160"/>
    </row>
    <row r="54" spans="1:46" s="143" customFormat="1" ht="21" customHeight="1" x14ac:dyDescent="0.25">
      <c r="A54" s="305"/>
      <c r="B54" s="311"/>
      <c r="C54" s="311"/>
      <c r="D54" s="311"/>
      <c r="E54" s="311"/>
      <c r="F54" s="312"/>
      <c r="G54" s="313"/>
      <c r="H54" s="137" t="str">
        <f>IF(AND($C$6="Choisir la période de dépôt",F54&lt;&gt;"",G54),"Choisir une période de dépôt",IF(AND($G54&lt;&gt;"",$F54=""),"Date de début requise",IF(AND($F54&lt;&gt;"",$G54=""),"Date de fin requise",IF($F54="","",IF(AND(VLOOKUP($G54,Données!$C$2:$E$7,3,TRUE)=VLOOKUP($C$6,Données!$A$2:$E$7,5,FALSE),VLOOKUP($F54,Données!$C$2:$E$7,3,TRUE)=VLOOKUP($C$6,Données!$A$2:$E$7,5,FALSE)),"OK","Les dates ne correspondent pas à la période visée par le soutien")))))</f>
        <v/>
      </c>
      <c r="I54" s="5"/>
      <c r="J54" s="523"/>
      <c r="K54" s="137" t="str">
        <f t="shared" si="4"/>
        <v/>
      </c>
      <c r="L54" s="524"/>
      <c r="M54" s="270"/>
      <c r="N54" s="137" t="str">
        <f t="shared" si="5"/>
        <v/>
      </c>
      <c r="O54" s="6"/>
      <c r="P54" s="160"/>
      <c r="Q54" s="7"/>
      <c r="R54" s="5"/>
      <c r="S54" s="10"/>
      <c r="T54" s="8"/>
      <c r="U54" s="306"/>
      <c r="V54" s="307"/>
      <c r="W54" s="308"/>
      <c r="X54" s="138" t="str">
        <f t="shared" si="1"/>
        <v/>
      </c>
      <c r="Y54" s="139" t="str">
        <f t="shared" si="2"/>
        <v/>
      </c>
      <c r="Z54" s="140" t="str">
        <f t="shared" si="6"/>
        <v/>
      </c>
      <c r="AA54" s="141" t="str">
        <f>IF(OR($F54="",$G54="",$I54="",$I54=0),"",VLOOKUP($G54,'Tableau de bord'!$B$28:$G$32,4,TRUE))</f>
        <v/>
      </c>
      <c r="AB54" s="141" t="str">
        <f>IF(OR($F54="",$G54="",$I54="",$I54=0),"",VLOOKUP($G54,'Tableau de bord'!$B$35:$G$39,4,TRUE))</f>
        <v/>
      </c>
      <c r="AC54" s="168" t="str">
        <f t="shared" si="3"/>
        <v/>
      </c>
      <c r="AD54" s="142" t="str">
        <f t="shared" si="7"/>
        <v/>
      </c>
      <c r="AE54" s="142" t="str">
        <f>IF(OR($I54="",$G54="",$F54=""),"",IF(OR($H54&lt;&gt;"OK",$K54&lt;&gt;"OK",$N54&lt;&gt;"OK"),0,IF($Y54&gt;=0,IF(($Z$10*$Z54)*VLOOKUP($G54,'Tableau de bord'!$B$42:$G$46,4,TRUE)&gt;75000,75000*($Y54),(($Z$10*$Z54)*$Y54*VLOOKUP($G54,'Tableau de bord'!$B$42:$G$46,4,TRUE))))))</f>
        <v/>
      </c>
      <c r="AF54" s="177" t="str">
        <f t="shared" si="8"/>
        <v/>
      </c>
      <c r="AG54" s="309"/>
      <c r="AH54" s="310"/>
      <c r="AI54" s="387"/>
      <c r="AJ54" s="388"/>
      <c r="AK54" s="386" t="str">
        <f t="shared" si="9"/>
        <v/>
      </c>
      <c r="AL54" s="160"/>
      <c r="AM54" s="380"/>
      <c r="AN54" s="388"/>
      <c r="AO54" s="173"/>
      <c r="AP54" s="388"/>
      <c r="AQ54" s="160"/>
      <c r="AR54" s="7"/>
      <c r="AS54" s="173"/>
      <c r="AT54" s="160"/>
    </row>
    <row r="55" spans="1:46" s="143" customFormat="1" ht="21" customHeight="1" x14ac:dyDescent="0.25">
      <c r="A55" s="305"/>
      <c r="B55" s="311"/>
      <c r="C55" s="311"/>
      <c r="D55" s="311"/>
      <c r="E55" s="311"/>
      <c r="F55" s="312"/>
      <c r="G55" s="313"/>
      <c r="H55" s="137" t="str">
        <f>IF(AND($C$6="Choisir la période de dépôt",F55&lt;&gt;"",G55),"Choisir une période de dépôt",IF(AND($G55&lt;&gt;"",$F55=""),"Date de début requise",IF(AND($F55&lt;&gt;"",$G55=""),"Date de fin requise",IF($F55="","",IF(AND(VLOOKUP($G55,Données!$C$2:$E$7,3,TRUE)=VLOOKUP($C$6,Données!$A$2:$E$7,5,FALSE),VLOOKUP($F55,Données!$C$2:$E$7,3,TRUE)=VLOOKUP($C$6,Données!$A$2:$E$7,5,FALSE)),"OK","Les dates ne correspondent pas à la période visée par le soutien")))))</f>
        <v/>
      </c>
      <c r="I55" s="5"/>
      <c r="J55" s="523"/>
      <c r="K55" s="137" t="str">
        <f t="shared" si="4"/>
        <v/>
      </c>
      <c r="L55" s="524"/>
      <c r="M55" s="270"/>
      <c r="N55" s="137" t="str">
        <f t="shared" si="5"/>
        <v/>
      </c>
      <c r="O55" s="6"/>
      <c r="P55" s="160"/>
      <c r="Q55" s="7"/>
      <c r="R55" s="5"/>
      <c r="S55" s="10"/>
      <c r="T55" s="8"/>
      <c r="U55" s="306"/>
      <c r="V55" s="307"/>
      <c r="W55" s="308"/>
      <c r="X55" s="138" t="str">
        <f t="shared" si="1"/>
        <v/>
      </c>
      <c r="Y55" s="139" t="str">
        <f t="shared" si="2"/>
        <v/>
      </c>
      <c r="Z55" s="140" t="str">
        <f t="shared" si="6"/>
        <v/>
      </c>
      <c r="AA55" s="141" t="str">
        <f>IF(OR($F55="",$G55="",$I55="",$I55=0),"",VLOOKUP($G55,'Tableau de bord'!$B$28:$G$32,4,TRUE))</f>
        <v/>
      </c>
      <c r="AB55" s="141" t="str">
        <f>IF(OR($F55="",$G55="",$I55="",$I55=0),"",VLOOKUP($G55,'Tableau de bord'!$B$35:$G$39,4,TRUE))</f>
        <v/>
      </c>
      <c r="AC55" s="168" t="str">
        <f t="shared" si="3"/>
        <v/>
      </c>
      <c r="AD55" s="142" t="str">
        <f t="shared" si="7"/>
        <v/>
      </c>
      <c r="AE55" s="142" t="str">
        <f>IF(OR($I55="",$G55="",$F55=""),"",IF(OR($H55&lt;&gt;"OK",$K55&lt;&gt;"OK",$N55&lt;&gt;"OK"),0,IF($Y55&gt;=0,IF(($Z$10*$Z55)*VLOOKUP($G55,'Tableau de bord'!$B$42:$G$46,4,TRUE)&gt;75000,75000*($Y55),(($Z$10*$Z55)*$Y55*VLOOKUP($G55,'Tableau de bord'!$B$42:$G$46,4,TRUE))))))</f>
        <v/>
      </c>
      <c r="AF55" s="177" t="str">
        <f t="shared" si="8"/>
        <v/>
      </c>
      <c r="AG55" s="309"/>
      <c r="AH55" s="310"/>
      <c r="AI55" s="387"/>
      <c r="AJ55" s="388"/>
      <c r="AK55" s="386" t="str">
        <f t="shared" si="9"/>
        <v/>
      </c>
      <c r="AL55" s="160"/>
      <c r="AM55" s="380"/>
      <c r="AN55" s="388"/>
      <c r="AO55" s="173"/>
      <c r="AP55" s="388"/>
      <c r="AQ55" s="160"/>
      <c r="AR55" s="7"/>
      <c r="AS55" s="173"/>
      <c r="AT55" s="160"/>
    </row>
    <row r="56" spans="1:46" s="143" customFormat="1" ht="21" customHeight="1" x14ac:dyDescent="0.25">
      <c r="A56" s="305"/>
      <c r="B56" s="311"/>
      <c r="C56" s="311"/>
      <c r="D56" s="311"/>
      <c r="E56" s="311"/>
      <c r="F56" s="312"/>
      <c r="G56" s="313"/>
      <c r="H56" s="137" t="str">
        <f>IF(AND($C$6="Choisir la période de dépôt",F56&lt;&gt;"",G56),"Choisir une période de dépôt",IF(AND($G56&lt;&gt;"",$F56=""),"Date de début requise",IF(AND($F56&lt;&gt;"",$G56=""),"Date de fin requise",IF($F56="","",IF(AND(VLOOKUP($G56,Données!$C$2:$E$7,3,TRUE)=VLOOKUP($C$6,Données!$A$2:$E$7,5,FALSE),VLOOKUP($F56,Données!$C$2:$E$7,3,TRUE)=VLOOKUP($C$6,Données!$A$2:$E$7,5,FALSE)),"OK","Les dates ne correspondent pas à la période visée par le soutien")))))</f>
        <v/>
      </c>
      <c r="I56" s="5"/>
      <c r="J56" s="523"/>
      <c r="K56" s="137" t="str">
        <f t="shared" si="4"/>
        <v/>
      </c>
      <c r="L56" s="524"/>
      <c r="M56" s="270"/>
      <c r="N56" s="137" t="str">
        <f t="shared" si="5"/>
        <v/>
      </c>
      <c r="O56" s="6"/>
      <c r="P56" s="160"/>
      <c r="Q56" s="7"/>
      <c r="R56" s="5"/>
      <c r="S56" s="10"/>
      <c r="T56" s="8"/>
      <c r="U56" s="306"/>
      <c r="V56" s="307"/>
      <c r="W56" s="308"/>
      <c r="X56" s="138" t="str">
        <f t="shared" si="1"/>
        <v/>
      </c>
      <c r="Y56" s="139" t="str">
        <f t="shared" si="2"/>
        <v/>
      </c>
      <c r="Z56" s="140" t="str">
        <f t="shared" si="6"/>
        <v/>
      </c>
      <c r="AA56" s="141" t="str">
        <f>IF(OR($F56="",$G56="",$I56="",$I56=0),"",VLOOKUP($G56,'Tableau de bord'!$B$28:$G$32,4,TRUE))</f>
        <v/>
      </c>
      <c r="AB56" s="141" t="str">
        <f>IF(OR($F56="",$G56="",$I56="",$I56=0),"",VLOOKUP($G56,'Tableau de bord'!$B$35:$G$39,4,TRUE))</f>
        <v/>
      </c>
      <c r="AC56" s="168" t="str">
        <f t="shared" si="3"/>
        <v/>
      </c>
      <c r="AD56" s="142" t="str">
        <f t="shared" si="7"/>
        <v/>
      </c>
      <c r="AE56" s="142" t="str">
        <f>IF(OR($I56="",$G56="",$F56=""),"",IF(OR($H56&lt;&gt;"OK",$K56&lt;&gt;"OK",$N56&lt;&gt;"OK"),0,IF($Y56&gt;=0,IF(($Z$10*$Z56)*VLOOKUP($G56,'Tableau de bord'!$B$42:$G$46,4,TRUE)&gt;75000,75000*($Y56),(($Z$10*$Z56)*$Y56*VLOOKUP($G56,'Tableau de bord'!$B$42:$G$46,4,TRUE))))))</f>
        <v/>
      </c>
      <c r="AF56" s="177" t="str">
        <f t="shared" si="8"/>
        <v/>
      </c>
      <c r="AG56" s="309"/>
      <c r="AH56" s="310"/>
      <c r="AI56" s="387"/>
      <c r="AJ56" s="388"/>
      <c r="AK56" s="386" t="str">
        <f t="shared" si="9"/>
        <v/>
      </c>
      <c r="AL56" s="160"/>
      <c r="AM56" s="380"/>
      <c r="AN56" s="388"/>
      <c r="AO56" s="173"/>
      <c r="AP56" s="388"/>
      <c r="AQ56" s="160"/>
      <c r="AR56" s="7"/>
      <c r="AS56" s="173"/>
      <c r="AT56" s="160"/>
    </row>
    <row r="57" spans="1:46" s="143" customFormat="1" ht="21" customHeight="1" x14ac:dyDescent="0.25">
      <c r="A57" s="305"/>
      <c r="B57" s="311"/>
      <c r="C57" s="311"/>
      <c r="D57" s="311"/>
      <c r="E57" s="311"/>
      <c r="F57" s="312"/>
      <c r="G57" s="313"/>
      <c r="H57" s="137" t="str">
        <f>IF(AND($C$6="Choisir la période de dépôt",F57&lt;&gt;"",G57),"Choisir une période de dépôt",IF(AND($G57&lt;&gt;"",$F57=""),"Date de début requise",IF(AND($F57&lt;&gt;"",$G57=""),"Date de fin requise",IF($F57="","",IF(AND(VLOOKUP($G57,Données!$C$2:$E$7,3,TRUE)=VLOOKUP($C$6,Données!$A$2:$E$7,5,FALSE),VLOOKUP($F57,Données!$C$2:$E$7,3,TRUE)=VLOOKUP($C$6,Données!$A$2:$E$7,5,FALSE)),"OK","Les dates ne correspondent pas à la période visée par le soutien")))))</f>
        <v/>
      </c>
      <c r="I57" s="5"/>
      <c r="J57" s="523"/>
      <c r="K57" s="137" t="str">
        <f t="shared" si="4"/>
        <v/>
      </c>
      <c r="L57" s="524"/>
      <c r="M57" s="270"/>
      <c r="N57" s="137" t="str">
        <f t="shared" si="5"/>
        <v/>
      </c>
      <c r="O57" s="6"/>
      <c r="P57" s="160"/>
      <c r="Q57" s="7"/>
      <c r="R57" s="5"/>
      <c r="S57" s="10"/>
      <c r="T57" s="8"/>
      <c r="U57" s="306"/>
      <c r="V57" s="307"/>
      <c r="W57" s="308"/>
      <c r="X57" s="138" t="str">
        <f t="shared" si="1"/>
        <v/>
      </c>
      <c r="Y57" s="139" t="str">
        <f t="shared" si="2"/>
        <v/>
      </c>
      <c r="Z57" s="140" t="str">
        <f t="shared" si="6"/>
        <v/>
      </c>
      <c r="AA57" s="141" t="str">
        <f>IF(OR($F57="",$G57="",$I57="",$I57=0),"",VLOOKUP($G57,'Tableau de bord'!$B$28:$G$32,4,TRUE))</f>
        <v/>
      </c>
      <c r="AB57" s="141" t="str">
        <f>IF(OR($F57="",$G57="",$I57="",$I57=0),"",VLOOKUP($G57,'Tableau de bord'!$B$35:$G$39,4,TRUE))</f>
        <v/>
      </c>
      <c r="AC57" s="168" t="str">
        <f t="shared" si="3"/>
        <v/>
      </c>
      <c r="AD57" s="142" t="str">
        <f t="shared" si="7"/>
        <v/>
      </c>
      <c r="AE57" s="142" t="str">
        <f>IF(OR($I57="",$G57="",$F57=""),"",IF(OR($H57&lt;&gt;"OK",$K57&lt;&gt;"OK",$N57&lt;&gt;"OK"),0,IF($Y57&gt;=0,IF(($Z$10*$Z57)*VLOOKUP($G57,'Tableau de bord'!$B$42:$G$46,4,TRUE)&gt;75000,75000*($Y57),(($Z$10*$Z57)*$Y57*VLOOKUP($G57,'Tableau de bord'!$B$42:$G$46,4,TRUE))))))</f>
        <v/>
      </c>
      <c r="AF57" s="177" t="str">
        <f t="shared" si="8"/>
        <v/>
      </c>
      <c r="AG57" s="309"/>
      <c r="AH57" s="310"/>
      <c r="AI57" s="387"/>
      <c r="AJ57" s="388"/>
      <c r="AK57" s="386" t="str">
        <f t="shared" si="9"/>
        <v/>
      </c>
      <c r="AL57" s="160"/>
      <c r="AM57" s="380"/>
      <c r="AN57" s="388"/>
      <c r="AO57" s="173"/>
      <c r="AP57" s="388"/>
      <c r="AQ57" s="160"/>
      <c r="AR57" s="7"/>
      <c r="AS57" s="173"/>
      <c r="AT57" s="160"/>
    </row>
    <row r="58" spans="1:46" s="143" customFormat="1" ht="21" customHeight="1" x14ac:dyDescent="0.25">
      <c r="A58" s="305"/>
      <c r="B58" s="311"/>
      <c r="C58" s="311"/>
      <c r="D58" s="311"/>
      <c r="E58" s="311"/>
      <c r="F58" s="312"/>
      <c r="G58" s="313"/>
      <c r="H58" s="137" t="str">
        <f>IF(AND($C$6="Choisir la période de dépôt",F58&lt;&gt;"",G58),"Choisir une période de dépôt",IF(AND($G58&lt;&gt;"",$F58=""),"Date de début requise",IF(AND($F58&lt;&gt;"",$G58=""),"Date de fin requise",IF($F58="","",IF(AND(VLOOKUP($G58,Données!$C$2:$E$7,3,TRUE)=VLOOKUP($C$6,Données!$A$2:$E$7,5,FALSE),VLOOKUP($F58,Données!$C$2:$E$7,3,TRUE)=VLOOKUP($C$6,Données!$A$2:$E$7,5,FALSE)),"OK","Les dates ne correspondent pas à la période visée par le soutien")))))</f>
        <v/>
      </c>
      <c r="I58" s="5"/>
      <c r="J58" s="523"/>
      <c r="K58" s="137" t="str">
        <f t="shared" si="4"/>
        <v/>
      </c>
      <c r="L58" s="524"/>
      <c r="M58" s="270"/>
      <c r="N58" s="137" t="str">
        <f t="shared" si="5"/>
        <v/>
      </c>
      <c r="O58" s="6"/>
      <c r="P58" s="160"/>
      <c r="Q58" s="7"/>
      <c r="R58" s="5"/>
      <c r="S58" s="10"/>
      <c r="T58" s="8"/>
      <c r="U58" s="306"/>
      <c r="V58" s="307"/>
      <c r="W58" s="308"/>
      <c r="X58" s="138" t="str">
        <f t="shared" si="1"/>
        <v/>
      </c>
      <c r="Y58" s="139" t="str">
        <f t="shared" si="2"/>
        <v/>
      </c>
      <c r="Z58" s="140" t="str">
        <f t="shared" si="6"/>
        <v/>
      </c>
      <c r="AA58" s="141" t="str">
        <f>IF(OR($F58="",$G58="",$I58="",$I58=0),"",VLOOKUP($G58,'Tableau de bord'!$B$28:$G$32,4,TRUE))</f>
        <v/>
      </c>
      <c r="AB58" s="141" t="str">
        <f>IF(OR($F58="",$G58="",$I58="",$I58=0),"",VLOOKUP($G58,'Tableau de bord'!$B$35:$G$39,4,TRUE))</f>
        <v/>
      </c>
      <c r="AC58" s="168" t="str">
        <f t="shared" si="3"/>
        <v/>
      </c>
      <c r="AD58" s="142" t="str">
        <f t="shared" si="7"/>
        <v/>
      </c>
      <c r="AE58" s="142" t="str">
        <f>IF(OR($I58="",$G58="",$F58=""),"",IF(OR($H58&lt;&gt;"OK",$K58&lt;&gt;"OK",$N58&lt;&gt;"OK"),0,IF($Y58&gt;=0,IF(($Z$10*$Z58)*VLOOKUP($G58,'Tableau de bord'!$B$42:$G$46,4,TRUE)&gt;75000,75000*($Y58),(($Z$10*$Z58)*$Y58*VLOOKUP($G58,'Tableau de bord'!$B$42:$G$46,4,TRUE))))))</f>
        <v/>
      </c>
      <c r="AF58" s="177" t="str">
        <f t="shared" si="8"/>
        <v/>
      </c>
      <c r="AG58" s="309"/>
      <c r="AH58" s="310"/>
      <c r="AI58" s="387"/>
      <c r="AJ58" s="388"/>
      <c r="AK58" s="386" t="str">
        <f t="shared" si="9"/>
        <v/>
      </c>
      <c r="AL58" s="160"/>
      <c r="AM58" s="380"/>
      <c r="AN58" s="388"/>
      <c r="AO58" s="173"/>
      <c r="AP58" s="388"/>
      <c r="AQ58" s="160"/>
      <c r="AR58" s="7"/>
      <c r="AS58" s="173"/>
      <c r="AT58" s="160"/>
    </row>
    <row r="59" spans="1:46" s="143" customFormat="1" ht="21" customHeight="1" x14ac:dyDescent="0.25">
      <c r="A59" s="305"/>
      <c r="B59" s="311"/>
      <c r="C59" s="311"/>
      <c r="D59" s="311"/>
      <c r="E59" s="311"/>
      <c r="F59" s="312"/>
      <c r="G59" s="313"/>
      <c r="H59" s="137" t="str">
        <f>IF(AND($C$6="Choisir la période de dépôt",F59&lt;&gt;"",G59),"Choisir une période de dépôt",IF(AND($G59&lt;&gt;"",$F59=""),"Date de début requise",IF(AND($F59&lt;&gt;"",$G59=""),"Date de fin requise",IF($F59="","",IF(AND(VLOOKUP($G59,Données!$C$2:$E$7,3,TRUE)=VLOOKUP($C$6,Données!$A$2:$E$7,5,FALSE),VLOOKUP($F59,Données!$C$2:$E$7,3,TRUE)=VLOOKUP($C$6,Données!$A$2:$E$7,5,FALSE)),"OK","Les dates ne correspondent pas à la période visée par le soutien")))))</f>
        <v/>
      </c>
      <c r="I59" s="5"/>
      <c r="J59" s="523"/>
      <c r="K59" s="137" t="str">
        <f t="shared" si="4"/>
        <v/>
      </c>
      <c r="L59" s="524"/>
      <c r="M59" s="270"/>
      <c r="N59" s="137" t="str">
        <f t="shared" si="5"/>
        <v/>
      </c>
      <c r="O59" s="6"/>
      <c r="P59" s="160"/>
      <c r="Q59" s="7"/>
      <c r="R59" s="5"/>
      <c r="S59" s="10"/>
      <c r="T59" s="8"/>
      <c r="U59" s="306"/>
      <c r="V59" s="307"/>
      <c r="W59" s="308"/>
      <c r="X59" s="138" t="str">
        <f t="shared" si="1"/>
        <v/>
      </c>
      <c r="Y59" s="139" t="str">
        <f t="shared" si="2"/>
        <v/>
      </c>
      <c r="Z59" s="140" t="str">
        <f t="shared" si="6"/>
        <v/>
      </c>
      <c r="AA59" s="141" t="str">
        <f>IF(OR($F59="",$G59="",$I59="",$I59=0),"",VLOOKUP($G59,'Tableau de bord'!$B$28:$G$32,4,TRUE))</f>
        <v/>
      </c>
      <c r="AB59" s="141" t="str">
        <f>IF(OR($F59="",$G59="",$I59="",$I59=0),"",VLOOKUP($G59,'Tableau de bord'!$B$35:$G$39,4,TRUE))</f>
        <v/>
      </c>
      <c r="AC59" s="168" t="str">
        <f t="shared" si="3"/>
        <v/>
      </c>
      <c r="AD59" s="142" t="str">
        <f t="shared" si="7"/>
        <v/>
      </c>
      <c r="AE59" s="142" t="str">
        <f>IF(OR($I59="",$G59="",$F59=""),"",IF(OR($H59&lt;&gt;"OK",$K59&lt;&gt;"OK",$N59&lt;&gt;"OK"),0,IF($Y59&gt;=0,IF(($Z$10*$Z59)*VLOOKUP($G59,'Tableau de bord'!$B$42:$G$46,4,TRUE)&gt;75000,75000*($Y59),(($Z$10*$Z59)*$Y59*VLOOKUP($G59,'Tableau de bord'!$B$42:$G$46,4,TRUE))))))</f>
        <v/>
      </c>
      <c r="AF59" s="177" t="str">
        <f t="shared" si="8"/>
        <v/>
      </c>
      <c r="AG59" s="309"/>
      <c r="AH59" s="310"/>
      <c r="AI59" s="387"/>
      <c r="AJ59" s="388"/>
      <c r="AK59" s="386" t="str">
        <f t="shared" si="9"/>
        <v/>
      </c>
      <c r="AL59" s="160"/>
      <c r="AM59" s="380"/>
      <c r="AN59" s="388"/>
      <c r="AO59" s="173"/>
      <c r="AP59" s="388"/>
      <c r="AQ59" s="160"/>
      <c r="AR59" s="7"/>
      <c r="AS59" s="173"/>
      <c r="AT59" s="160"/>
    </row>
    <row r="60" spans="1:46" s="143" customFormat="1" ht="21" customHeight="1" x14ac:dyDescent="0.25">
      <c r="A60" s="305"/>
      <c r="B60" s="311"/>
      <c r="C60" s="311"/>
      <c r="D60" s="311"/>
      <c r="E60" s="311"/>
      <c r="F60" s="312"/>
      <c r="G60" s="313"/>
      <c r="H60" s="137" t="str">
        <f>IF(AND($C$6="Choisir la période de dépôt",F60&lt;&gt;"",G60),"Choisir une période de dépôt",IF(AND($G60&lt;&gt;"",$F60=""),"Date de début requise",IF(AND($F60&lt;&gt;"",$G60=""),"Date de fin requise",IF($F60="","",IF(AND(VLOOKUP($G60,Données!$C$2:$E$7,3,TRUE)=VLOOKUP($C$6,Données!$A$2:$E$7,5,FALSE),VLOOKUP($F60,Données!$C$2:$E$7,3,TRUE)=VLOOKUP($C$6,Données!$A$2:$E$7,5,FALSE)),"OK","Les dates ne correspondent pas à la période visée par le soutien")))))</f>
        <v/>
      </c>
      <c r="I60" s="5"/>
      <c r="J60" s="523"/>
      <c r="K60" s="137" t="str">
        <f t="shared" si="4"/>
        <v/>
      </c>
      <c r="L60" s="524"/>
      <c r="M60" s="270"/>
      <c r="N60" s="137" t="str">
        <f t="shared" si="5"/>
        <v/>
      </c>
      <c r="O60" s="6"/>
      <c r="P60" s="160"/>
      <c r="Q60" s="7"/>
      <c r="R60" s="5"/>
      <c r="S60" s="10"/>
      <c r="T60" s="8"/>
      <c r="U60" s="306"/>
      <c r="V60" s="307"/>
      <c r="W60" s="308"/>
      <c r="X60" s="138" t="str">
        <f t="shared" si="1"/>
        <v/>
      </c>
      <c r="Y60" s="139" t="str">
        <f t="shared" si="2"/>
        <v/>
      </c>
      <c r="Z60" s="140" t="str">
        <f t="shared" si="6"/>
        <v/>
      </c>
      <c r="AA60" s="141" t="str">
        <f>IF(OR($F60="",$G60="",$I60="",$I60=0),"",VLOOKUP($G60,'Tableau de bord'!$B$28:$G$32,4,TRUE))</f>
        <v/>
      </c>
      <c r="AB60" s="141" t="str">
        <f>IF(OR($F60="",$G60="",$I60="",$I60=0),"",VLOOKUP($G60,'Tableau de bord'!$B$35:$G$39,4,TRUE))</f>
        <v/>
      </c>
      <c r="AC60" s="168" t="str">
        <f t="shared" si="3"/>
        <v/>
      </c>
      <c r="AD60" s="142" t="str">
        <f t="shared" si="7"/>
        <v/>
      </c>
      <c r="AE60" s="142" t="str">
        <f>IF(OR($I60="",$G60="",$F60=""),"",IF(OR($H60&lt;&gt;"OK",$K60&lt;&gt;"OK",$N60&lt;&gt;"OK"),0,IF($Y60&gt;=0,IF(($Z$10*$Z60)*VLOOKUP($G60,'Tableau de bord'!$B$42:$G$46,4,TRUE)&gt;75000,75000*($Y60),(($Z$10*$Z60)*$Y60*VLOOKUP($G60,'Tableau de bord'!$B$42:$G$46,4,TRUE))))))</f>
        <v/>
      </c>
      <c r="AF60" s="177" t="str">
        <f t="shared" si="8"/>
        <v/>
      </c>
      <c r="AG60" s="309"/>
      <c r="AH60" s="310"/>
      <c r="AI60" s="387"/>
      <c r="AJ60" s="388"/>
      <c r="AK60" s="386" t="str">
        <f t="shared" si="9"/>
        <v/>
      </c>
      <c r="AL60" s="160"/>
      <c r="AM60" s="380"/>
      <c r="AN60" s="388"/>
      <c r="AO60" s="173"/>
      <c r="AP60" s="388"/>
      <c r="AQ60" s="160"/>
      <c r="AR60" s="7"/>
      <c r="AS60" s="173"/>
      <c r="AT60" s="160"/>
    </row>
    <row r="61" spans="1:46" s="143" customFormat="1" ht="21" customHeight="1" x14ac:dyDescent="0.25">
      <c r="A61" s="305"/>
      <c r="B61" s="311"/>
      <c r="C61" s="311"/>
      <c r="D61" s="311"/>
      <c r="E61" s="311"/>
      <c r="F61" s="312"/>
      <c r="G61" s="313"/>
      <c r="H61" s="137" t="str">
        <f>IF(AND($C$6="Choisir la période de dépôt",F61&lt;&gt;"",G61),"Choisir une période de dépôt",IF(AND($G61&lt;&gt;"",$F61=""),"Date de début requise",IF(AND($F61&lt;&gt;"",$G61=""),"Date de fin requise",IF($F61="","",IF(AND(VLOOKUP($G61,Données!$C$2:$E$7,3,TRUE)=VLOOKUP($C$6,Données!$A$2:$E$7,5,FALSE),VLOOKUP($F61,Données!$C$2:$E$7,3,TRUE)=VLOOKUP($C$6,Données!$A$2:$E$7,5,FALSE)),"OK","Les dates ne correspondent pas à la période visée par le soutien")))))</f>
        <v/>
      </c>
      <c r="I61" s="5"/>
      <c r="J61" s="523"/>
      <c r="K61" s="137" t="str">
        <f t="shared" si="4"/>
        <v/>
      </c>
      <c r="L61" s="524"/>
      <c r="M61" s="270"/>
      <c r="N61" s="137" t="str">
        <f t="shared" si="5"/>
        <v/>
      </c>
      <c r="O61" s="6"/>
      <c r="P61" s="160"/>
      <c r="Q61" s="7"/>
      <c r="R61" s="5"/>
      <c r="S61" s="10"/>
      <c r="T61" s="8"/>
      <c r="U61" s="306"/>
      <c r="V61" s="307"/>
      <c r="W61" s="308"/>
      <c r="X61" s="138" t="str">
        <f t="shared" si="1"/>
        <v/>
      </c>
      <c r="Y61" s="139" t="str">
        <f t="shared" si="2"/>
        <v/>
      </c>
      <c r="Z61" s="140" t="str">
        <f t="shared" si="6"/>
        <v/>
      </c>
      <c r="AA61" s="141" t="str">
        <f>IF(OR($F61="",$G61="",$I61="",$I61=0),"",VLOOKUP($G61,'Tableau de bord'!$B$28:$G$32,4,TRUE))</f>
        <v/>
      </c>
      <c r="AB61" s="141" t="str">
        <f>IF(OR($F61="",$G61="",$I61="",$I61=0),"",VLOOKUP($G61,'Tableau de bord'!$B$35:$G$39,4,TRUE))</f>
        <v/>
      </c>
      <c r="AC61" s="168" t="str">
        <f t="shared" si="3"/>
        <v/>
      </c>
      <c r="AD61" s="142" t="str">
        <f t="shared" si="7"/>
        <v/>
      </c>
      <c r="AE61" s="142" t="str">
        <f>IF(OR($I61="",$G61="",$F61=""),"",IF(OR($H61&lt;&gt;"OK",$K61&lt;&gt;"OK",$N61&lt;&gt;"OK"),0,IF($Y61&gt;=0,IF(($Z$10*$Z61)*VLOOKUP($G61,'Tableau de bord'!$B$42:$G$46,4,TRUE)&gt;75000,75000*($Y61),(($Z$10*$Z61)*$Y61*VLOOKUP($G61,'Tableau de bord'!$B$42:$G$46,4,TRUE))))))</f>
        <v/>
      </c>
      <c r="AF61" s="177" t="str">
        <f t="shared" si="8"/>
        <v/>
      </c>
      <c r="AG61" s="309"/>
      <c r="AH61" s="310"/>
      <c r="AI61" s="387"/>
      <c r="AJ61" s="388"/>
      <c r="AK61" s="386" t="str">
        <f t="shared" si="9"/>
        <v/>
      </c>
      <c r="AL61" s="160"/>
      <c r="AM61" s="380"/>
      <c r="AN61" s="388"/>
      <c r="AO61" s="173"/>
      <c r="AP61" s="388"/>
      <c r="AQ61" s="160"/>
      <c r="AR61" s="7"/>
      <c r="AS61" s="173"/>
      <c r="AT61" s="160"/>
    </row>
    <row r="62" spans="1:46" s="143" customFormat="1" ht="21" customHeight="1" x14ac:dyDescent="0.25">
      <c r="A62" s="305"/>
      <c r="B62" s="311"/>
      <c r="C62" s="311"/>
      <c r="D62" s="311"/>
      <c r="E62" s="311"/>
      <c r="F62" s="312"/>
      <c r="G62" s="313"/>
      <c r="H62" s="137" t="str">
        <f>IF(AND($C$6="Choisir la période de dépôt",F62&lt;&gt;"",G62),"Choisir une période de dépôt",IF(AND($G62&lt;&gt;"",$F62=""),"Date de début requise",IF(AND($F62&lt;&gt;"",$G62=""),"Date de fin requise",IF($F62="","",IF(AND(VLOOKUP($G62,Données!$C$2:$E$7,3,TRUE)=VLOOKUP($C$6,Données!$A$2:$E$7,5,FALSE),VLOOKUP($F62,Données!$C$2:$E$7,3,TRUE)=VLOOKUP($C$6,Données!$A$2:$E$7,5,FALSE)),"OK","Les dates ne correspondent pas à la période visée par le soutien")))))</f>
        <v/>
      </c>
      <c r="I62" s="5"/>
      <c r="J62" s="523"/>
      <c r="K62" s="137" t="str">
        <f t="shared" si="4"/>
        <v/>
      </c>
      <c r="L62" s="524"/>
      <c r="M62" s="270"/>
      <c r="N62" s="137" t="str">
        <f t="shared" si="5"/>
        <v/>
      </c>
      <c r="O62" s="6"/>
      <c r="P62" s="160"/>
      <c r="Q62" s="7"/>
      <c r="R62" s="5"/>
      <c r="S62" s="10"/>
      <c r="T62" s="8"/>
      <c r="U62" s="306"/>
      <c r="V62" s="307"/>
      <c r="W62" s="308"/>
      <c r="X62" s="138" t="str">
        <f t="shared" si="1"/>
        <v/>
      </c>
      <c r="Y62" s="139" t="str">
        <f t="shared" si="2"/>
        <v/>
      </c>
      <c r="Z62" s="140" t="str">
        <f t="shared" si="6"/>
        <v/>
      </c>
      <c r="AA62" s="141" t="str">
        <f>IF(OR($F62="",$G62="",$I62="",$I62=0),"",VLOOKUP($G62,'Tableau de bord'!$B$28:$G$32,4,TRUE))</f>
        <v/>
      </c>
      <c r="AB62" s="141" t="str">
        <f>IF(OR($F62="",$G62="",$I62="",$I62=0),"",VLOOKUP($G62,'Tableau de bord'!$B$35:$G$39,4,TRUE))</f>
        <v/>
      </c>
      <c r="AC62" s="168" t="str">
        <f t="shared" si="3"/>
        <v/>
      </c>
      <c r="AD62" s="142" t="str">
        <f t="shared" si="7"/>
        <v/>
      </c>
      <c r="AE62" s="142" t="str">
        <f>IF(OR($I62="",$G62="",$F62=""),"",IF(OR($H62&lt;&gt;"OK",$K62&lt;&gt;"OK",$N62&lt;&gt;"OK"),0,IF($Y62&gt;=0,IF(($Z$10*$Z62)*VLOOKUP($G62,'Tableau de bord'!$B$42:$G$46,4,TRUE)&gt;75000,75000*($Y62),(($Z$10*$Z62)*$Y62*VLOOKUP($G62,'Tableau de bord'!$B$42:$G$46,4,TRUE))))))</f>
        <v/>
      </c>
      <c r="AF62" s="177" t="str">
        <f t="shared" si="8"/>
        <v/>
      </c>
      <c r="AG62" s="309"/>
      <c r="AH62" s="310"/>
      <c r="AI62" s="387"/>
      <c r="AJ62" s="388"/>
      <c r="AK62" s="386" t="str">
        <f t="shared" si="9"/>
        <v/>
      </c>
      <c r="AL62" s="160"/>
      <c r="AM62" s="380"/>
      <c r="AN62" s="388"/>
      <c r="AO62" s="173"/>
      <c r="AP62" s="388"/>
      <c r="AQ62" s="160"/>
      <c r="AR62" s="7"/>
      <c r="AS62" s="173"/>
      <c r="AT62" s="160"/>
    </row>
    <row r="63" spans="1:46" s="143" customFormat="1" ht="21" customHeight="1" x14ac:dyDescent="0.25">
      <c r="A63" s="305"/>
      <c r="B63" s="311"/>
      <c r="C63" s="311"/>
      <c r="D63" s="311"/>
      <c r="E63" s="311"/>
      <c r="F63" s="312"/>
      <c r="G63" s="313"/>
      <c r="H63" s="137" t="str">
        <f>IF(AND($C$6="Choisir la période de dépôt",F63&lt;&gt;"",G63),"Choisir une période de dépôt",IF(AND($G63&lt;&gt;"",$F63=""),"Date de début requise",IF(AND($F63&lt;&gt;"",$G63=""),"Date de fin requise",IF($F63="","",IF(AND(VLOOKUP($G63,Données!$C$2:$E$7,3,TRUE)=VLOOKUP($C$6,Données!$A$2:$E$7,5,FALSE),VLOOKUP($F63,Données!$C$2:$E$7,3,TRUE)=VLOOKUP($C$6,Données!$A$2:$E$7,5,FALSE)),"OK","Les dates ne correspondent pas à la période visée par le soutien")))))</f>
        <v/>
      </c>
      <c r="I63" s="5"/>
      <c r="J63" s="523"/>
      <c r="K63" s="137" t="str">
        <f t="shared" si="4"/>
        <v/>
      </c>
      <c r="L63" s="524"/>
      <c r="M63" s="270"/>
      <c r="N63" s="137" t="str">
        <f t="shared" si="5"/>
        <v/>
      </c>
      <c r="O63" s="6"/>
      <c r="P63" s="160"/>
      <c r="Q63" s="7"/>
      <c r="R63" s="5"/>
      <c r="S63" s="10"/>
      <c r="T63" s="8"/>
      <c r="U63" s="306"/>
      <c r="V63" s="307"/>
      <c r="W63" s="308"/>
      <c r="X63" s="138" t="str">
        <f t="shared" si="1"/>
        <v/>
      </c>
      <c r="Y63" s="139" t="str">
        <f t="shared" si="2"/>
        <v/>
      </c>
      <c r="Z63" s="140" t="str">
        <f t="shared" si="6"/>
        <v/>
      </c>
      <c r="AA63" s="141" t="str">
        <f>IF(OR($F63="",$G63="",$I63="",$I63=0),"",VLOOKUP($G63,'Tableau de bord'!$B$28:$G$32,4,TRUE))</f>
        <v/>
      </c>
      <c r="AB63" s="141" t="str">
        <f>IF(OR($F63="",$G63="",$I63="",$I63=0),"",VLOOKUP($G63,'Tableau de bord'!$B$35:$G$39,4,TRUE))</f>
        <v/>
      </c>
      <c r="AC63" s="168" t="str">
        <f t="shared" si="3"/>
        <v/>
      </c>
      <c r="AD63" s="142" t="str">
        <f t="shared" si="7"/>
        <v/>
      </c>
      <c r="AE63" s="142" t="str">
        <f>IF(OR($I63="",$G63="",$F63=""),"",IF(OR($H63&lt;&gt;"OK",$K63&lt;&gt;"OK",$N63&lt;&gt;"OK"),0,IF($Y63&gt;=0,IF(($Z$10*$Z63)*VLOOKUP($G63,'Tableau de bord'!$B$42:$G$46,4,TRUE)&gt;75000,75000*($Y63),(($Z$10*$Z63)*$Y63*VLOOKUP($G63,'Tableau de bord'!$B$42:$G$46,4,TRUE))))))</f>
        <v/>
      </c>
      <c r="AF63" s="177" t="str">
        <f t="shared" si="8"/>
        <v/>
      </c>
      <c r="AG63" s="309"/>
      <c r="AH63" s="310"/>
      <c r="AI63" s="387"/>
      <c r="AJ63" s="388"/>
      <c r="AK63" s="386" t="str">
        <f t="shared" si="9"/>
        <v/>
      </c>
      <c r="AL63" s="160"/>
      <c r="AM63" s="380"/>
      <c r="AN63" s="388"/>
      <c r="AO63" s="173"/>
      <c r="AP63" s="388"/>
      <c r="AQ63" s="160"/>
      <c r="AR63" s="7"/>
      <c r="AS63" s="173"/>
      <c r="AT63" s="160"/>
    </row>
    <row r="64" spans="1:46" s="143" customFormat="1" ht="21" customHeight="1" x14ac:dyDescent="0.25">
      <c r="A64" s="305"/>
      <c r="B64" s="311"/>
      <c r="C64" s="311"/>
      <c r="D64" s="311"/>
      <c r="E64" s="311"/>
      <c r="F64" s="312"/>
      <c r="G64" s="313"/>
      <c r="H64" s="137" t="str">
        <f>IF(AND($C$6="Choisir la période de dépôt",F64&lt;&gt;"",G64),"Choisir une période de dépôt",IF(AND($G64&lt;&gt;"",$F64=""),"Date de début requise",IF(AND($F64&lt;&gt;"",$G64=""),"Date de fin requise",IF($F64="","",IF(AND(VLOOKUP($G64,Données!$C$2:$E$7,3,TRUE)=VLOOKUP($C$6,Données!$A$2:$E$7,5,FALSE),VLOOKUP($F64,Données!$C$2:$E$7,3,TRUE)=VLOOKUP($C$6,Données!$A$2:$E$7,5,FALSE)),"OK","Les dates ne correspondent pas à la période visée par le soutien")))))</f>
        <v/>
      </c>
      <c r="I64" s="5"/>
      <c r="J64" s="523"/>
      <c r="K64" s="137" t="str">
        <f t="shared" si="4"/>
        <v/>
      </c>
      <c r="L64" s="524"/>
      <c r="M64" s="270"/>
      <c r="N64" s="137" t="str">
        <f t="shared" si="5"/>
        <v/>
      </c>
      <c r="O64" s="6"/>
      <c r="P64" s="160"/>
      <c r="Q64" s="7"/>
      <c r="R64" s="5"/>
      <c r="S64" s="10"/>
      <c r="T64" s="8"/>
      <c r="U64" s="306"/>
      <c r="V64" s="307"/>
      <c r="W64" s="308"/>
      <c r="X64" s="138" t="str">
        <f t="shared" si="1"/>
        <v/>
      </c>
      <c r="Y64" s="139" t="str">
        <f t="shared" si="2"/>
        <v/>
      </c>
      <c r="Z64" s="140" t="str">
        <f t="shared" si="6"/>
        <v/>
      </c>
      <c r="AA64" s="141" t="str">
        <f>IF(OR($F64="",$G64="",$I64="",$I64=0),"",VLOOKUP($G64,'Tableau de bord'!$B$28:$G$32,4,TRUE))</f>
        <v/>
      </c>
      <c r="AB64" s="141" t="str">
        <f>IF(OR($F64="",$G64="",$I64="",$I64=0),"",VLOOKUP($G64,'Tableau de bord'!$B$35:$G$39,4,TRUE))</f>
        <v/>
      </c>
      <c r="AC64" s="168" t="str">
        <f t="shared" si="3"/>
        <v/>
      </c>
      <c r="AD64" s="142" t="str">
        <f t="shared" si="7"/>
        <v/>
      </c>
      <c r="AE64" s="142" t="str">
        <f>IF(OR($I64="",$G64="",$F64=""),"",IF(OR($H64&lt;&gt;"OK",$K64&lt;&gt;"OK",$N64&lt;&gt;"OK"),0,IF($Y64&gt;=0,IF(($Z$10*$Z64)*VLOOKUP($G64,'Tableau de bord'!$B$42:$G$46,4,TRUE)&gt;75000,75000*($Y64),(($Z$10*$Z64)*$Y64*VLOOKUP($G64,'Tableau de bord'!$B$42:$G$46,4,TRUE))))))</f>
        <v/>
      </c>
      <c r="AF64" s="177" t="str">
        <f t="shared" si="8"/>
        <v/>
      </c>
      <c r="AG64" s="309"/>
      <c r="AH64" s="310"/>
      <c r="AI64" s="387"/>
      <c r="AJ64" s="388"/>
      <c r="AK64" s="386" t="str">
        <f t="shared" si="9"/>
        <v/>
      </c>
      <c r="AL64" s="160"/>
      <c r="AM64" s="380"/>
      <c r="AN64" s="388"/>
      <c r="AO64" s="173"/>
      <c r="AP64" s="388"/>
      <c r="AQ64" s="160"/>
      <c r="AR64" s="7"/>
      <c r="AS64" s="173"/>
      <c r="AT64" s="160"/>
    </row>
    <row r="65" spans="1:46" s="143" customFormat="1" ht="21" customHeight="1" x14ac:dyDescent="0.25">
      <c r="A65" s="305"/>
      <c r="B65" s="311"/>
      <c r="C65" s="311"/>
      <c r="D65" s="311"/>
      <c r="E65" s="311"/>
      <c r="F65" s="312"/>
      <c r="G65" s="313"/>
      <c r="H65" s="137" t="str">
        <f>IF(AND($C$6="Choisir la période de dépôt",F65&lt;&gt;"",G65),"Choisir une période de dépôt",IF(AND($G65&lt;&gt;"",$F65=""),"Date de début requise",IF(AND($F65&lt;&gt;"",$G65=""),"Date de fin requise",IF($F65="","",IF(AND(VLOOKUP($G65,Données!$C$2:$E$7,3,TRUE)=VLOOKUP($C$6,Données!$A$2:$E$7,5,FALSE),VLOOKUP($F65,Données!$C$2:$E$7,3,TRUE)=VLOOKUP($C$6,Données!$A$2:$E$7,5,FALSE)),"OK","Les dates ne correspondent pas à la période visée par le soutien")))))</f>
        <v/>
      </c>
      <c r="I65" s="5"/>
      <c r="J65" s="523"/>
      <c r="K65" s="137" t="str">
        <f t="shared" si="4"/>
        <v/>
      </c>
      <c r="L65" s="524"/>
      <c r="M65" s="270"/>
      <c r="N65" s="137" t="str">
        <f t="shared" si="5"/>
        <v/>
      </c>
      <c r="O65" s="6"/>
      <c r="P65" s="160"/>
      <c r="Q65" s="7"/>
      <c r="R65" s="5"/>
      <c r="S65" s="10"/>
      <c r="T65" s="8"/>
      <c r="U65" s="306"/>
      <c r="V65" s="307"/>
      <c r="W65" s="308"/>
      <c r="X65" s="138" t="str">
        <f t="shared" si="1"/>
        <v/>
      </c>
      <c r="Y65" s="139" t="str">
        <f t="shared" si="2"/>
        <v/>
      </c>
      <c r="Z65" s="140" t="str">
        <f t="shared" si="6"/>
        <v/>
      </c>
      <c r="AA65" s="141" t="str">
        <f>IF(OR($F65="",$G65="",$I65="",$I65=0),"",VLOOKUP($G65,'Tableau de bord'!$B$28:$G$32,4,TRUE))</f>
        <v/>
      </c>
      <c r="AB65" s="141" t="str">
        <f>IF(OR($F65="",$G65="",$I65="",$I65=0),"",VLOOKUP($G65,'Tableau de bord'!$B$35:$G$39,4,TRUE))</f>
        <v/>
      </c>
      <c r="AC65" s="168" t="str">
        <f t="shared" si="3"/>
        <v/>
      </c>
      <c r="AD65" s="142" t="str">
        <f t="shared" si="7"/>
        <v/>
      </c>
      <c r="AE65" s="142" t="str">
        <f>IF(OR($I65="",$G65="",$F65=""),"",IF(OR($H65&lt;&gt;"OK",$K65&lt;&gt;"OK",$N65&lt;&gt;"OK"),0,IF($Y65&gt;=0,IF(($Z$10*$Z65)*VLOOKUP($G65,'Tableau de bord'!$B$42:$G$46,4,TRUE)&gt;75000,75000*($Y65),(($Z$10*$Z65)*$Y65*VLOOKUP($G65,'Tableau de bord'!$B$42:$G$46,4,TRUE))))))</f>
        <v/>
      </c>
      <c r="AF65" s="177" t="str">
        <f t="shared" si="8"/>
        <v/>
      </c>
      <c r="AG65" s="309"/>
      <c r="AH65" s="310"/>
      <c r="AI65" s="387"/>
      <c r="AJ65" s="388"/>
      <c r="AK65" s="386" t="str">
        <f t="shared" si="9"/>
        <v/>
      </c>
      <c r="AL65" s="160"/>
      <c r="AM65" s="380"/>
      <c r="AN65" s="388"/>
      <c r="AO65" s="173"/>
      <c r="AP65" s="388"/>
      <c r="AQ65" s="160"/>
      <c r="AR65" s="7"/>
      <c r="AS65" s="173"/>
      <c r="AT65" s="160"/>
    </row>
    <row r="66" spans="1:46" s="143" customFormat="1" ht="21" customHeight="1" x14ac:dyDescent="0.25">
      <c r="A66" s="305"/>
      <c r="B66" s="311"/>
      <c r="C66" s="311"/>
      <c r="D66" s="311"/>
      <c r="E66" s="311"/>
      <c r="F66" s="312"/>
      <c r="G66" s="313"/>
      <c r="H66" s="137" t="str">
        <f>IF(AND($C$6="Choisir la période de dépôt",F66&lt;&gt;"",G66),"Choisir une période de dépôt",IF(AND($G66&lt;&gt;"",$F66=""),"Date de début requise",IF(AND($F66&lt;&gt;"",$G66=""),"Date de fin requise",IF($F66="","",IF(AND(VLOOKUP($G66,Données!$C$2:$E$7,3,TRUE)=VLOOKUP($C$6,Données!$A$2:$E$7,5,FALSE),VLOOKUP($F66,Données!$C$2:$E$7,3,TRUE)=VLOOKUP($C$6,Données!$A$2:$E$7,5,FALSE)),"OK","Les dates ne correspondent pas à la période visée par le soutien")))))</f>
        <v/>
      </c>
      <c r="I66" s="5"/>
      <c r="J66" s="523"/>
      <c r="K66" s="137" t="str">
        <f t="shared" si="4"/>
        <v/>
      </c>
      <c r="L66" s="524"/>
      <c r="M66" s="270"/>
      <c r="N66" s="137" t="str">
        <f t="shared" si="5"/>
        <v/>
      </c>
      <c r="O66" s="6"/>
      <c r="P66" s="160"/>
      <c r="Q66" s="7"/>
      <c r="R66" s="5"/>
      <c r="S66" s="10"/>
      <c r="T66" s="8"/>
      <c r="U66" s="306"/>
      <c r="V66" s="307"/>
      <c r="W66" s="308"/>
      <c r="X66" s="138" t="str">
        <f t="shared" si="1"/>
        <v/>
      </c>
      <c r="Y66" s="139" t="str">
        <f t="shared" si="2"/>
        <v/>
      </c>
      <c r="Z66" s="140" t="str">
        <f t="shared" si="6"/>
        <v/>
      </c>
      <c r="AA66" s="141" t="str">
        <f>IF(OR($F66="",$G66="",$I66="",$I66=0),"",VLOOKUP($G66,'Tableau de bord'!$B$28:$G$32,4,TRUE))</f>
        <v/>
      </c>
      <c r="AB66" s="141" t="str">
        <f>IF(OR($F66="",$G66="",$I66="",$I66=0),"",VLOOKUP($G66,'Tableau de bord'!$B$35:$G$39,4,TRUE))</f>
        <v/>
      </c>
      <c r="AC66" s="168" t="str">
        <f t="shared" si="3"/>
        <v/>
      </c>
      <c r="AD66" s="142" t="str">
        <f t="shared" si="7"/>
        <v/>
      </c>
      <c r="AE66" s="142" t="str">
        <f>IF(OR($I66="",$G66="",$F66=""),"",IF(OR($H66&lt;&gt;"OK",$K66&lt;&gt;"OK",$N66&lt;&gt;"OK"),0,IF($Y66&gt;=0,IF(($Z$10*$Z66)*VLOOKUP($G66,'Tableau de bord'!$B$42:$G$46,4,TRUE)&gt;75000,75000*($Y66),(($Z$10*$Z66)*$Y66*VLOOKUP($G66,'Tableau de bord'!$B$42:$G$46,4,TRUE))))))</f>
        <v/>
      </c>
      <c r="AF66" s="177" t="str">
        <f t="shared" si="8"/>
        <v/>
      </c>
      <c r="AG66" s="309"/>
      <c r="AH66" s="310"/>
      <c r="AI66" s="387"/>
      <c r="AJ66" s="388"/>
      <c r="AK66" s="386" t="str">
        <f t="shared" si="9"/>
        <v/>
      </c>
      <c r="AL66" s="160"/>
      <c r="AM66" s="380"/>
      <c r="AN66" s="388"/>
      <c r="AO66" s="173"/>
      <c r="AP66" s="388"/>
      <c r="AQ66" s="160"/>
      <c r="AR66" s="7"/>
      <c r="AS66" s="173"/>
      <c r="AT66" s="160"/>
    </row>
    <row r="67" spans="1:46" s="143" customFormat="1" ht="21" customHeight="1" x14ac:dyDescent="0.25">
      <c r="A67" s="305"/>
      <c r="B67" s="311"/>
      <c r="C67" s="311"/>
      <c r="D67" s="311"/>
      <c r="E67" s="311"/>
      <c r="F67" s="312"/>
      <c r="G67" s="313"/>
      <c r="H67" s="137" t="str">
        <f>IF(AND($C$6="Choisir la période de dépôt",F67&lt;&gt;"",G67),"Choisir une période de dépôt",IF(AND($G67&lt;&gt;"",$F67=""),"Date de début requise",IF(AND($F67&lt;&gt;"",$G67=""),"Date de fin requise",IF($F67="","",IF(AND(VLOOKUP($G67,Données!$C$2:$E$7,3,TRUE)=VLOOKUP($C$6,Données!$A$2:$E$7,5,FALSE),VLOOKUP($F67,Données!$C$2:$E$7,3,TRUE)=VLOOKUP($C$6,Données!$A$2:$E$7,5,FALSE)),"OK","Les dates ne correspondent pas à la période visée par le soutien")))))</f>
        <v/>
      </c>
      <c r="I67" s="5"/>
      <c r="J67" s="523"/>
      <c r="K67" s="137" t="str">
        <f t="shared" si="4"/>
        <v/>
      </c>
      <c r="L67" s="524"/>
      <c r="M67" s="270"/>
      <c r="N67" s="137" t="str">
        <f t="shared" si="5"/>
        <v/>
      </c>
      <c r="O67" s="6"/>
      <c r="P67" s="160"/>
      <c r="Q67" s="7"/>
      <c r="R67" s="5"/>
      <c r="S67" s="10"/>
      <c r="T67" s="8"/>
      <c r="U67" s="306"/>
      <c r="V67" s="307"/>
      <c r="W67" s="308"/>
      <c r="X67" s="138" t="str">
        <f t="shared" si="1"/>
        <v/>
      </c>
      <c r="Y67" s="139" t="str">
        <f t="shared" si="2"/>
        <v/>
      </c>
      <c r="Z67" s="140" t="str">
        <f t="shared" si="6"/>
        <v/>
      </c>
      <c r="AA67" s="141" t="str">
        <f>IF(OR($F67="",$G67="",$I67="",$I67=0),"",VLOOKUP($G67,'Tableau de bord'!$B$28:$G$32,4,TRUE))</f>
        <v/>
      </c>
      <c r="AB67" s="141" t="str">
        <f>IF(OR($F67="",$G67="",$I67="",$I67=0),"",VLOOKUP($G67,'Tableau de bord'!$B$35:$G$39,4,TRUE))</f>
        <v/>
      </c>
      <c r="AC67" s="168" t="str">
        <f t="shared" si="3"/>
        <v/>
      </c>
      <c r="AD67" s="142" t="str">
        <f t="shared" si="7"/>
        <v/>
      </c>
      <c r="AE67" s="142" t="str">
        <f>IF(OR($I67="",$G67="",$F67=""),"",IF(OR($H67&lt;&gt;"OK",$K67&lt;&gt;"OK",$N67&lt;&gt;"OK"),0,IF($Y67&gt;=0,IF(($Z$10*$Z67)*VLOOKUP($G67,'Tableau de bord'!$B$42:$G$46,4,TRUE)&gt;75000,75000*($Y67),(($Z$10*$Z67)*$Y67*VLOOKUP($G67,'Tableau de bord'!$B$42:$G$46,4,TRUE))))))</f>
        <v/>
      </c>
      <c r="AF67" s="177" t="str">
        <f t="shared" si="8"/>
        <v/>
      </c>
      <c r="AG67" s="309"/>
      <c r="AH67" s="310"/>
      <c r="AI67" s="387"/>
      <c r="AJ67" s="388"/>
      <c r="AK67" s="386" t="str">
        <f t="shared" si="9"/>
        <v/>
      </c>
      <c r="AL67" s="160"/>
      <c r="AM67" s="380"/>
      <c r="AN67" s="388"/>
      <c r="AO67" s="173"/>
      <c r="AP67" s="388"/>
      <c r="AQ67" s="160"/>
      <c r="AR67" s="7"/>
      <c r="AS67" s="173"/>
      <c r="AT67" s="160"/>
    </row>
    <row r="68" spans="1:46" s="143" customFormat="1" ht="21" customHeight="1" x14ac:dyDescent="0.25">
      <c r="A68" s="305"/>
      <c r="B68" s="311"/>
      <c r="C68" s="311"/>
      <c r="D68" s="311"/>
      <c r="E68" s="311"/>
      <c r="F68" s="312"/>
      <c r="G68" s="313"/>
      <c r="H68" s="137" t="str">
        <f>IF(AND($C$6="Choisir la période de dépôt",F68&lt;&gt;"",G68),"Choisir une période de dépôt",IF(AND($G68&lt;&gt;"",$F68=""),"Date de début requise",IF(AND($F68&lt;&gt;"",$G68=""),"Date de fin requise",IF($F68="","",IF(AND(VLOOKUP($G68,Données!$C$2:$E$7,3,TRUE)=VLOOKUP($C$6,Données!$A$2:$E$7,5,FALSE),VLOOKUP($F68,Données!$C$2:$E$7,3,TRUE)=VLOOKUP($C$6,Données!$A$2:$E$7,5,FALSE)),"OK","Les dates ne correspondent pas à la période visée par le soutien")))))</f>
        <v/>
      </c>
      <c r="I68" s="5"/>
      <c r="J68" s="523"/>
      <c r="K68" s="137" t="str">
        <f t="shared" si="4"/>
        <v/>
      </c>
      <c r="L68" s="524"/>
      <c r="M68" s="270"/>
      <c r="N68" s="137" t="str">
        <f t="shared" si="5"/>
        <v/>
      </c>
      <c r="O68" s="6"/>
      <c r="P68" s="160"/>
      <c r="Q68" s="7"/>
      <c r="R68" s="5"/>
      <c r="S68" s="10"/>
      <c r="T68" s="8"/>
      <c r="U68" s="306"/>
      <c r="V68" s="307"/>
      <c r="W68" s="308"/>
      <c r="X68" s="138" t="str">
        <f t="shared" si="1"/>
        <v/>
      </c>
      <c r="Y68" s="139" t="str">
        <f t="shared" si="2"/>
        <v/>
      </c>
      <c r="Z68" s="140" t="str">
        <f t="shared" si="6"/>
        <v/>
      </c>
      <c r="AA68" s="141" t="str">
        <f>IF(OR($F68="",$G68="",$I68="",$I68=0),"",VLOOKUP($G68,'Tableau de bord'!$B$28:$G$32,4,TRUE))</f>
        <v/>
      </c>
      <c r="AB68" s="141" t="str">
        <f>IF(OR($F68="",$G68="",$I68="",$I68=0),"",VLOOKUP($G68,'Tableau de bord'!$B$35:$G$39,4,TRUE))</f>
        <v/>
      </c>
      <c r="AC68" s="168" t="str">
        <f t="shared" si="3"/>
        <v/>
      </c>
      <c r="AD68" s="142" t="str">
        <f t="shared" si="7"/>
        <v/>
      </c>
      <c r="AE68" s="142" t="str">
        <f>IF(OR($I68="",$G68="",$F68=""),"",IF(OR($H68&lt;&gt;"OK",$K68&lt;&gt;"OK",$N68&lt;&gt;"OK"),0,IF($Y68&gt;=0,IF(($Z$10*$Z68)*VLOOKUP($G68,'Tableau de bord'!$B$42:$G$46,4,TRUE)&gt;75000,75000*($Y68),(($Z$10*$Z68)*$Y68*VLOOKUP($G68,'Tableau de bord'!$B$42:$G$46,4,TRUE))))))</f>
        <v/>
      </c>
      <c r="AF68" s="177" t="str">
        <f t="shared" si="8"/>
        <v/>
      </c>
      <c r="AG68" s="309"/>
      <c r="AH68" s="310"/>
      <c r="AI68" s="387"/>
      <c r="AJ68" s="388"/>
      <c r="AK68" s="386" t="str">
        <f t="shared" si="9"/>
        <v/>
      </c>
      <c r="AL68" s="160"/>
      <c r="AM68" s="380"/>
      <c r="AN68" s="388"/>
      <c r="AO68" s="173"/>
      <c r="AP68" s="388"/>
      <c r="AQ68" s="160"/>
      <c r="AR68" s="7"/>
      <c r="AS68" s="173"/>
      <c r="AT68" s="160"/>
    </row>
    <row r="69" spans="1:46" s="143" customFormat="1" ht="21" customHeight="1" x14ac:dyDescent="0.25">
      <c r="A69" s="305"/>
      <c r="B69" s="311"/>
      <c r="C69" s="311"/>
      <c r="D69" s="311"/>
      <c r="E69" s="311"/>
      <c r="F69" s="312"/>
      <c r="G69" s="313"/>
      <c r="H69" s="137" t="str">
        <f>IF(AND($C$6="Choisir la période de dépôt",F69&lt;&gt;"",G69),"Choisir une période de dépôt",IF(AND($G69&lt;&gt;"",$F69=""),"Date de début requise",IF(AND($F69&lt;&gt;"",$G69=""),"Date de fin requise",IF($F69="","",IF(AND(VLOOKUP($G69,Données!$C$2:$E$7,3,TRUE)=VLOOKUP($C$6,Données!$A$2:$E$7,5,FALSE),VLOOKUP($F69,Données!$C$2:$E$7,3,TRUE)=VLOOKUP($C$6,Données!$A$2:$E$7,5,FALSE)),"OK","Les dates ne correspondent pas à la période visée par le soutien")))))</f>
        <v/>
      </c>
      <c r="I69" s="5"/>
      <c r="J69" s="523"/>
      <c r="K69" s="137" t="str">
        <f t="shared" si="4"/>
        <v/>
      </c>
      <c r="L69" s="524"/>
      <c r="M69" s="270"/>
      <c r="N69" s="137" t="str">
        <f t="shared" si="5"/>
        <v/>
      </c>
      <c r="O69" s="6"/>
      <c r="P69" s="160"/>
      <c r="Q69" s="7"/>
      <c r="R69" s="5"/>
      <c r="S69" s="10"/>
      <c r="T69" s="8"/>
      <c r="U69" s="306"/>
      <c r="V69" s="307"/>
      <c r="W69" s="308"/>
      <c r="X69" s="138" t="str">
        <f t="shared" si="1"/>
        <v/>
      </c>
      <c r="Y69" s="139" t="str">
        <f t="shared" si="2"/>
        <v/>
      </c>
      <c r="Z69" s="140" t="str">
        <f t="shared" si="6"/>
        <v/>
      </c>
      <c r="AA69" s="141" t="str">
        <f>IF(OR($F69="",$G69="",$I69="",$I69=0),"",VLOOKUP($G69,'Tableau de bord'!$B$28:$G$32,4,TRUE))</f>
        <v/>
      </c>
      <c r="AB69" s="141" t="str">
        <f>IF(OR($F69="",$G69="",$I69="",$I69=0),"",VLOOKUP($G69,'Tableau de bord'!$B$35:$G$39,4,TRUE))</f>
        <v/>
      </c>
      <c r="AC69" s="168" t="str">
        <f t="shared" si="3"/>
        <v/>
      </c>
      <c r="AD69" s="142" t="str">
        <f t="shared" si="7"/>
        <v/>
      </c>
      <c r="AE69" s="142" t="str">
        <f>IF(OR($I69="",$G69="",$F69=""),"",IF(OR($H69&lt;&gt;"OK",$K69&lt;&gt;"OK",$N69&lt;&gt;"OK"),0,IF($Y69&gt;=0,IF(($Z$10*$Z69)*VLOOKUP($G69,'Tableau de bord'!$B$42:$G$46,4,TRUE)&gt;75000,75000*($Y69),(($Z$10*$Z69)*$Y69*VLOOKUP($G69,'Tableau de bord'!$B$42:$G$46,4,TRUE))))))</f>
        <v/>
      </c>
      <c r="AF69" s="177" t="str">
        <f t="shared" si="8"/>
        <v/>
      </c>
      <c r="AG69" s="309"/>
      <c r="AH69" s="310"/>
      <c r="AI69" s="387"/>
      <c r="AJ69" s="388"/>
      <c r="AK69" s="386" t="str">
        <f t="shared" si="9"/>
        <v/>
      </c>
      <c r="AL69" s="160"/>
      <c r="AM69" s="380"/>
      <c r="AN69" s="388"/>
      <c r="AO69" s="173"/>
      <c r="AP69" s="388"/>
      <c r="AQ69" s="160"/>
      <c r="AR69" s="7"/>
      <c r="AS69" s="173"/>
      <c r="AT69" s="160"/>
    </row>
    <row r="70" spans="1:46" s="143" customFormat="1" ht="21" customHeight="1" x14ac:dyDescent="0.25">
      <c r="A70" s="305"/>
      <c r="B70" s="311"/>
      <c r="C70" s="311"/>
      <c r="D70" s="311"/>
      <c r="E70" s="311"/>
      <c r="F70" s="312"/>
      <c r="G70" s="313"/>
      <c r="H70" s="137" t="str">
        <f>IF(AND($C$6="Choisir la période de dépôt",F70&lt;&gt;"",G70),"Choisir une période de dépôt",IF(AND($G70&lt;&gt;"",$F70=""),"Date de début requise",IF(AND($F70&lt;&gt;"",$G70=""),"Date de fin requise",IF($F70="","",IF(AND(VLOOKUP($G70,Données!$C$2:$E$7,3,TRUE)=VLOOKUP($C$6,Données!$A$2:$E$7,5,FALSE),VLOOKUP($F70,Données!$C$2:$E$7,3,TRUE)=VLOOKUP($C$6,Données!$A$2:$E$7,5,FALSE)),"OK","Les dates ne correspondent pas à la période visée par le soutien")))))</f>
        <v/>
      </c>
      <c r="I70" s="5"/>
      <c r="J70" s="523"/>
      <c r="K70" s="137" t="str">
        <f t="shared" si="4"/>
        <v/>
      </c>
      <c r="L70" s="524"/>
      <c r="M70" s="270"/>
      <c r="N70" s="137" t="str">
        <f t="shared" si="5"/>
        <v/>
      </c>
      <c r="O70" s="6"/>
      <c r="P70" s="160"/>
      <c r="Q70" s="7"/>
      <c r="R70" s="5"/>
      <c r="S70" s="10"/>
      <c r="T70" s="8"/>
      <c r="U70" s="306"/>
      <c r="V70" s="307"/>
      <c r="W70" s="308"/>
      <c r="X70" s="138" t="str">
        <f t="shared" si="1"/>
        <v/>
      </c>
      <c r="Y70" s="139" t="str">
        <f t="shared" si="2"/>
        <v/>
      </c>
      <c r="Z70" s="140" t="str">
        <f t="shared" si="6"/>
        <v/>
      </c>
      <c r="AA70" s="141" t="str">
        <f>IF(OR($F70="",$G70="",$I70="",$I70=0),"",VLOOKUP($G70,'Tableau de bord'!$B$28:$G$32,4,TRUE))</f>
        <v/>
      </c>
      <c r="AB70" s="141" t="str">
        <f>IF(OR($F70="",$G70="",$I70="",$I70=0),"",VLOOKUP($G70,'Tableau de bord'!$B$35:$G$39,4,TRUE))</f>
        <v/>
      </c>
      <c r="AC70" s="168" t="str">
        <f t="shared" si="3"/>
        <v/>
      </c>
      <c r="AD70" s="142" t="str">
        <f t="shared" si="7"/>
        <v/>
      </c>
      <c r="AE70" s="142" t="str">
        <f>IF(OR($I70="",$G70="",$F70=""),"",IF(OR($H70&lt;&gt;"OK",$K70&lt;&gt;"OK",$N70&lt;&gt;"OK"),0,IF($Y70&gt;=0,IF(($Z$10*$Z70)*VLOOKUP($G70,'Tableau de bord'!$B$42:$G$46,4,TRUE)&gt;75000,75000*($Y70),(($Z$10*$Z70)*$Y70*VLOOKUP($G70,'Tableau de bord'!$B$42:$G$46,4,TRUE))))))</f>
        <v/>
      </c>
      <c r="AF70" s="177" t="str">
        <f t="shared" si="8"/>
        <v/>
      </c>
      <c r="AG70" s="309"/>
      <c r="AH70" s="310"/>
      <c r="AI70" s="387"/>
      <c r="AJ70" s="388"/>
      <c r="AK70" s="386" t="str">
        <f t="shared" si="9"/>
        <v/>
      </c>
      <c r="AL70" s="160"/>
      <c r="AM70" s="380"/>
      <c r="AN70" s="388"/>
      <c r="AO70" s="173"/>
      <c r="AP70" s="388"/>
      <c r="AQ70" s="160"/>
      <c r="AR70" s="7"/>
      <c r="AS70" s="173"/>
      <c r="AT70" s="160"/>
    </row>
    <row r="71" spans="1:46" s="143" customFormat="1" ht="21" customHeight="1" x14ac:dyDescent="0.25">
      <c r="A71" s="305"/>
      <c r="B71" s="311"/>
      <c r="C71" s="311"/>
      <c r="D71" s="311"/>
      <c r="E71" s="311"/>
      <c r="F71" s="312"/>
      <c r="G71" s="313"/>
      <c r="H71" s="137" t="str">
        <f>IF(AND($C$6="Choisir la période de dépôt",F71&lt;&gt;"",G71),"Choisir une période de dépôt",IF(AND($G71&lt;&gt;"",$F71=""),"Date de début requise",IF(AND($F71&lt;&gt;"",$G71=""),"Date de fin requise",IF($F71="","",IF(AND(VLOOKUP($G71,Données!$C$2:$E$7,3,TRUE)=VLOOKUP($C$6,Données!$A$2:$E$7,5,FALSE),VLOOKUP($F71,Données!$C$2:$E$7,3,TRUE)=VLOOKUP($C$6,Données!$A$2:$E$7,5,FALSE)),"OK","Les dates ne correspondent pas à la période visée par le soutien")))))</f>
        <v/>
      </c>
      <c r="I71" s="5"/>
      <c r="J71" s="523"/>
      <c r="K71" s="137" t="str">
        <f t="shared" si="4"/>
        <v/>
      </c>
      <c r="L71" s="524"/>
      <c r="M71" s="270"/>
      <c r="N71" s="137" t="str">
        <f t="shared" si="5"/>
        <v/>
      </c>
      <c r="O71" s="6"/>
      <c r="P71" s="160"/>
      <c r="Q71" s="7"/>
      <c r="R71" s="5"/>
      <c r="S71" s="10"/>
      <c r="T71" s="8"/>
      <c r="U71" s="306"/>
      <c r="V71" s="307"/>
      <c r="W71" s="308"/>
      <c r="X71" s="138" t="str">
        <f t="shared" si="1"/>
        <v/>
      </c>
      <c r="Y71" s="139" t="str">
        <f t="shared" si="2"/>
        <v/>
      </c>
      <c r="Z71" s="140" t="str">
        <f t="shared" si="6"/>
        <v/>
      </c>
      <c r="AA71" s="141" t="str">
        <f>IF(OR($F71="",$G71="",$I71="",$I71=0),"",VLOOKUP($G71,'Tableau de bord'!$B$28:$G$32,4,TRUE))</f>
        <v/>
      </c>
      <c r="AB71" s="141" t="str">
        <f>IF(OR($F71="",$G71="",$I71="",$I71=0),"",VLOOKUP($G71,'Tableau de bord'!$B$35:$G$39,4,TRUE))</f>
        <v/>
      </c>
      <c r="AC71" s="168" t="str">
        <f t="shared" si="3"/>
        <v/>
      </c>
      <c r="AD71" s="142" t="str">
        <f t="shared" si="7"/>
        <v/>
      </c>
      <c r="AE71" s="142" t="str">
        <f>IF(OR($I71="",$G71="",$F71=""),"",IF(OR($H71&lt;&gt;"OK",$K71&lt;&gt;"OK",$N71&lt;&gt;"OK"),0,IF($Y71&gt;=0,IF(($Z$10*$Z71)*VLOOKUP($G71,'Tableau de bord'!$B$42:$G$46,4,TRUE)&gt;75000,75000*($Y71),(($Z$10*$Z71)*$Y71*VLOOKUP($G71,'Tableau de bord'!$B$42:$G$46,4,TRUE))))))</f>
        <v/>
      </c>
      <c r="AF71" s="177" t="str">
        <f t="shared" si="8"/>
        <v/>
      </c>
      <c r="AG71" s="309"/>
      <c r="AH71" s="310"/>
      <c r="AI71" s="387"/>
      <c r="AJ71" s="388"/>
      <c r="AK71" s="386" t="str">
        <f t="shared" si="9"/>
        <v/>
      </c>
      <c r="AL71" s="160"/>
      <c r="AM71" s="380"/>
      <c r="AN71" s="388"/>
      <c r="AO71" s="173"/>
      <c r="AP71" s="388"/>
      <c r="AQ71" s="160"/>
      <c r="AR71" s="7"/>
      <c r="AS71" s="173"/>
      <c r="AT71" s="160"/>
    </row>
    <row r="72" spans="1:46" s="143" customFormat="1" ht="21" customHeight="1" x14ac:dyDescent="0.25">
      <c r="A72" s="305"/>
      <c r="B72" s="311"/>
      <c r="C72" s="311"/>
      <c r="D72" s="311"/>
      <c r="E72" s="311"/>
      <c r="F72" s="312"/>
      <c r="G72" s="313"/>
      <c r="H72" s="137" t="str">
        <f>IF(AND($C$6="Choisir la période de dépôt",F72&lt;&gt;"",G72),"Choisir une période de dépôt",IF(AND($G72&lt;&gt;"",$F72=""),"Date de début requise",IF(AND($F72&lt;&gt;"",$G72=""),"Date de fin requise",IF($F72="","",IF(AND(VLOOKUP($G72,Données!$C$2:$E$7,3,TRUE)=VLOOKUP($C$6,Données!$A$2:$E$7,5,FALSE),VLOOKUP($F72,Données!$C$2:$E$7,3,TRUE)=VLOOKUP($C$6,Données!$A$2:$E$7,5,FALSE)),"OK","Les dates ne correspondent pas à la période visée par le soutien")))))</f>
        <v/>
      </c>
      <c r="I72" s="5"/>
      <c r="J72" s="523"/>
      <c r="K72" s="137" t="str">
        <f t="shared" si="4"/>
        <v/>
      </c>
      <c r="L72" s="524"/>
      <c r="M72" s="270"/>
      <c r="N72" s="137" t="str">
        <f t="shared" si="5"/>
        <v/>
      </c>
      <c r="O72" s="6"/>
      <c r="P72" s="160"/>
      <c r="Q72" s="7"/>
      <c r="R72" s="5"/>
      <c r="S72" s="10"/>
      <c r="T72" s="8"/>
      <c r="U72" s="306"/>
      <c r="V72" s="307"/>
      <c r="W72" s="308"/>
      <c r="X72" s="138" t="str">
        <f t="shared" si="1"/>
        <v/>
      </c>
      <c r="Y72" s="139" t="str">
        <f t="shared" si="2"/>
        <v/>
      </c>
      <c r="Z72" s="140" t="str">
        <f t="shared" si="6"/>
        <v/>
      </c>
      <c r="AA72" s="141" t="str">
        <f>IF(OR($F72="",$G72="",$I72="",$I72=0),"",VLOOKUP($G72,'Tableau de bord'!$B$28:$G$32,4,TRUE))</f>
        <v/>
      </c>
      <c r="AB72" s="141" t="str">
        <f>IF(OR($F72="",$G72="",$I72="",$I72=0),"",VLOOKUP($G72,'Tableau de bord'!$B$35:$G$39,4,TRUE))</f>
        <v/>
      </c>
      <c r="AC72" s="168" t="str">
        <f t="shared" si="3"/>
        <v/>
      </c>
      <c r="AD72" s="142" t="str">
        <f t="shared" si="7"/>
        <v/>
      </c>
      <c r="AE72" s="142" t="str">
        <f>IF(OR($I72="",$G72="",$F72=""),"",IF(OR($H72&lt;&gt;"OK",$K72&lt;&gt;"OK",$N72&lt;&gt;"OK"),0,IF($Y72&gt;=0,IF(($Z$10*$Z72)*VLOOKUP($G72,'Tableau de bord'!$B$42:$G$46,4,TRUE)&gt;75000,75000*($Y72),(($Z$10*$Z72)*$Y72*VLOOKUP($G72,'Tableau de bord'!$B$42:$G$46,4,TRUE))))))</f>
        <v/>
      </c>
      <c r="AF72" s="177" t="str">
        <f t="shared" si="8"/>
        <v/>
      </c>
      <c r="AG72" s="309"/>
      <c r="AH72" s="310"/>
      <c r="AI72" s="387"/>
      <c r="AJ72" s="388"/>
      <c r="AK72" s="386" t="str">
        <f t="shared" si="9"/>
        <v/>
      </c>
      <c r="AL72" s="160"/>
      <c r="AM72" s="380"/>
      <c r="AN72" s="388"/>
      <c r="AO72" s="173"/>
      <c r="AP72" s="388"/>
      <c r="AQ72" s="160"/>
      <c r="AR72" s="7"/>
      <c r="AS72" s="173"/>
      <c r="AT72" s="160"/>
    </row>
    <row r="73" spans="1:46" s="143" customFormat="1" ht="21" customHeight="1" x14ac:dyDescent="0.25">
      <c r="A73" s="305"/>
      <c r="B73" s="311"/>
      <c r="C73" s="311"/>
      <c r="D73" s="311"/>
      <c r="E73" s="311"/>
      <c r="F73" s="312"/>
      <c r="G73" s="313"/>
      <c r="H73" s="137" t="str">
        <f>IF(AND($C$6="Choisir la période de dépôt",F73&lt;&gt;"",G73),"Choisir une période de dépôt",IF(AND($G73&lt;&gt;"",$F73=""),"Date de début requise",IF(AND($F73&lt;&gt;"",$G73=""),"Date de fin requise",IF($F73="","",IF(AND(VLOOKUP($G73,Données!$C$2:$E$7,3,TRUE)=VLOOKUP($C$6,Données!$A$2:$E$7,5,FALSE),VLOOKUP($F73,Données!$C$2:$E$7,3,TRUE)=VLOOKUP($C$6,Données!$A$2:$E$7,5,FALSE)),"OK","Les dates ne correspondent pas à la période visée par le soutien")))))</f>
        <v/>
      </c>
      <c r="I73" s="5"/>
      <c r="J73" s="523"/>
      <c r="K73" s="137" t="str">
        <f t="shared" si="4"/>
        <v/>
      </c>
      <c r="L73" s="524"/>
      <c r="M73" s="270"/>
      <c r="N73" s="137" t="str">
        <f t="shared" si="5"/>
        <v/>
      </c>
      <c r="O73" s="6"/>
      <c r="P73" s="160"/>
      <c r="Q73" s="7"/>
      <c r="R73" s="5"/>
      <c r="S73" s="10"/>
      <c r="T73" s="8"/>
      <c r="U73" s="306"/>
      <c r="V73" s="307"/>
      <c r="W73" s="308"/>
      <c r="X73" s="138" t="str">
        <f t="shared" si="1"/>
        <v/>
      </c>
      <c r="Y73" s="139" t="str">
        <f t="shared" si="2"/>
        <v/>
      </c>
      <c r="Z73" s="140" t="str">
        <f t="shared" si="6"/>
        <v/>
      </c>
      <c r="AA73" s="141" t="str">
        <f>IF(OR($F73="",$G73="",$I73="",$I73=0),"",VLOOKUP($G73,'Tableau de bord'!$B$28:$G$32,4,TRUE))</f>
        <v/>
      </c>
      <c r="AB73" s="141" t="str">
        <f>IF(OR($F73="",$G73="",$I73="",$I73=0),"",VLOOKUP($G73,'Tableau de bord'!$B$35:$G$39,4,TRUE))</f>
        <v/>
      </c>
      <c r="AC73" s="168" t="str">
        <f t="shared" si="3"/>
        <v/>
      </c>
      <c r="AD73" s="142" t="str">
        <f t="shared" si="7"/>
        <v/>
      </c>
      <c r="AE73" s="142" t="str">
        <f>IF(OR($I73="",$G73="",$F73=""),"",IF(OR($H73&lt;&gt;"OK",$K73&lt;&gt;"OK",$N73&lt;&gt;"OK"),0,IF($Y73&gt;=0,IF(($Z$10*$Z73)*VLOOKUP($G73,'Tableau de bord'!$B$42:$G$46,4,TRUE)&gt;75000,75000*($Y73),(($Z$10*$Z73)*$Y73*VLOOKUP($G73,'Tableau de bord'!$B$42:$G$46,4,TRUE))))))</f>
        <v/>
      </c>
      <c r="AF73" s="177" t="str">
        <f t="shared" si="8"/>
        <v/>
      </c>
      <c r="AG73" s="309"/>
      <c r="AH73" s="310"/>
      <c r="AI73" s="387"/>
      <c r="AJ73" s="388"/>
      <c r="AK73" s="386" t="str">
        <f t="shared" si="9"/>
        <v/>
      </c>
      <c r="AL73" s="160"/>
      <c r="AM73" s="380"/>
      <c r="AN73" s="388"/>
      <c r="AO73" s="173"/>
      <c r="AP73" s="388"/>
      <c r="AQ73" s="160"/>
      <c r="AR73" s="7"/>
      <c r="AS73" s="173"/>
      <c r="AT73" s="160"/>
    </row>
    <row r="74" spans="1:46" s="143" customFormat="1" ht="21" customHeight="1" x14ac:dyDescent="0.25">
      <c r="A74" s="305"/>
      <c r="B74" s="311"/>
      <c r="C74" s="311"/>
      <c r="D74" s="311"/>
      <c r="E74" s="311"/>
      <c r="F74" s="312"/>
      <c r="G74" s="313"/>
      <c r="H74" s="137" t="str">
        <f>IF(AND($C$6="Choisir la période de dépôt",F74&lt;&gt;"",G74),"Choisir une période de dépôt",IF(AND($G74&lt;&gt;"",$F74=""),"Date de début requise",IF(AND($F74&lt;&gt;"",$G74=""),"Date de fin requise",IF($F74="","",IF(AND(VLOOKUP($G74,Données!$C$2:$E$7,3,TRUE)=VLOOKUP($C$6,Données!$A$2:$E$7,5,FALSE),VLOOKUP($F74,Données!$C$2:$E$7,3,TRUE)=VLOOKUP($C$6,Données!$A$2:$E$7,5,FALSE)),"OK","Les dates ne correspondent pas à la période visée par le soutien")))))</f>
        <v/>
      </c>
      <c r="I74" s="5"/>
      <c r="J74" s="523"/>
      <c r="K74" s="137" t="str">
        <f t="shared" si="4"/>
        <v/>
      </c>
      <c r="L74" s="524"/>
      <c r="M74" s="270"/>
      <c r="N74" s="137" t="str">
        <f t="shared" si="5"/>
        <v/>
      </c>
      <c r="O74" s="6"/>
      <c r="P74" s="160"/>
      <c r="Q74" s="7"/>
      <c r="R74" s="5"/>
      <c r="S74" s="10"/>
      <c r="T74" s="8"/>
      <c r="U74" s="306"/>
      <c r="V74" s="307"/>
      <c r="W74" s="308"/>
      <c r="X74" s="138" t="str">
        <f t="shared" si="1"/>
        <v/>
      </c>
      <c r="Y74" s="139" t="str">
        <f t="shared" si="2"/>
        <v/>
      </c>
      <c r="Z74" s="140" t="str">
        <f t="shared" si="6"/>
        <v/>
      </c>
      <c r="AA74" s="141" t="str">
        <f>IF(OR($F74="",$G74="",$I74="",$I74=0),"",VLOOKUP($G74,'Tableau de bord'!$B$28:$G$32,4,TRUE))</f>
        <v/>
      </c>
      <c r="AB74" s="141" t="str">
        <f>IF(OR($F74="",$G74="",$I74="",$I74=0),"",VLOOKUP($G74,'Tableau de bord'!$B$35:$G$39,4,TRUE))</f>
        <v/>
      </c>
      <c r="AC74" s="168" t="str">
        <f t="shared" si="3"/>
        <v/>
      </c>
      <c r="AD74" s="142" t="str">
        <f t="shared" si="7"/>
        <v/>
      </c>
      <c r="AE74" s="142" t="str">
        <f>IF(OR($I74="",$G74="",$F74=""),"",IF(OR($H74&lt;&gt;"OK",$K74&lt;&gt;"OK",$N74&lt;&gt;"OK"),0,IF($Y74&gt;=0,IF(($Z$10*$Z74)*VLOOKUP($G74,'Tableau de bord'!$B$42:$G$46,4,TRUE)&gt;75000,75000*($Y74),(($Z$10*$Z74)*$Y74*VLOOKUP($G74,'Tableau de bord'!$B$42:$G$46,4,TRUE))))))</f>
        <v/>
      </c>
      <c r="AF74" s="177" t="str">
        <f t="shared" si="8"/>
        <v/>
      </c>
      <c r="AG74" s="309"/>
      <c r="AH74" s="310"/>
      <c r="AI74" s="387"/>
      <c r="AJ74" s="388"/>
      <c r="AK74" s="386" t="str">
        <f t="shared" si="9"/>
        <v/>
      </c>
      <c r="AL74" s="160"/>
      <c r="AM74" s="380"/>
      <c r="AN74" s="388"/>
      <c r="AO74" s="173"/>
      <c r="AP74" s="388"/>
      <c r="AQ74" s="160"/>
      <c r="AR74" s="7"/>
      <c r="AS74" s="173"/>
      <c r="AT74" s="160"/>
    </row>
    <row r="75" spans="1:46" s="143" customFormat="1" ht="21" customHeight="1" x14ac:dyDescent="0.25">
      <c r="A75" s="305"/>
      <c r="B75" s="311"/>
      <c r="C75" s="311"/>
      <c r="D75" s="311"/>
      <c r="E75" s="311"/>
      <c r="F75" s="312"/>
      <c r="G75" s="313"/>
      <c r="H75" s="137" t="str">
        <f>IF(AND($C$6="Choisir la période de dépôt",F75&lt;&gt;"",G75),"Choisir une période de dépôt",IF(AND($G75&lt;&gt;"",$F75=""),"Date de début requise",IF(AND($F75&lt;&gt;"",$G75=""),"Date de fin requise",IF($F75="","",IF(AND(VLOOKUP($G75,Données!$C$2:$E$7,3,TRUE)=VLOOKUP($C$6,Données!$A$2:$E$7,5,FALSE),VLOOKUP($F75,Données!$C$2:$E$7,3,TRUE)=VLOOKUP($C$6,Données!$A$2:$E$7,5,FALSE)),"OK","Les dates ne correspondent pas à la période visée par le soutien")))))</f>
        <v/>
      </c>
      <c r="I75" s="5"/>
      <c r="J75" s="523"/>
      <c r="K75" s="137" t="str">
        <f t="shared" si="4"/>
        <v/>
      </c>
      <c r="L75" s="524"/>
      <c r="M75" s="270"/>
      <c r="N75" s="137" t="str">
        <f t="shared" si="5"/>
        <v/>
      </c>
      <c r="O75" s="6"/>
      <c r="P75" s="160"/>
      <c r="Q75" s="7"/>
      <c r="R75" s="5"/>
      <c r="S75" s="10"/>
      <c r="T75" s="8"/>
      <c r="U75" s="306"/>
      <c r="V75" s="307"/>
      <c r="W75" s="308"/>
      <c r="X75" s="138" t="str">
        <f t="shared" si="1"/>
        <v/>
      </c>
      <c r="Y75" s="139" t="str">
        <f t="shared" si="2"/>
        <v/>
      </c>
      <c r="Z75" s="140" t="str">
        <f t="shared" si="6"/>
        <v/>
      </c>
      <c r="AA75" s="141" t="str">
        <f>IF(OR($F75="",$G75="",$I75="",$I75=0),"",VLOOKUP($G75,'Tableau de bord'!$B$28:$G$32,4,TRUE))</f>
        <v/>
      </c>
      <c r="AB75" s="141" t="str">
        <f>IF(OR($F75="",$G75="",$I75="",$I75=0),"",VLOOKUP($G75,'Tableau de bord'!$B$35:$G$39,4,TRUE))</f>
        <v/>
      </c>
      <c r="AC75" s="168" t="str">
        <f t="shared" si="3"/>
        <v/>
      </c>
      <c r="AD75" s="142" t="str">
        <f t="shared" si="7"/>
        <v/>
      </c>
      <c r="AE75" s="142" t="str">
        <f>IF(OR($I75="",$G75="",$F75=""),"",IF(OR($H75&lt;&gt;"OK",$K75&lt;&gt;"OK",$N75&lt;&gt;"OK"),0,IF($Y75&gt;=0,IF(($Z$10*$Z75)*VLOOKUP($G75,'Tableau de bord'!$B$42:$G$46,4,TRUE)&gt;75000,75000*($Y75),(($Z$10*$Z75)*$Y75*VLOOKUP($G75,'Tableau de bord'!$B$42:$G$46,4,TRUE))))))</f>
        <v/>
      </c>
      <c r="AF75" s="177" t="str">
        <f t="shared" si="8"/>
        <v/>
      </c>
      <c r="AG75" s="309"/>
      <c r="AH75" s="310"/>
      <c r="AI75" s="387"/>
      <c r="AJ75" s="388"/>
      <c r="AK75" s="386" t="str">
        <f t="shared" si="9"/>
        <v/>
      </c>
      <c r="AL75" s="160"/>
      <c r="AM75" s="380"/>
      <c r="AN75" s="388"/>
      <c r="AO75" s="173"/>
      <c r="AP75" s="388"/>
      <c r="AQ75" s="160"/>
      <c r="AR75" s="7"/>
      <c r="AS75" s="173"/>
      <c r="AT75" s="160"/>
    </row>
    <row r="76" spans="1:46" s="143" customFormat="1" ht="21" customHeight="1" x14ac:dyDescent="0.25">
      <c r="A76" s="305"/>
      <c r="B76" s="311"/>
      <c r="C76" s="311"/>
      <c r="D76" s="311"/>
      <c r="E76" s="311"/>
      <c r="F76" s="312"/>
      <c r="G76" s="313"/>
      <c r="H76" s="137" t="str">
        <f>IF(AND($C$6="Choisir la période de dépôt",F76&lt;&gt;"",G76),"Choisir une période de dépôt",IF(AND($G76&lt;&gt;"",$F76=""),"Date de début requise",IF(AND($F76&lt;&gt;"",$G76=""),"Date de fin requise",IF($F76="","",IF(AND(VLOOKUP($G76,Données!$C$2:$E$7,3,TRUE)=VLOOKUP($C$6,Données!$A$2:$E$7,5,FALSE),VLOOKUP($F76,Données!$C$2:$E$7,3,TRUE)=VLOOKUP($C$6,Données!$A$2:$E$7,5,FALSE)),"OK","Les dates ne correspondent pas à la période visée par le soutien")))))</f>
        <v/>
      </c>
      <c r="I76" s="5"/>
      <c r="J76" s="523"/>
      <c r="K76" s="137" t="str">
        <f t="shared" si="4"/>
        <v/>
      </c>
      <c r="L76" s="524"/>
      <c r="M76" s="270"/>
      <c r="N76" s="137" t="str">
        <f t="shared" si="5"/>
        <v/>
      </c>
      <c r="O76" s="6"/>
      <c r="P76" s="160"/>
      <c r="Q76" s="7"/>
      <c r="R76" s="5"/>
      <c r="S76" s="10"/>
      <c r="T76" s="8"/>
      <c r="U76" s="306"/>
      <c r="V76" s="307"/>
      <c r="W76" s="308"/>
      <c r="X76" s="138" t="str">
        <f t="shared" si="1"/>
        <v/>
      </c>
      <c r="Y76" s="139" t="str">
        <f t="shared" si="2"/>
        <v/>
      </c>
      <c r="Z76" s="140" t="str">
        <f t="shared" si="6"/>
        <v/>
      </c>
      <c r="AA76" s="141" t="str">
        <f>IF(OR($F76="",$G76="",$I76="",$I76=0),"",VLOOKUP($G76,'Tableau de bord'!$B$28:$G$32,4,TRUE))</f>
        <v/>
      </c>
      <c r="AB76" s="141" t="str">
        <f>IF(OR($F76="",$G76="",$I76="",$I76=0),"",VLOOKUP($G76,'Tableau de bord'!$B$35:$G$39,4,TRUE))</f>
        <v/>
      </c>
      <c r="AC76" s="168" t="str">
        <f t="shared" si="3"/>
        <v/>
      </c>
      <c r="AD76" s="142" t="str">
        <f t="shared" si="7"/>
        <v/>
      </c>
      <c r="AE76" s="142" t="str">
        <f>IF(OR($I76="",$G76="",$F76=""),"",IF(OR($H76&lt;&gt;"OK",$K76&lt;&gt;"OK",$N76&lt;&gt;"OK"),0,IF($Y76&gt;=0,IF(($Z$10*$Z76)*VLOOKUP($G76,'Tableau de bord'!$B$42:$G$46,4,TRUE)&gt;75000,75000*($Y76),(($Z$10*$Z76)*$Y76*VLOOKUP($G76,'Tableau de bord'!$B$42:$G$46,4,TRUE))))))</f>
        <v/>
      </c>
      <c r="AF76" s="177" t="str">
        <f t="shared" si="8"/>
        <v/>
      </c>
      <c r="AG76" s="309"/>
      <c r="AH76" s="310"/>
      <c r="AI76" s="387"/>
      <c r="AJ76" s="388"/>
      <c r="AK76" s="386" t="str">
        <f t="shared" si="9"/>
        <v/>
      </c>
      <c r="AL76" s="160"/>
      <c r="AM76" s="380"/>
      <c r="AN76" s="388"/>
      <c r="AO76" s="173"/>
      <c r="AP76" s="388"/>
      <c r="AQ76" s="160"/>
      <c r="AR76" s="7"/>
      <c r="AS76" s="173"/>
      <c r="AT76" s="160"/>
    </row>
    <row r="77" spans="1:46" s="143" customFormat="1" ht="21" customHeight="1" x14ac:dyDescent="0.25">
      <c r="A77" s="305"/>
      <c r="B77" s="311"/>
      <c r="C77" s="311"/>
      <c r="D77" s="311"/>
      <c r="E77" s="311"/>
      <c r="F77" s="312"/>
      <c r="G77" s="313"/>
      <c r="H77" s="137" t="str">
        <f>IF(AND($C$6="Choisir la période de dépôt",F77&lt;&gt;"",G77),"Choisir une période de dépôt",IF(AND($G77&lt;&gt;"",$F77=""),"Date de début requise",IF(AND($F77&lt;&gt;"",$G77=""),"Date de fin requise",IF($F77="","",IF(AND(VLOOKUP($G77,Données!$C$2:$E$7,3,TRUE)=VLOOKUP($C$6,Données!$A$2:$E$7,5,FALSE),VLOOKUP($F77,Données!$C$2:$E$7,3,TRUE)=VLOOKUP($C$6,Données!$A$2:$E$7,5,FALSE)),"OK","Les dates ne correspondent pas à la période visée par le soutien")))))</f>
        <v/>
      </c>
      <c r="I77" s="5"/>
      <c r="J77" s="523"/>
      <c r="K77" s="137" t="str">
        <f t="shared" si="4"/>
        <v/>
      </c>
      <c r="L77" s="524"/>
      <c r="M77" s="270"/>
      <c r="N77" s="137" t="str">
        <f t="shared" si="5"/>
        <v/>
      </c>
      <c r="O77" s="6"/>
      <c r="P77" s="160"/>
      <c r="Q77" s="7"/>
      <c r="R77" s="5"/>
      <c r="S77" s="10"/>
      <c r="T77" s="8"/>
      <c r="U77" s="306"/>
      <c r="V77" s="307"/>
      <c r="W77" s="308"/>
      <c r="X77" s="138" t="str">
        <f t="shared" si="1"/>
        <v/>
      </c>
      <c r="Y77" s="139" t="str">
        <f t="shared" si="2"/>
        <v/>
      </c>
      <c r="Z77" s="140" t="str">
        <f t="shared" si="6"/>
        <v/>
      </c>
      <c r="AA77" s="141" t="str">
        <f>IF(OR($F77="",$G77="",$I77="",$I77=0),"",VLOOKUP($G77,'Tableau de bord'!$B$28:$G$32,4,TRUE))</f>
        <v/>
      </c>
      <c r="AB77" s="141" t="str">
        <f>IF(OR($F77="",$G77="",$I77="",$I77=0),"",VLOOKUP($G77,'Tableau de bord'!$B$35:$G$39,4,TRUE))</f>
        <v/>
      </c>
      <c r="AC77" s="168" t="str">
        <f t="shared" si="3"/>
        <v/>
      </c>
      <c r="AD77" s="142" t="str">
        <f t="shared" si="7"/>
        <v/>
      </c>
      <c r="AE77" s="142" t="str">
        <f>IF(OR($I77="",$G77="",$F77=""),"",IF(OR($H77&lt;&gt;"OK",$K77&lt;&gt;"OK",$N77&lt;&gt;"OK"),0,IF($Y77&gt;=0,IF(($Z$10*$Z77)*VLOOKUP($G77,'Tableau de bord'!$B$42:$G$46,4,TRUE)&gt;75000,75000*($Y77),(($Z$10*$Z77)*$Y77*VLOOKUP($G77,'Tableau de bord'!$B$42:$G$46,4,TRUE))))))</f>
        <v/>
      </c>
      <c r="AF77" s="177" t="str">
        <f t="shared" si="8"/>
        <v/>
      </c>
      <c r="AG77" s="309"/>
      <c r="AH77" s="310"/>
      <c r="AI77" s="387"/>
      <c r="AJ77" s="388"/>
      <c r="AK77" s="386" t="str">
        <f t="shared" si="9"/>
        <v/>
      </c>
      <c r="AL77" s="160"/>
      <c r="AM77" s="380"/>
      <c r="AN77" s="388"/>
      <c r="AO77" s="173"/>
      <c r="AP77" s="388"/>
      <c r="AQ77" s="160"/>
      <c r="AR77" s="7"/>
      <c r="AS77" s="173"/>
      <c r="AT77" s="160"/>
    </row>
    <row r="78" spans="1:46" s="143" customFormat="1" ht="21" customHeight="1" x14ac:dyDescent="0.25">
      <c r="A78" s="305"/>
      <c r="B78" s="311"/>
      <c r="C78" s="311"/>
      <c r="D78" s="311"/>
      <c r="E78" s="311"/>
      <c r="F78" s="312"/>
      <c r="G78" s="313"/>
      <c r="H78" s="137" t="str">
        <f>IF(AND($C$6="Choisir la période de dépôt",F78&lt;&gt;"",G78),"Choisir une période de dépôt",IF(AND($G78&lt;&gt;"",$F78=""),"Date de début requise",IF(AND($F78&lt;&gt;"",$G78=""),"Date de fin requise",IF($F78="","",IF(AND(VLOOKUP($G78,Données!$C$2:$E$7,3,TRUE)=VLOOKUP($C$6,Données!$A$2:$E$7,5,FALSE),VLOOKUP($F78,Données!$C$2:$E$7,3,TRUE)=VLOOKUP($C$6,Données!$A$2:$E$7,5,FALSE)),"OK","Les dates ne correspondent pas à la période visée par le soutien")))))</f>
        <v/>
      </c>
      <c r="I78" s="5"/>
      <c r="J78" s="523"/>
      <c r="K78" s="137" t="str">
        <f t="shared" si="4"/>
        <v/>
      </c>
      <c r="L78" s="524"/>
      <c r="M78" s="270"/>
      <c r="N78" s="137" t="str">
        <f t="shared" si="5"/>
        <v/>
      </c>
      <c r="O78" s="6"/>
      <c r="P78" s="160"/>
      <c r="Q78" s="7"/>
      <c r="R78" s="5"/>
      <c r="S78" s="10"/>
      <c r="T78" s="8"/>
      <c r="U78" s="306"/>
      <c r="V78" s="307"/>
      <c r="W78" s="308"/>
      <c r="X78" s="138" t="str">
        <f t="shared" si="1"/>
        <v/>
      </c>
      <c r="Y78" s="139" t="str">
        <f t="shared" si="2"/>
        <v/>
      </c>
      <c r="Z78" s="140" t="str">
        <f t="shared" si="6"/>
        <v/>
      </c>
      <c r="AA78" s="141" t="str">
        <f>IF(OR($F78="",$G78="",$I78="",$I78=0),"",VLOOKUP($G78,'Tableau de bord'!$B$28:$G$32,4,TRUE))</f>
        <v/>
      </c>
      <c r="AB78" s="141" t="str">
        <f>IF(OR($F78="",$G78="",$I78="",$I78=0),"",VLOOKUP($G78,'Tableau de bord'!$B$35:$G$39,4,TRUE))</f>
        <v/>
      </c>
      <c r="AC78" s="168" t="str">
        <f t="shared" si="3"/>
        <v/>
      </c>
      <c r="AD78" s="142" t="str">
        <f t="shared" si="7"/>
        <v/>
      </c>
      <c r="AE78" s="142" t="str">
        <f>IF(OR($I78="",$G78="",$F78=""),"",IF(OR($H78&lt;&gt;"OK",$K78&lt;&gt;"OK",$N78&lt;&gt;"OK"),0,IF($Y78&gt;=0,IF(($Z$10*$Z78)*VLOOKUP($G78,'Tableau de bord'!$B$42:$G$46,4,TRUE)&gt;75000,75000*($Y78),(($Z$10*$Z78)*$Y78*VLOOKUP($G78,'Tableau de bord'!$B$42:$G$46,4,TRUE))))))</f>
        <v/>
      </c>
      <c r="AF78" s="177" t="str">
        <f t="shared" si="8"/>
        <v/>
      </c>
      <c r="AG78" s="309"/>
      <c r="AH78" s="310"/>
      <c r="AI78" s="387"/>
      <c r="AJ78" s="388"/>
      <c r="AK78" s="386" t="str">
        <f t="shared" si="9"/>
        <v/>
      </c>
      <c r="AL78" s="160"/>
      <c r="AM78" s="380"/>
      <c r="AN78" s="388"/>
      <c r="AO78" s="173"/>
      <c r="AP78" s="388"/>
      <c r="AQ78" s="160"/>
      <c r="AR78" s="7"/>
      <c r="AS78" s="173"/>
      <c r="AT78" s="160"/>
    </row>
    <row r="79" spans="1:46" s="143" customFormat="1" ht="21" customHeight="1" x14ac:dyDescent="0.25">
      <c r="A79" s="305"/>
      <c r="B79" s="311"/>
      <c r="C79" s="311"/>
      <c r="D79" s="311"/>
      <c r="E79" s="311"/>
      <c r="F79" s="312"/>
      <c r="G79" s="313"/>
      <c r="H79" s="137" t="str">
        <f>IF(AND($C$6="Choisir la période de dépôt",F79&lt;&gt;"",G79),"Choisir une période de dépôt",IF(AND($G79&lt;&gt;"",$F79=""),"Date de début requise",IF(AND($F79&lt;&gt;"",$G79=""),"Date de fin requise",IF($F79="","",IF(AND(VLOOKUP($G79,Données!$C$2:$E$7,3,TRUE)=VLOOKUP($C$6,Données!$A$2:$E$7,5,FALSE),VLOOKUP($F79,Données!$C$2:$E$7,3,TRUE)=VLOOKUP($C$6,Données!$A$2:$E$7,5,FALSE)),"OK","Les dates ne correspondent pas à la période visée par le soutien")))))</f>
        <v/>
      </c>
      <c r="I79" s="5"/>
      <c r="J79" s="523"/>
      <c r="K79" s="137" t="str">
        <f t="shared" si="4"/>
        <v/>
      </c>
      <c r="L79" s="524"/>
      <c r="M79" s="270"/>
      <c r="N79" s="137" t="str">
        <f t="shared" si="5"/>
        <v/>
      </c>
      <c r="O79" s="6"/>
      <c r="P79" s="160"/>
      <c r="Q79" s="7"/>
      <c r="R79" s="5"/>
      <c r="S79" s="10"/>
      <c r="T79" s="8"/>
      <c r="U79" s="306"/>
      <c r="V79" s="307"/>
      <c r="W79" s="308"/>
      <c r="X79" s="138" t="str">
        <f t="shared" si="1"/>
        <v/>
      </c>
      <c r="Y79" s="139" t="str">
        <f t="shared" si="2"/>
        <v/>
      </c>
      <c r="Z79" s="140" t="str">
        <f t="shared" si="6"/>
        <v/>
      </c>
      <c r="AA79" s="141" t="str">
        <f>IF(OR($F79="",$G79="",$I79="",$I79=0),"",VLOOKUP($G79,'Tableau de bord'!$B$28:$G$32,4,TRUE))</f>
        <v/>
      </c>
      <c r="AB79" s="141" t="str">
        <f>IF(OR($F79="",$G79="",$I79="",$I79=0),"",VLOOKUP($G79,'Tableau de bord'!$B$35:$G$39,4,TRUE))</f>
        <v/>
      </c>
      <c r="AC79" s="168" t="str">
        <f t="shared" si="3"/>
        <v/>
      </c>
      <c r="AD79" s="142" t="str">
        <f t="shared" si="7"/>
        <v/>
      </c>
      <c r="AE79" s="142" t="str">
        <f>IF(OR($I79="",$G79="",$F79=""),"",IF(OR($H79&lt;&gt;"OK",$K79&lt;&gt;"OK",$N79&lt;&gt;"OK"),0,IF($Y79&gt;=0,IF(($Z$10*$Z79)*VLOOKUP($G79,'Tableau de bord'!$B$42:$G$46,4,TRUE)&gt;75000,75000*($Y79),(($Z$10*$Z79)*$Y79*VLOOKUP($G79,'Tableau de bord'!$B$42:$G$46,4,TRUE))))))</f>
        <v/>
      </c>
      <c r="AF79" s="177" t="str">
        <f t="shared" si="8"/>
        <v/>
      </c>
      <c r="AG79" s="309"/>
      <c r="AH79" s="310"/>
      <c r="AI79" s="387"/>
      <c r="AJ79" s="388"/>
      <c r="AK79" s="386" t="str">
        <f t="shared" si="9"/>
        <v/>
      </c>
      <c r="AL79" s="160"/>
      <c r="AM79" s="380"/>
      <c r="AN79" s="388"/>
      <c r="AO79" s="173"/>
      <c r="AP79" s="388"/>
      <c r="AQ79" s="160"/>
      <c r="AR79" s="7"/>
      <c r="AS79" s="173"/>
      <c r="AT79" s="160"/>
    </row>
    <row r="80" spans="1:46" s="143" customFormat="1" ht="21" customHeight="1" x14ac:dyDescent="0.25">
      <c r="A80" s="305"/>
      <c r="B80" s="311"/>
      <c r="C80" s="311"/>
      <c r="D80" s="311"/>
      <c r="E80" s="311"/>
      <c r="F80" s="312"/>
      <c r="G80" s="313"/>
      <c r="H80" s="137" t="str">
        <f>IF(AND($C$6="Choisir la période de dépôt",F80&lt;&gt;"",G80),"Choisir une période de dépôt",IF(AND($G80&lt;&gt;"",$F80=""),"Date de début requise",IF(AND($F80&lt;&gt;"",$G80=""),"Date de fin requise",IF($F80="","",IF(AND(VLOOKUP($G80,Données!$C$2:$E$7,3,TRUE)=VLOOKUP($C$6,Données!$A$2:$E$7,5,FALSE),VLOOKUP($F80,Données!$C$2:$E$7,3,TRUE)=VLOOKUP($C$6,Données!$A$2:$E$7,5,FALSE)),"OK","Les dates ne correspondent pas à la période visée par le soutien")))))</f>
        <v/>
      </c>
      <c r="I80" s="5"/>
      <c r="J80" s="523"/>
      <c r="K80" s="137" t="str">
        <f t="shared" si="4"/>
        <v/>
      </c>
      <c r="L80" s="524"/>
      <c r="M80" s="270"/>
      <c r="N80" s="137" t="str">
        <f t="shared" si="5"/>
        <v/>
      </c>
      <c r="O80" s="6"/>
      <c r="P80" s="160"/>
      <c r="Q80" s="7"/>
      <c r="R80" s="5"/>
      <c r="S80" s="10"/>
      <c r="T80" s="8"/>
      <c r="U80" s="306"/>
      <c r="V80" s="307"/>
      <c r="W80" s="308"/>
      <c r="X80" s="138" t="str">
        <f t="shared" si="1"/>
        <v/>
      </c>
      <c r="Y80" s="139" t="str">
        <f t="shared" si="2"/>
        <v/>
      </c>
      <c r="Z80" s="140" t="str">
        <f t="shared" si="6"/>
        <v/>
      </c>
      <c r="AA80" s="141" t="str">
        <f>IF(OR($F80="",$G80="",$I80="",$I80=0),"",VLOOKUP($G80,'Tableau de bord'!$B$28:$G$32,4,TRUE))</f>
        <v/>
      </c>
      <c r="AB80" s="141" t="str">
        <f>IF(OR($F80="",$G80="",$I80="",$I80=0),"",VLOOKUP($G80,'Tableau de bord'!$B$35:$G$39,4,TRUE))</f>
        <v/>
      </c>
      <c r="AC80" s="168" t="str">
        <f t="shared" si="3"/>
        <v/>
      </c>
      <c r="AD80" s="142" t="str">
        <f t="shared" si="7"/>
        <v/>
      </c>
      <c r="AE80" s="142" t="str">
        <f>IF(OR($I80="",$G80="",$F80=""),"",IF(OR($H80&lt;&gt;"OK",$K80&lt;&gt;"OK",$N80&lt;&gt;"OK"),0,IF($Y80&gt;=0,IF(($Z$10*$Z80)*VLOOKUP($G80,'Tableau de bord'!$B$42:$G$46,4,TRUE)&gt;75000,75000*($Y80),(($Z$10*$Z80)*$Y80*VLOOKUP($G80,'Tableau de bord'!$B$42:$G$46,4,TRUE))))))</f>
        <v/>
      </c>
      <c r="AF80" s="177" t="str">
        <f t="shared" si="8"/>
        <v/>
      </c>
      <c r="AG80" s="309"/>
      <c r="AH80" s="310"/>
      <c r="AI80" s="387"/>
      <c r="AJ80" s="388"/>
      <c r="AK80" s="386" t="str">
        <f t="shared" si="9"/>
        <v/>
      </c>
      <c r="AL80" s="160"/>
      <c r="AM80" s="380"/>
      <c r="AN80" s="388"/>
      <c r="AO80" s="173"/>
      <c r="AP80" s="388"/>
      <c r="AQ80" s="160"/>
      <c r="AR80" s="7"/>
      <c r="AS80" s="173"/>
      <c r="AT80" s="160"/>
    </row>
    <row r="81" spans="1:46" s="143" customFormat="1" ht="21" customHeight="1" x14ac:dyDescent="0.25">
      <c r="A81" s="305"/>
      <c r="B81" s="311"/>
      <c r="C81" s="311"/>
      <c r="D81" s="311"/>
      <c r="E81" s="311"/>
      <c r="F81" s="312"/>
      <c r="G81" s="313"/>
      <c r="H81" s="137" t="str">
        <f>IF(AND($C$6="Choisir la période de dépôt",F81&lt;&gt;"",G81),"Choisir une période de dépôt",IF(AND($G81&lt;&gt;"",$F81=""),"Date de début requise",IF(AND($F81&lt;&gt;"",$G81=""),"Date de fin requise",IF($F81="","",IF(AND(VLOOKUP($G81,Données!$C$2:$E$7,3,TRUE)=VLOOKUP($C$6,Données!$A$2:$E$7,5,FALSE),VLOOKUP($F81,Données!$C$2:$E$7,3,TRUE)=VLOOKUP($C$6,Données!$A$2:$E$7,5,FALSE)),"OK","Les dates ne correspondent pas à la période visée par le soutien")))))</f>
        <v/>
      </c>
      <c r="I81" s="5"/>
      <c r="J81" s="523"/>
      <c r="K81" s="137" t="str">
        <f t="shared" si="4"/>
        <v/>
      </c>
      <c r="L81" s="524"/>
      <c r="M81" s="270"/>
      <c r="N81" s="137" t="str">
        <f t="shared" si="5"/>
        <v/>
      </c>
      <c r="O81" s="6"/>
      <c r="P81" s="160"/>
      <c r="Q81" s="7"/>
      <c r="R81" s="5"/>
      <c r="S81" s="10"/>
      <c r="T81" s="8"/>
      <c r="U81" s="306"/>
      <c r="V81" s="307"/>
      <c r="W81" s="308"/>
      <c r="X81" s="138" t="str">
        <f t="shared" si="1"/>
        <v/>
      </c>
      <c r="Y81" s="139" t="str">
        <f t="shared" si="2"/>
        <v/>
      </c>
      <c r="Z81" s="140" t="str">
        <f t="shared" si="6"/>
        <v/>
      </c>
      <c r="AA81" s="141" t="str">
        <f>IF(OR($F81="",$G81="",$I81="",$I81=0),"",VLOOKUP($G81,'Tableau de bord'!$B$28:$G$32,4,TRUE))</f>
        <v/>
      </c>
      <c r="AB81" s="141" t="str">
        <f>IF(OR($F81="",$G81="",$I81="",$I81=0),"",VLOOKUP($G81,'Tableau de bord'!$B$35:$G$39,4,TRUE))</f>
        <v/>
      </c>
      <c r="AC81" s="168" t="str">
        <f t="shared" si="3"/>
        <v/>
      </c>
      <c r="AD81" s="142" t="str">
        <f t="shared" si="7"/>
        <v/>
      </c>
      <c r="AE81" s="142" t="str">
        <f>IF(OR($I81="",$G81="",$F81=""),"",IF(OR($H81&lt;&gt;"OK",$K81&lt;&gt;"OK",$N81&lt;&gt;"OK"),0,IF($Y81&gt;=0,IF(($Z$10*$Z81)*VLOOKUP($G81,'Tableau de bord'!$B$42:$G$46,4,TRUE)&gt;75000,75000*($Y81),(($Z$10*$Z81)*$Y81*VLOOKUP($G81,'Tableau de bord'!$B$42:$G$46,4,TRUE))))))</f>
        <v/>
      </c>
      <c r="AF81" s="177" t="str">
        <f t="shared" si="8"/>
        <v/>
      </c>
      <c r="AG81" s="309"/>
      <c r="AH81" s="310"/>
      <c r="AI81" s="387"/>
      <c r="AJ81" s="388"/>
      <c r="AK81" s="386" t="str">
        <f t="shared" si="9"/>
        <v/>
      </c>
      <c r="AL81" s="160"/>
      <c r="AM81" s="380"/>
      <c r="AN81" s="388"/>
      <c r="AO81" s="173"/>
      <c r="AP81" s="388"/>
      <c r="AQ81" s="160"/>
      <c r="AR81" s="7"/>
      <c r="AS81" s="173"/>
      <c r="AT81" s="160"/>
    </row>
    <row r="82" spans="1:46" s="143" customFormat="1" ht="21" customHeight="1" x14ac:dyDescent="0.25">
      <c r="A82" s="305"/>
      <c r="B82" s="311"/>
      <c r="C82" s="311"/>
      <c r="D82" s="311"/>
      <c r="E82" s="311"/>
      <c r="F82" s="312"/>
      <c r="G82" s="313"/>
      <c r="H82" s="137" t="str">
        <f>IF(AND($C$6="Choisir la période de dépôt",F82&lt;&gt;"",G82),"Choisir une période de dépôt",IF(AND($G82&lt;&gt;"",$F82=""),"Date de début requise",IF(AND($F82&lt;&gt;"",$G82=""),"Date de fin requise",IF($F82="","",IF(AND(VLOOKUP($G82,Données!$C$2:$E$7,3,TRUE)=VLOOKUP($C$6,Données!$A$2:$E$7,5,FALSE),VLOOKUP($F82,Données!$C$2:$E$7,3,TRUE)=VLOOKUP($C$6,Données!$A$2:$E$7,5,FALSE)),"OK","Les dates ne correspondent pas à la période visée par le soutien")))))</f>
        <v/>
      </c>
      <c r="I82" s="5"/>
      <c r="J82" s="523"/>
      <c r="K82" s="137" t="str">
        <f t="shared" si="4"/>
        <v/>
      </c>
      <c r="L82" s="524"/>
      <c r="M82" s="270"/>
      <c r="N82" s="137" t="str">
        <f t="shared" si="5"/>
        <v/>
      </c>
      <c r="O82" s="6"/>
      <c r="P82" s="160"/>
      <c r="Q82" s="7"/>
      <c r="R82" s="5"/>
      <c r="S82" s="10"/>
      <c r="T82" s="8"/>
      <c r="U82" s="306"/>
      <c r="V82" s="307"/>
      <c r="W82" s="308"/>
      <c r="X82" s="138" t="str">
        <f t="shared" si="1"/>
        <v/>
      </c>
      <c r="Y82" s="139" t="str">
        <f t="shared" si="2"/>
        <v/>
      </c>
      <c r="Z82" s="140" t="str">
        <f t="shared" si="6"/>
        <v/>
      </c>
      <c r="AA82" s="141" t="str">
        <f>IF(OR($F82="",$G82="",$I82="",$I82=0),"",VLOOKUP($G82,'Tableau de bord'!$B$28:$G$32,4,TRUE))</f>
        <v/>
      </c>
      <c r="AB82" s="141" t="str">
        <f>IF(OR($F82="",$G82="",$I82="",$I82=0),"",VLOOKUP($G82,'Tableau de bord'!$B$35:$G$39,4,TRUE))</f>
        <v/>
      </c>
      <c r="AC82" s="168" t="str">
        <f t="shared" si="3"/>
        <v/>
      </c>
      <c r="AD82" s="142" t="str">
        <f t="shared" si="7"/>
        <v/>
      </c>
      <c r="AE82" s="142" t="str">
        <f>IF(OR($I82="",$G82="",$F82=""),"",IF(OR($H82&lt;&gt;"OK",$K82&lt;&gt;"OK",$N82&lt;&gt;"OK"),0,IF($Y82&gt;=0,IF(($Z$10*$Z82)*VLOOKUP($G82,'Tableau de bord'!$B$42:$G$46,4,TRUE)&gt;75000,75000*($Y82),(($Z$10*$Z82)*$Y82*VLOOKUP($G82,'Tableau de bord'!$B$42:$G$46,4,TRUE))))))</f>
        <v/>
      </c>
      <c r="AF82" s="177" t="str">
        <f t="shared" si="8"/>
        <v/>
      </c>
      <c r="AG82" s="309"/>
      <c r="AH82" s="310"/>
      <c r="AI82" s="387"/>
      <c r="AJ82" s="388"/>
      <c r="AK82" s="386" t="str">
        <f t="shared" si="9"/>
        <v/>
      </c>
      <c r="AL82" s="160"/>
      <c r="AM82" s="380"/>
      <c r="AN82" s="388"/>
      <c r="AO82" s="173"/>
      <c r="AP82" s="388"/>
      <c r="AQ82" s="160"/>
      <c r="AR82" s="7"/>
      <c r="AS82" s="173"/>
      <c r="AT82" s="160"/>
    </row>
    <row r="83" spans="1:46" s="143" customFormat="1" ht="21" customHeight="1" x14ac:dyDescent="0.25">
      <c r="A83" s="305"/>
      <c r="B83" s="311"/>
      <c r="C83" s="311"/>
      <c r="D83" s="311"/>
      <c r="E83" s="311"/>
      <c r="F83" s="312"/>
      <c r="G83" s="313"/>
      <c r="H83" s="137" t="str">
        <f>IF(AND($C$6="Choisir la période de dépôt",F83&lt;&gt;"",G83),"Choisir une période de dépôt",IF(AND($G83&lt;&gt;"",$F83=""),"Date de début requise",IF(AND($F83&lt;&gt;"",$G83=""),"Date de fin requise",IF($F83="","",IF(AND(VLOOKUP($G83,Données!$C$2:$E$7,3,TRUE)=VLOOKUP($C$6,Données!$A$2:$E$7,5,FALSE),VLOOKUP($F83,Données!$C$2:$E$7,3,TRUE)=VLOOKUP($C$6,Données!$A$2:$E$7,5,FALSE)),"OK","Les dates ne correspondent pas à la période visée par le soutien")))))</f>
        <v/>
      </c>
      <c r="I83" s="5"/>
      <c r="J83" s="523"/>
      <c r="K83" s="137" t="str">
        <f t="shared" si="4"/>
        <v/>
      </c>
      <c r="L83" s="524"/>
      <c r="M83" s="270"/>
      <c r="N83" s="137" t="str">
        <f t="shared" si="5"/>
        <v/>
      </c>
      <c r="O83" s="6"/>
      <c r="P83" s="160"/>
      <c r="Q83" s="7"/>
      <c r="R83" s="5"/>
      <c r="S83" s="10"/>
      <c r="T83" s="8"/>
      <c r="U83" s="306"/>
      <c r="V83" s="307"/>
      <c r="W83" s="308"/>
      <c r="X83" s="138" t="str">
        <f t="shared" si="1"/>
        <v/>
      </c>
      <c r="Y83" s="139" t="str">
        <f t="shared" si="2"/>
        <v/>
      </c>
      <c r="Z83" s="140" t="str">
        <f t="shared" si="6"/>
        <v/>
      </c>
      <c r="AA83" s="141" t="str">
        <f>IF(OR($F83="",$G83="",$I83="",$I83=0),"",VLOOKUP($G83,'Tableau de bord'!$B$28:$G$32,4,TRUE))</f>
        <v/>
      </c>
      <c r="AB83" s="141" t="str">
        <f>IF(OR($F83="",$G83="",$I83="",$I83=0),"",VLOOKUP($G83,'Tableau de bord'!$B$35:$G$39,4,TRUE))</f>
        <v/>
      </c>
      <c r="AC83" s="168" t="str">
        <f t="shared" si="3"/>
        <v/>
      </c>
      <c r="AD83" s="142" t="str">
        <f t="shared" si="7"/>
        <v/>
      </c>
      <c r="AE83" s="142" t="str">
        <f>IF(OR($I83="",$G83="",$F83=""),"",IF(OR($H83&lt;&gt;"OK",$K83&lt;&gt;"OK",$N83&lt;&gt;"OK"),0,IF($Y83&gt;=0,IF(($Z$10*$Z83)*VLOOKUP($G83,'Tableau de bord'!$B$42:$G$46,4,TRUE)&gt;75000,75000*($Y83),(($Z$10*$Z83)*$Y83*VLOOKUP($G83,'Tableau de bord'!$B$42:$G$46,4,TRUE))))))</f>
        <v/>
      </c>
      <c r="AF83" s="177" t="str">
        <f t="shared" si="8"/>
        <v/>
      </c>
      <c r="AG83" s="309"/>
      <c r="AH83" s="310"/>
      <c r="AI83" s="387"/>
      <c r="AJ83" s="388"/>
      <c r="AK83" s="386" t="str">
        <f t="shared" si="9"/>
        <v/>
      </c>
      <c r="AL83" s="160"/>
      <c r="AM83" s="380"/>
      <c r="AN83" s="388"/>
      <c r="AO83" s="173"/>
      <c r="AP83" s="388"/>
      <c r="AQ83" s="160"/>
      <c r="AR83" s="7"/>
      <c r="AS83" s="173"/>
      <c r="AT83" s="160"/>
    </row>
    <row r="84" spans="1:46" s="143" customFormat="1" ht="21" customHeight="1" x14ac:dyDescent="0.25">
      <c r="A84" s="305"/>
      <c r="B84" s="311"/>
      <c r="C84" s="311"/>
      <c r="D84" s="311"/>
      <c r="E84" s="311"/>
      <c r="F84" s="312"/>
      <c r="G84" s="313"/>
      <c r="H84" s="137" t="str">
        <f>IF(AND($C$6="Choisir la période de dépôt",F84&lt;&gt;"",G84),"Choisir une période de dépôt",IF(AND($G84&lt;&gt;"",$F84=""),"Date de début requise",IF(AND($F84&lt;&gt;"",$G84=""),"Date de fin requise",IF($F84="","",IF(AND(VLOOKUP($G84,Données!$C$2:$E$7,3,TRUE)=VLOOKUP($C$6,Données!$A$2:$E$7,5,FALSE),VLOOKUP($F84,Données!$C$2:$E$7,3,TRUE)=VLOOKUP($C$6,Données!$A$2:$E$7,5,FALSE)),"OK","Les dates ne correspondent pas à la période visée par le soutien")))))</f>
        <v/>
      </c>
      <c r="I84" s="5"/>
      <c r="J84" s="523"/>
      <c r="K84" s="137" t="str">
        <f t="shared" si="4"/>
        <v/>
      </c>
      <c r="L84" s="524"/>
      <c r="M84" s="270"/>
      <c r="N84" s="137" t="str">
        <f t="shared" si="5"/>
        <v/>
      </c>
      <c r="O84" s="6"/>
      <c r="P84" s="160"/>
      <c r="Q84" s="7"/>
      <c r="R84" s="5"/>
      <c r="S84" s="10"/>
      <c r="T84" s="8"/>
      <c r="U84" s="306"/>
      <c r="V84" s="307"/>
      <c r="W84" s="308"/>
      <c r="X84" s="138" t="str">
        <f t="shared" si="1"/>
        <v/>
      </c>
      <c r="Y84" s="139" t="str">
        <f t="shared" si="2"/>
        <v/>
      </c>
      <c r="Z84" s="140" t="str">
        <f t="shared" si="6"/>
        <v/>
      </c>
      <c r="AA84" s="141" t="str">
        <f>IF(OR($F84="",$G84="",$I84="",$I84=0),"",VLOOKUP($G84,'Tableau de bord'!$B$28:$G$32,4,TRUE))</f>
        <v/>
      </c>
      <c r="AB84" s="141" t="str">
        <f>IF(OR($F84="",$G84="",$I84="",$I84=0),"",VLOOKUP($G84,'Tableau de bord'!$B$35:$G$39,4,TRUE))</f>
        <v/>
      </c>
      <c r="AC84" s="168" t="str">
        <f t="shared" si="3"/>
        <v/>
      </c>
      <c r="AD84" s="142" t="str">
        <f t="shared" si="7"/>
        <v/>
      </c>
      <c r="AE84" s="142" t="str">
        <f>IF(OR($I84="",$G84="",$F84=""),"",IF(OR($H84&lt;&gt;"OK",$K84&lt;&gt;"OK",$N84&lt;&gt;"OK"),0,IF($Y84&gt;=0,IF(($Z$10*$Z84)*VLOOKUP($G84,'Tableau de bord'!$B$42:$G$46,4,TRUE)&gt;75000,75000*($Y84),(($Z$10*$Z84)*$Y84*VLOOKUP($G84,'Tableau de bord'!$B$42:$G$46,4,TRUE))))))</f>
        <v/>
      </c>
      <c r="AF84" s="177" t="str">
        <f t="shared" si="8"/>
        <v/>
      </c>
      <c r="AG84" s="309"/>
      <c r="AH84" s="310"/>
      <c r="AI84" s="387"/>
      <c r="AJ84" s="388"/>
      <c r="AK84" s="386" t="str">
        <f t="shared" si="9"/>
        <v/>
      </c>
      <c r="AL84" s="160"/>
      <c r="AM84" s="380"/>
      <c r="AN84" s="388"/>
      <c r="AO84" s="173"/>
      <c r="AP84" s="388"/>
      <c r="AQ84" s="160"/>
      <c r="AR84" s="7"/>
      <c r="AS84" s="173"/>
      <c r="AT84" s="160"/>
    </row>
    <row r="85" spans="1:46" s="143" customFormat="1" ht="21" customHeight="1" x14ac:dyDescent="0.25">
      <c r="A85" s="305"/>
      <c r="B85" s="311"/>
      <c r="C85" s="311"/>
      <c r="D85" s="311"/>
      <c r="E85" s="311"/>
      <c r="F85" s="312"/>
      <c r="G85" s="313"/>
      <c r="H85" s="137" t="str">
        <f>IF(AND($C$6="Choisir la période de dépôt",F85&lt;&gt;"",G85),"Choisir une période de dépôt",IF(AND($G85&lt;&gt;"",$F85=""),"Date de début requise",IF(AND($F85&lt;&gt;"",$G85=""),"Date de fin requise",IF($F85="","",IF(AND(VLOOKUP($G85,Données!$C$2:$E$7,3,TRUE)=VLOOKUP($C$6,Données!$A$2:$E$7,5,FALSE),VLOOKUP($F85,Données!$C$2:$E$7,3,TRUE)=VLOOKUP($C$6,Données!$A$2:$E$7,5,FALSE)),"OK","Les dates ne correspondent pas à la période visée par le soutien")))))</f>
        <v/>
      </c>
      <c r="I85" s="5"/>
      <c r="J85" s="523"/>
      <c r="K85" s="137" t="str">
        <f t="shared" si="4"/>
        <v/>
      </c>
      <c r="L85" s="524"/>
      <c r="M85" s="270"/>
      <c r="N85" s="137" t="str">
        <f t="shared" si="5"/>
        <v/>
      </c>
      <c r="O85" s="6"/>
      <c r="P85" s="160"/>
      <c r="Q85" s="7"/>
      <c r="R85" s="5"/>
      <c r="S85" s="10"/>
      <c r="T85" s="8"/>
      <c r="U85" s="306"/>
      <c r="V85" s="307"/>
      <c r="W85" s="308"/>
      <c r="X85" s="138" t="str">
        <f t="shared" si="1"/>
        <v/>
      </c>
      <c r="Y85" s="139" t="str">
        <f t="shared" si="2"/>
        <v/>
      </c>
      <c r="Z85" s="140" t="str">
        <f t="shared" si="6"/>
        <v/>
      </c>
      <c r="AA85" s="141" t="str">
        <f>IF(OR($F85="",$G85="",$I85="",$I85=0),"",VLOOKUP($G85,'Tableau de bord'!$B$28:$G$32,4,TRUE))</f>
        <v/>
      </c>
      <c r="AB85" s="141" t="str">
        <f>IF(OR($F85="",$G85="",$I85="",$I85=0),"",VLOOKUP($G85,'Tableau de bord'!$B$35:$G$39,4,TRUE))</f>
        <v/>
      </c>
      <c r="AC85" s="168" t="str">
        <f t="shared" si="3"/>
        <v/>
      </c>
      <c r="AD85" s="142" t="str">
        <f t="shared" si="7"/>
        <v/>
      </c>
      <c r="AE85" s="142" t="str">
        <f>IF(OR($I85="",$G85="",$F85=""),"",IF(OR($H85&lt;&gt;"OK",$K85&lt;&gt;"OK",$N85&lt;&gt;"OK"),0,IF($Y85&gt;=0,IF(($Z$10*$Z85)*VLOOKUP($G85,'Tableau de bord'!$B$42:$G$46,4,TRUE)&gt;75000,75000*($Y85),(($Z$10*$Z85)*$Y85*VLOOKUP($G85,'Tableau de bord'!$B$42:$G$46,4,TRUE))))))</f>
        <v/>
      </c>
      <c r="AF85" s="177" t="str">
        <f t="shared" si="8"/>
        <v/>
      </c>
      <c r="AG85" s="309"/>
      <c r="AH85" s="310"/>
      <c r="AI85" s="387"/>
      <c r="AJ85" s="388"/>
      <c r="AK85" s="386" t="str">
        <f t="shared" si="9"/>
        <v/>
      </c>
      <c r="AL85" s="160"/>
      <c r="AM85" s="380"/>
      <c r="AN85" s="388"/>
      <c r="AO85" s="173"/>
      <c r="AP85" s="388"/>
      <c r="AQ85" s="160"/>
      <c r="AR85" s="7"/>
      <c r="AS85" s="173"/>
      <c r="AT85" s="160"/>
    </row>
    <row r="86" spans="1:46" s="143" customFormat="1" ht="21" customHeight="1" x14ac:dyDescent="0.25">
      <c r="A86" s="305"/>
      <c r="B86" s="311"/>
      <c r="C86" s="311"/>
      <c r="D86" s="311"/>
      <c r="E86" s="311"/>
      <c r="F86" s="312"/>
      <c r="G86" s="313"/>
      <c r="H86" s="137" t="str">
        <f>IF(AND($C$6="Choisir la période de dépôt",F86&lt;&gt;"",G86),"Choisir une période de dépôt",IF(AND($G86&lt;&gt;"",$F86=""),"Date de début requise",IF(AND($F86&lt;&gt;"",$G86=""),"Date de fin requise",IF($F86="","",IF(AND(VLOOKUP($G86,Données!$C$2:$E$7,3,TRUE)=VLOOKUP($C$6,Données!$A$2:$E$7,5,FALSE),VLOOKUP($F86,Données!$C$2:$E$7,3,TRUE)=VLOOKUP($C$6,Données!$A$2:$E$7,5,FALSE)),"OK","Les dates ne correspondent pas à la période visée par le soutien")))))</f>
        <v/>
      </c>
      <c r="I86" s="5"/>
      <c r="J86" s="523"/>
      <c r="K86" s="137" t="str">
        <f t="shared" si="4"/>
        <v/>
      </c>
      <c r="L86" s="524"/>
      <c r="M86" s="270"/>
      <c r="N86" s="137" t="str">
        <f t="shared" si="5"/>
        <v/>
      </c>
      <c r="O86" s="6"/>
      <c r="P86" s="160"/>
      <c r="Q86" s="7"/>
      <c r="R86" s="5"/>
      <c r="S86" s="10"/>
      <c r="T86" s="8"/>
      <c r="U86" s="306"/>
      <c r="V86" s="307"/>
      <c r="W86" s="308"/>
      <c r="X86" s="138" t="str">
        <f t="shared" ref="X86:X149" si="10">IF($I86="","",IF($H86&lt;&gt;"OK",0,IF(IF($U86&gt;$J86,$J86,$U86)+$V86&gt;$I86,0,
(IF(OR($A86="X",$E86&lt;&gt;""),0,IF(AND($I86-$J86=0,$U86&gt;0),$I86-$U86,$I86-$V86))))))</f>
        <v/>
      </c>
      <c r="Y86" s="139" t="str">
        <f t="shared" ref="Y86:Y149" si="11">IF(($I86=""),"",
IF($J86-IF($U86&gt;$J86,$J86,$U86)+$W86&gt;$X86,$X86,IF(IF($U86&gt;$J86,$J86,$U86)&gt;$I86,0,$J86-IF($U86&gt;$J86,$J86,$U86)+$W86)))</f>
        <v/>
      </c>
      <c r="Z86" s="140" t="str">
        <f t="shared" si="6"/>
        <v/>
      </c>
      <c r="AA86" s="141" t="str">
        <f>IF(OR($F86="",$G86="",$I86="",$I86=0),"",VLOOKUP($G86,'Tableau de bord'!$B$28:$G$32,4,TRUE))</f>
        <v/>
      </c>
      <c r="AB86" s="141" t="str">
        <f>IF(OR($F86="",$G86="",$I86="",$I86=0),"",VLOOKUP($G86,'Tableau de bord'!$B$35:$G$39,4,TRUE))</f>
        <v/>
      </c>
      <c r="AC86" s="168" t="str">
        <f t="shared" ref="AC86:AC149" si="12">IF(OR($I86="",$P86="",$AB86="",$I86-$J86=0),"",IF($Z$10-($O86/($I86-$J86))&lt;0,0,IF($O86/($I86-$J86)&lt;$Z$10*$AB86,$Z$10-($Z$10*$AB86),$Z$10-($O86/($I86-$J86)))))</f>
        <v/>
      </c>
      <c r="AD86" s="142" t="str">
        <f t="shared" si="7"/>
        <v/>
      </c>
      <c r="AE86" s="142" t="str">
        <f>IF(OR($I86="",$G86="",$F86=""),"",IF(OR($H86&lt;&gt;"OK",$K86&lt;&gt;"OK",$N86&lt;&gt;"OK"),0,IF($Y86&gt;=0,IF(($Z$10*$Z86)*VLOOKUP($G86,'Tableau de bord'!$B$42:$G$46,4,TRUE)&gt;75000,75000*($Y86),(($Z$10*$Z86)*$Y86*VLOOKUP($G86,'Tableau de bord'!$B$42:$G$46,4,TRUE))))))</f>
        <v/>
      </c>
      <c r="AF86" s="177" t="str">
        <f t="shared" si="8"/>
        <v/>
      </c>
      <c r="AG86" s="309"/>
      <c r="AH86" s="310"/>
      <c r="AI86" s="387"/>
      <c r="AJ86" s="388"/>
      <c r="AK86" s="386" t="str">
        <f t="shared" si="9"/>
        <v/>
      </c>
      <c r="AL86" s="160"/>
      <c r="AM86" s="380"/>
      <c r="AN86" s="388"/>
      <c r="AO86" s="173"/>
      <c r="AP86" s="388"/>
      <c r="AQ86" s="160"/>
      <c r="AR86" s="7"/>
      <c r="AS86" s="173"/>
      <c r="AT86" s="160"/>
    </row>
    <row r="87" spans="1:46" s="143" customFormat="1" ht="21" customHeight="1" x14ac:dyDescent="0.25">
      <c r="A87" s="305"/>
      <c r="B87" s="311"/>
      <c r="C87" s="311"/>
      <c r="D87" s="311"/>
      <c r="E87" s="311"/>
      <c r="F87" s="312"/>
      <c r="G87" s="313"/>
      <c r="H87" s="137" t="str">
        <f>IF(AND($C$6="Choisir la période de dépôt",F87&lt;&gt;"",G87),"Choisir une période de dépôt",IF(AND($G87&lt;&gt;"",$F87=""),"Date de début requise",IF(AND($F87&lt;&gt;"",$G87=""),"Date de fin requise",IF($F87="","",IF(AND(VLOOKUP($G87,Données!$C$2:$E$7,3,TRUE)=VLOOKUP($C$6,Données!$A$2:$E$7,5,FALSE),VLOOKUP($F87,Données!$C$2:$E$7,3,TRUE)=VLOOKUP($C$6,Données!$A$2:$E$7,5,FALSE)),"OK","Les dates ne correspondent pas à la période visée par le soutien")))))</f>
        <v/>
      </c>
      <c r="I87" s="5"/>
      <c r="J87" s="523"/>
      <c r="K87" s="137" t="str">
        <f t="shared" ref="K87:K150" si="13">IF(AND(J87&gt;0,I87=""),"Indiquer le nombre TOTAL de représentations données OU annulées dans la colonne I",IF(I87="","",IF(OR(J87="",J87=0),"OK",IF(I87-J87&gt;0,"Isoler les représentations annulées sur une ligne distincte",IF(I87-J87&lt;0,"Le nombre de représentations annulées ne peut excéder le TOTAL de la colonne I","OK")))))</f>
        <v/>
      </c>
      <c r="L87" s="524"/>
      <c r="M87" s="270"/>
      <c r="N87" s="137" t="str">
        <f t="shared" ref="N87:N150" si="14">IF(I87="","",IF(AND(I87&gt;0,M87=""),"Inscrire le prix moyen du billet dans la colonne M",(IF(AND(I87-J87=0,O87&gt;0,P87&gt;0,IFERROR(ROUND(P87/O87,2),0)&lt;&gt;M87),"Le prix du billet est erroné (colonne M doit égaler colonne P/colonne O)",IF(I87-J87=0,"OK",IF(AND(I87&gt;0,M87&gt;0,O87="",P87=""),"Indiquer le nombre de spectateurs payants et les revenus de billetterie",IF(OR(IFERROR(ROUND(P87/O87,20),0)=M87,IFERROR(ROUND(P87/O87,2),0)=M87),"OK","Le prix du billet est erroné (colonne M doit égaler colonne P/colonne O)")))))))</f>
        <v/>
      </c>
      <c r="O87" s="6"/>
      <c r="P87" s="160"/>
      <c r="Q87" s="7"/>
      <c r="R87" s="5"/>
      <c r="S87" s="10"/>
      <c r="T87" s="8"/>
      <c r="U87" s="306"/>
      <c r="V87" s="307"/>
      <c r="W87" s="308"/>
      <c r="X87" s="138" t="str">
        <f t="shared" si="10"/>
        <v/>
      </c>
      <c r="Y87" s="139" t="str">
        <f t="shared" si="11"/>
        <v/>
      </c>
      <c r="Z87" s="140" t="str">
        <f t="shared" ref="Z87:Z150" si="15">IF($I87="","",IF(N87&lt;&gt;"OK",0,IF(I87-J87&lt;0,0,IF(I87-J87&gt;0,IF($M87&lt;$Z$9,$M87,$Z$9),IF(I87-J87=0,IF($M87&lt;$Z$9,$M87,$Z$9))))))</f>
        <v/>
      </c>
      <c r="AA87" s="141" t="str">
        <f>IF(OR($F87="",$G87="",$I87="",$I87=0),"",VLOOKUP($G87,'Tableau de bord'!$B$28:$G$32,4,TRUE))</f>
        <v/>
      </c>
      <c r="AB87" s="141" t="str">
        <f>IF(OR($F87="",$G87="",$I87="",$I87=0),"",VLOOKUP($G87,'Tableau de bord'!$B$35:$G$39,4,TRUE))</f>
        <v/>
      </c>
      <c r="AC87" s="168" t="str">
        <f t="shared" si="12"/>
        <v/>
      </c>
      <c r="AD87" s="142" t="str">
        <f t="shared" ref="AD87:AD150" si="16">IF(OR($I87="",$AA87="",$Z87=""),"",IF(OR($H87&lt;&gt;"OK",$K87&lt;&gt;"OK",$N87&lt;&gt;"OK"),0,IF(AC87="",0,IF($X87-$Y87=0,0,IF(($AC87*$Z87*$AA87)&gt;75000,75000*($X87-$Y87),($AC87*$Z87*$AA87*(X87-Y87)))))))</f>
        <v/>
      </c>
      <c r="AE87" s="142" t="str">
        <f>IF(OR($I87="",$G87="",$F87=""),"",IF(OR($H87&lt;&gt;"OK",$K87&lt;&gt;"OK",$N87&lt;&gt;"OK"),0,IF($Y87&gt;=0,IF(($Z$10*$Z87)*VLOOKUP($G87,'Tableau de bord'!$B$42:$G$46,4,TRUE)&gt;75000,75000*($Y87),(($Z$10*$Z87)*$Y87*VLOOKUP($G87,'Tableau de bord'!$B$42:$G$46,4,TRUE))))))</f>
        <v/>
      </c>
      <c r="AF87" s="177" t="str">
        <f t="shared" ref="AF87:AF150" si="17">IF(AND(AD87="",AE87=""),"",AD87+AE87)</f>
        <v/>
      </c>
      <c r="AG87" s="309"/>
      <c r="AH87" s="310"/>
      <c r="AI87" s="387"/>
      <c r="AJ87" s="388"/>
      <c r="AK87" s="386" t="str">
        <f t="shared" ref="AK87:AK150" si="18">IF(AND(AI87="",AJ87=""),"",AI87+AJ87)</f>
        <v/>
      </c>
      <c r="AL87" s="160"/>
      <c r="AM87" s="380"/>
      <c r="AN87" s="388"/>
      <c r="AO87" s="173"/>
      <c r="AP87" s="388"/>
      <c r="AQ87" s="160"/>
      <c r="AR87" s="7"/>
      <c r="AS87" s="173"/>
      <c r="AT87" s="160"/>
    </row>
    <row r="88" spans="1:46" s="143" customFormat="1" ht="21" customHeight="1" x14ac:dyDescent="0.25">
      <c r="A88" s="305"/>
      <c r="B88" s="311"/>
      <c r="C88" s="311"/>
      <c r="D88" s="311"/>
      <c r="E88" s="311"/>
      <c r="F88" s="312"/>
      <c r="G88" s="313"/>
      <c r="H88" s="137" t="str">
        <f>IF(AND($C$6="Choisir la période de dépôt",F88&lt;&gt;"",G88),"Choisir une période de dépôt",IF(AND($G88&lt;&gt;"",$F88=""),"Date de début requise",IF(AND($F88&lt;&gt;"",$G88=""),"Date de fin requise",IF($F88="","",IF(AND(VLOOKUP($G88,Données!$C$2:$E$7,3,TRUE)=VLOOKUP($C$6,Données!$A$2:$E$7,5,FALSE),VLOOKUP($F88,Données!$C$2:$E$7,3,TRUE)=VLOOKUP($C$6,Données!$A$2:$E$7,5,FALSE)),"OK","Les dates ne correspondent pas à la période visée par le soutien")))))</f>
        <v/>
      </c>
      <c r="I88" s="5"/>
      <c r="J88" s="523"/>
      <c r="K88" s="137" t="str">
        <f t="shared" si="13"/>
        <v/>
      </c>
      <c r="L88" s="524"/>
      <c r="M88" s="270"/>
      <c r="N88" s="137" t="str">
        <f t="shared" si="14"/>
        <v/>
      </c>
      <c r="O88" s="6"/>
      <c r="P88" s="160"/>
      <c r="Q88" s="7"/>
      <c r="R88" s="5"/>
      <c r="S88" s="10"/>
      <c r="T88" s="8"/>
      <c r="U88" s="306"/>
      <c r="V88" s="307"/>
      <c r="W88" s="308"/>
      <c r="X88" s="138" t="str">
        <f t="shared" si="10"/>
        <v/>
      </c>
      <c r="Y88" s="139" t="str">
        <f t="shared" si="11"/>
        <v/>
      </c>
      <c r="Z88" s="140" t="str">
        <f t="shared" si="15"/>
        <v/>
      </c>
      <c r="AA88" s="141" t="str">
        <f>IF(OR($F88="",$G88="",$I88="",$I88=0),"",VLOOKUP($G88,'Tableau de bord'!$B$28:$G$32,4,TRUE))</f>
        <v/>
      </c>
      <c r="AB88" s="141" t="str">
        <f>IF(OR($F88="",$G88="",$I88="",$I88=0),"",VLOOKUP($G88,'Tableau de bord'!$B$35:$G$39,4,TRUE))</f>
        <v/>
      </c>
      <c r="AC88" s="168" t="str">
        <f t="shared" si="12"/>
        <v/>
      </c>
      <c r="AD88" s="142" t="str">
        <f t="shared" si="16"/>
        <v/>
      </c>
      <c r="AE88" s="142" t="str">
        <f>IF(OR($I88="",$G88="",$F88=""),"",IF(OR($H88&lt;&gt;"OK",$K88&lt;&gt;"OK",$N88&lt;&gt;"OK"),0,IF($Y88&gt;=0,IF(($Z$10*$Z88)*VLOOKUP($G88,'Tableau de bord'!$B$42:$G$46,4,TRUE)&gt;75000,75000*($Y88),(($Z$10*$Z88)*$Y88*VLOOKUP($G88,'Tableau de bord'!$B$42:$G$46,4,TRUE))))))</f>
        <v/>
      </c>
      <c r="AF88" s="177" t="str">
        <f t="shared" si="17"/>
        <v/>
      </c>
      <c r="AG88" s="309"/>
      <c r="AH88" s="310"/>
      <c r="AI88" s="387"/>
      <c r="AJ88" s="388"/>
      <c r="AK88" s="386" t="str">
        <f t="shared" si="18"/>
        <v/>
      </c>
      <c r="AL88" s="160"/>
      <c r="AM88" s="380"/>
      <c r="AN88" s="388"/>
      <c r="AO88" s="173"/>
      <c r="AP88" s="388"/>
      <c r="AQ88" s="160"/>
      <c r="AR88" s="7"/>
      <c r="AS88" s="173"/>
      <c r="AT88" s="160"/>
    </row>
    <row r="89" spans="1:46" s="143" customFormat="1" ht="21" customHeight="1" x14ac:dyDescent="0.25">
      <c r="A89" s="305"/>
      <c r="B89" s="311"/>
      <c r="C89" s="311"/>
      <c r="D89" s="311"/>
      <c r="E89" s="311"/>
      <c r="F89" s="312"/>
      <c r="G89" s="313"/>
      <c r="H89" s="137" t="str">
        <f>IF(AND($C$6="Choisir la période de dépôt",F89&lt;&gt;"",G89),"Choisir une période de dépôt",IF(AND($G89&lt;&gt;"",$F89=""),"Date de début requise",IF(AND($F89&lt;&gt;"",$G89=""),"Date de fin requise",IF($F89="","",IF(AND(VLOOKUP($G89,Données!$C$2:$E$7,3,TRUE)=VLOOKUP($C$6,Données!$A$2:$E$7,5,FALSE),VLOOKUP($F89,Données!$C$2:$E$7,3,TRUE)=VLOOKUP($C$6,Données!$A$2:$E$7,5,FALSE)),"OK","Les dates ne correspondent pas à la période visée par le soutien")))))</f>
        <v/>
      </c>
      <c r="I89" s="5"/>
      <c r="J89" s="523"/>
      <c r="K89" s="137" t="str">
        <f t="shared" si="13"/>
        <v/>
      </c>
      <c r="L89" s="524"/>
      <c r="M89" s="270"/>
      <c r="N89" s="137" t="str">
        <f t="shared" si="14"/>
        <v/>
      </c>
      <c r="O89" s="6"/>
      <c r="P89" s="160"/>
      <c r="Q89" s="7"/>
      <c r="R89" s="5"/>
      <c r="S89" s="10"/>
      <c r="T89" s="8"/>
      <c r="U89" s="306"/>
      <c r="V89" s="307"/>
      <c r="W89" s="308"/>
      <c r="X89" s="138" t="str">
        <f t="shared" si="10"/>
        <v/>
      </c>
      <c r="Y89" s="139" t="str">
        <f t="shared" si="11"/>
        <v/>
      </c>
      <c r="Z89" s="140" t="str">
        <f t="shared" si="15"/>
        <v/>
      </c>
      <c r="AA89" s="141" t="str">
        <f>IF(OR($F89="",$G89="",$I89="",$I89=0),"",VLOOKUP($G89,'Tableau de bord'!$B$28:$G$32,4,TRUE))</f>
        <v/>
      </c>
      <c r="AB89" s="141" t="str">
        <f>IF(OR($F89="",$G89="",$I89="",$I89=0),"",VLOOKUP($G89,'Tableau de bord'!$B$35:$G$39,4,TRUE))</f>
        <v/>
      </c>
      <c r="AC89" s="168" t="str">
        <f t="shared" si="12"/>
        <v/>
      </c>
      <c r="AD89" s="142" t="str">
        <f t="shared" si="16"/>
        <v/>
      </c>
      <c r="AE89" s="142" t="str">
        <f>IF(OR($I89="",$G89="",$F89=""),"",IF(OR($H89&lt;&gt;"OK",$K89&lt;&gt;"OK",$N89&lt;&gt;"OK"),0,IF($Y89&gt;=0,IF(($Z$10*$Z89)*VLOOKUP($G89,'Tableau de bord'!$B$42:$G$46,4,TRUE)&gt;75000,75000*($Y89),(($Z$10*$Z89)*$Y89*VLOOKUP($G89,'Tableau de bord'!$B$42:$G$46,4,TRUE))))))</f>
        <v/>
      </c>
      <c r="AF89" s="177" t="str">
        <f t="shared" si="17"/>
        <v/>
      </c>
      <c r="AG89" s="309"/>
      <c r="AH89" s="310"/>
      <c r="AI89" s="387"/>
      <c r="AJ89" s="388"/>
      <c r="AK89" s="386" t="str">
        <f t="shared" si="18"/>
        <v/>
      </c>
      <c r="AL89" s="160"/>
      <c r="AM89" s="380"/>
      <c r="AN89" s="388"/>
      <c r="AO89" s="173"/>
      <c r="AP89" s="388"/>
      <c r="AQ89" s="160"/>
      <c r="AR89" s="7"/>
      <c r="AS89" s="173"/>
      <c r="AT89" s="160"/>
    </row>
    <row r="90" spans="1:46" s="143" customFormat="1" ht="21" customHeight="1" x14ac:dyDescent="0.25">
      <c r="A90" s="305"/>
      <c r="B90" s="311"/>
      <c r="C90" s="311"/>
      <c r="D90" s="311"/>
      <c r="E90" s="311"/>
      <c r="F90" s="312"/>
      <c r="G90" s="313"/>
      <c r="H90" s="137" t="str">
        <f>IF(AND($C$6="Choisir la période de dépôt",F90&lt;&gt;"",G90),"Choisir une période de dépôt",IF(AND($G90&lt;&gt;"",$F90=""),"Date de début requise",IF(AND($F90&lt;&gt;"",$G90=""),"Date de fin requise",IF($F90="","",IF(AND(VLOOKUP($G90,Données!$C$2:$E$7,3,TRUE)=VLOOKUP($C$6,Données!$A$2:$E$7,5,FALSE),VLOOKUP($F90,Données!$C$2:$E$7,3,TRUE)=VLOOKUP($C$6,Données!$A$2:$E$7,5,FALSE)),"OK","Les dates ne correspondent pas à la période visée par le soutien")))))</f>
        <v/>
      </c>
      <c r="I90" s="5"/>
      <c r="J90" s="523"/>
      <c r="K90" s="137" t="str">
        <f t="shared" si="13"/>
        <v/>
      </c>
      <c r="L90" s="524"/>
      <c r="M90" s="270"/>
      <c r="N90" s="137" t="str">
        <f t="shared" si="14"/>
        <v/>
      </c>
      <c r="O90" s="6"/>
      <c r="P90" s="160"/>
      <c r="Q90" s="7"/>
      <c r="R90" s="5"/>
      <c r="S90" s="10"/>
      <c r="T90" s="8"/>
      <c r="U90" s="306"/>
      <c r="V90" s="307"/>
      <c r="W90" s="308"/>
      <c r="X90" s="138" t="str">
        <f t="shared" si="10"/>
        <v/>
      </c>
      <c r="Y90" s="139" t="str">
        <f t="shared" si="11"/>
        <v/>
      </c>
      <c r="Z90" s="140" t="str">
        <f t="shared" si="15"/>
        <v/>
      </c>
      <c r="AA90" s="141" t="str">
        <f>IF(OR($F90="",$G90="",$I90="",$I90=0),"",VLOOKUP($G90,'Tableau de bord'!$B$28:$G$32,4,TRUE))</f>
        <v/>
      </c>
      <c r="AB90" s="141" t="str">
        <f>IF(OR($F90="",$G90="",$I90="",$I90=0),"",VLOOKUP($G90,'Tableau de bord'!$B$35:$G$39,4,TRUE))</f>
        <v/>
      </c>
      <c r="AC90" s="168" t="str">
        <f t="shared" si="12"/>
        <v/>
      </c>
      <c r="AD90" s="142" t="str">
        <f t="shared" si="16"/>
        <v/>
      </c>
      <c r="AE90" s="142" t="str">
        <f>IF(OR($I90="",$G90="",$F90=""),"",IF(OR($H90&lt;&gt;"OK",$K90&lt;&gt;"OK",$N90&lt;&gt;"OK"),0,IF($Y90&gt;=0,IF(($Z$10*$Z90)*VLOOKUP($G90,'Tableau de bord'!$B$42:$G$46,4,TRUE)&gt;75000,75000*($Y90),(($Z$10*$Z90)*$Y90*VLOOKUP($G90,'Tableau de bord'!$B$42:$G$46,4,TRUE))))))</f>
        <v/>
      </c>
      <c r="AF90" s="177" t="str">
        <f t="shared" si="17"/>
        <v/>
      </c>
      <c r="AG90" s="309"/>
      <c r="AH90" s="310"/>
      <c r="AI90" s="387"/>
      <c r="AJ90" s="388"/>
      <c r="AK90" s="386" t="str">
        <f t="shared" si="18"/>
        <v/>
      </c>
      <c r="AL90" s="160"/>
      <c r="AM90" s="380"/>
      <c r="AN90" s="388"/>
      <c r="AO90" s="173"/>
      <c r="AP90" s="388"/>
      <c r="AQ90" s="160"/>
      <c r="AR90" s="7"/>
      <c r="AS90" s="173"/>
      <c r="AT90" s="160"/>
    </row>
    <row r="91" spans="1:46" s="143" customFormat="1" ht="21" customHeight="1" x14ac:dyDescent="0.25">
      <c r="A91" s="305"/>
      <c r="B91" s="311"/>
      <c r="C91" s="311"/>
      <c r="D91" s="311"/>
      <c r="E91" s="311"/>
      <c r="F91" s="312"/>
      <c r="G91" s="313"/>
      <c r="H91" s="137" t="str">
        <f>IF(AND($C$6="Choisir la période de dépôt",F91&lt;&gt;"",G91),"Choisir une période de dépôt",IF(AND($G91&lt;&gt;"",$F91=""),"Date de début requise",IF(AND($F91&lt;&gt;"",$G91=""),"Date de fin requise",IF($F91="","",IF(AND(VLOOKUP($G91,Données!$C$2:$E$7,3,TRUE)=VLOOKUP($C$6,Données!$A$2:$E$7,5,FALSE),VLOOKUP($F91,Données!$C$2:$E$7,3,TRUE)=VLOOKUP($C$6,Données!$A$2:$E$7,5,FALSE)),"OK","Les dates ne correspondent pas à la période visée par le soutien")))))</f>
        <v/>
      </c>
      <c r="I91" s="5"/>
      <c r="J91" s="523"/>
      <c r="K91" s="137" t="str">
        <f t="shared" si="13"/>
        <v/>
      </c>
      <c r="L91" s="524"/>
      <c r="M91" s="270"/>
      <c r="N91" s="137" t="str">
        <f t="shared" si="14"/>
        <v/>
      </c>
      <c r="O91" s="6"/>
      <c r="P91" s="160"/>
      <c r="Q91" s="7"/>
      <c r="R91" s="5"/>
      <c r="S91" s="10"/>
      <c r="T91" s="8"/>
      <c r="U91" s="306"/>
      <c r="V91" s="307"/>
      <c r="W91" s="308"/>
      <c r="X91" s="138" t="str">
        <f t="shared" si="10"/>
        <v/>
      </c>
      <c r="Y91" s="139" t="str">
        <f t="shared" si="11"/>
        <v/>
      </c>
      <c r="Z91" s="140" t="str">
        <f t="shared" si="15"/>
        <v/>
      </c>
      <c r="AA91" s="141" t="str">
        <f>IF(OR($F91="",$G91="",$I91="",$I91=0),"",VLOOKUP($G91,'Tableau de bord'!$B$28:$G$32,4,TRUE))</f>
        <v/>
      </c>
      <c r="AB91" s="141" t="str">
        <f>IF(OR($F91="",$G91="",$I91="",$I91=0),"",VLOOKUP($G91,'Tableau de bord'!$B$35:$G$39,4,TRUE))</f>
        <v/>
      </c>
      <c r="AC91" s="168" t="str">
        <f t="shared" si="12"/>
        <v/>
      </c>
      <c r="AD91" s="142" t="str">
        <f t="shared" si="16"/>
        <v/>
      </c>
      <c r="AE91" s="142" t="str">
        <f>IF(OR($I91="",$G91="",$F91=""),"",IF(OR($H91&lt;&gt;"OK",$K91&lt;&gt;"OK",$N91&lt;&gt;"OK"),0,IF($Y91&gt;=0,IF(($Z$10*$Z91)*VLOOKUP($G91,'Tableau de bord'!$B$42:$G$46,4,TRUE)&gt;75000,75000*($Y91),(($Z$10*$Z91)*$Y91*VLOOKUP($G91,'Tableau de bord'!$B$42:$G$46,4,TRUE))))))</f>
        <v/>
      </c>
      <c r="AF91" s="177" t="str">
        <f t="shared" si="17"/>
        <v/>
      </c>
      <c r="AG91" s="309"/>
      <c r="AH91" s="310"/>
      <c r="AI91" s="387"/>
      <c r="AJ91" s="388"/>
      <c r="AK91" s="386" t="str">
        <f t="shared" si="18"/>
        <v/>
      </c>
      <c r="AL91" s="160"/>
      <c r="AM91" s="380"/>
      <c r="AN91" s="388"/>
      <c r="AO91" s="173"/>
      <c r="AP91" s="388"/>
      <c r="AQ91" s="160"/>
      <c r="AR91" s="7"/>
      <c r="AS91" s="173"/>
      <c r="AT91" s="160"/>
    </row>
    <row r="92" spans="1:46" s="143" customFormat="1" ht="21" customHeight="1" x14ac:dyDescent="0.25">
      <c r="A92" s="305"/>
      <c r="B92" s="311"/>
      <c r="C92" s="311"/>
      <c r="D92" s="311"/>
      <c r="E92" s="311"/>
      <c r="F92" s="312"/>
      <c r="G92" s="313"/>
      <c r="H92" s="137" t="str">
        <f>IF(AND($C$6="Choisir la période de dépôt",F92&lt;&gt;"",G92),"Choisir une période de dépôt",IF(AND($G92&lt;&gt;"",$F92=""),"Date de début requise",IF(AND($F92&lt;&gt;"",$G92=""),"Date de fin requise",IF($F92="","",IF(AND(VLOOKUP($G92,Données!$C$2:$E$7,3,TRUE)=VLOOKUP($C$6,Données!$A$2:$E$7,5,FALSE),VLOOKUP($F92,Données!$C$2:$E$7,3,TRUE)=VLOOKUP($C$6,Données!$A$2:$E$7,5,FALSE)),"OK","Les dates ne correspondent pas à la période visée par le soutien")))))</f>
        <v/>
      </c>
      <c r="I92" s="5"/>
      <c r="J92" s="523"/>
      <c r="K92" s="137" t="str">
        <f t="shared" si="13"/>
        <v/>
      </c>
      <c r="L92" s="524"/>
      <c r="M92" s="270"/>
      <c r="N92" s="137" t="str">
        <f t="shared" si="14"/>
        <v/>
      </c>
      <c r="O92" s="6"/>
      <c r="P92" s="160"/>
      <c r="Q92" s="7"/>
      <c r="R92" s="5"/>
      <c r="S92" s="10"/>
      <c r="T92" s="8"/>
      <c r="U92" s="306"/>
      <c r="V92" s="307"/>
      <c r="W92" s="308"/>
      <c r="X92" s="138" t="str">
        <f t="shared" si="10"/>
        <v/>
      </c>
      <c r="Y92" s="139" t="str">
        <f t="shared" si="11"/>
        <v/>
      </c>
      <c r="Z92" s="140" t="str">
        <f t="shared" si="15"/>
        <v/>
      </c>
      <c r="AA92" s="141" t="str">
        <f>IF(OR($F92="",$G92="",$I92="",$I92=0),"",VLOOKUP($G92,'Tableau de bord'!$B$28:$G$32,4,TRUE))</f>
        <v/>
      </c>
      <c r="AB92" s="141" t="str">
        <f>IF(OR($F92="",$G92="",$I92="",$I92=0),"",VLOOKUP($G92,'Tableau de bord'!$B$35:$G$39,4,TRUE))</f>
        <v/>
      </c>
      <c r="AC92" s="168" t="str">
        <f t="shared" si="12"/>
        <v/>
      </c>
      <c r="AD92" s="142" t="str">
        <f t="shared" si="16"/>
        <v/>
      </c>
      <c r="AE92" s="142" t="str">
        <f>IF(OR($I92="",$G92="",$F92=""),"",IF(OR($H92&lt;&gt;"OK",$K92&lt;&gt;"OK",$N92&lt;&gt;"OK"),0,IF($Y92&gt;=0,IF(($Z$10*$Z92)*VLOOKUP($G92,'Tableau de bord'!$B$42:$G$46,4,TRUE)&gt;75000,75000*($Y92),(($Z$10*$Z92)*$Y92*VLOOKUP($G92,'Tableau de bord'!$B$42:$G$46,4,TRUE))))))</f>
        <v/>
      </c>
      <c r="AF92" s="177" t="str">
        <f t="shared" si="17"/>
        <v/>
      </c>
      <c r="AG92" s="309"/>
      <c r="AH92" s="310"/>
      <c r="AI92" s="387"/>
      <c r="AJ92" s="388"/>
      <c r="AK92" s="386" t="str">
        <f t="shared" si="18"/>
        <v/>
      </c>
      <c r="AL92" s="160"/>
      <c r="AM92" s="380"/>
      <c r="AN92" s="388"/>
      <c r="AO92" s="173"/>
      <c r="AP92" s="388"/>
      <c r="AQ92" s="160"/>
      <c r="AR92" s="7"/>
      <c r="AS92" s="173"/>
      <c r="AT92" s="160"/>
    </row>
    <row r="93" spans="1:46" s="143" customFormat="1" ht="21" customHeight="1" x14ac:dyDescent="0.25">
      <c r="A93" s="305"/>
      <c r="B93" s="311"/>
      <c r="C93" s="311"/>
      <c r="D93" s="311"/>
      <c r="E93" s="311"/>
      <c r="F93" s="312"/>
      <c r="G93" s="313"/>
      <c r="H93" s="137" t="str">
        <f>IF(AND($C$6="Choisir la période de dépôt",F93&lt;&gt;"",G93),"Choisir une période de dépôt",IF(AND($G93&lt;&gt;"",$F93=""),"Date de début requise",IF(AND($F93&lt;&gt;"",$G93=""),"Date de fin requise",IF($F93="","",IF(AND(VLOOKUP($G93,Données!$C$2:$E$7,3,TRUE)=VLOOKUP($C$6,Données!$A$2:$E$7,5,FALSE),VLOOKUP($F93,Données!$C$2:$E$7,3,TRUE)=VLOOKUP($C$6,Données!$A$2:$E$7,5,FALSE)),"OK","Les dates ne correspondent pas à la période visée par le soutien")))))</f>
        <v/>
      </c>
      <c r="I93" s="5"/>
      <c r="J93" s="523"/>
      <c r="K93" s="137" t="str">
        <f t="shared" si="13"/>
        <v/>
      </c>
      <c r="L93" s="524"/>
      <c r="M93" s="270"/>
      <c r="N93" s="137" t="str">
        <f t="shared" si="14"/>
        <v/>
      </c>
      <c r="O93" s="6"/>
      <c r="P93" s="160"/>
      <c r="Q93" s="7"/>
      <c r="R93" s="5"/>
      <c r="S93" s="10"/>
      <c r="T93" s="8"/>
      <c r="U93" s="306"/>
      <c r="V93" s="307"/>
      <c r="W93" s="308"/>
      <c r="X93" s="138" t="str">
        <f t="shared" si="10"/>
        <v/>
      </c>
      <c r="Y93" s="139" t="str">
        <f t="shared" si="11"/>
        <v/>
      </c>
      <c r="Z93" s="140" t="str">
        <f t="shared" si="15"/>
        <v/>
      </c>
      <c r="AA93" s="141" t="str">
        <f>IF(OR($F93="",$G93="",$I93="",$I93=0),"",VLOOKUP($G93,'Tableau de bord'!$B$28:$G$32,4,TRUE))</f>
        <v/>
      </c>
      <c r="AB93" s="141" t="str">
        <f>IF(OR($F93="",$G93="",$I93="",$I93=0),"",VLOOKUP($G93,'Tableau de bord'!$B$35:$G$39,4,TRUE))</f>
        <v/>
      </c>
      <c r="AC93" s="168" t="str">
        <f t="shared" si="12"/>
        <v/>
      </c>
      <c r="AD93" s="142" t="str">
        <f t="shared" si="16"/>
        <v/>
      </c>
      <c r="AE93" s="142" t="str">
        <f>IF(OR($I93="",$G93="",$F93=""),"",IF(OR($H93&lt;&gt;"OK",$K93&lt;&gt;"OK",$N93&lt;&gt;"OK"),0,IF($Y93&gt;=0,IF(($Z$10*$Z93)*VLOOKUP($G93,'Tableau de bord'!$B$42:$G$46,4,TRUE)&gt;75000,75000*($Y93),(($Z$10*$Z93)*$Y93*VLOOKUP($G93,'Tableau de bord'!$B$42:$G$46,4,TRUE))))))</f>
        <v/>
      </c>
      <c r="AF93" s="177" t="str">
        <f t="shared" si="17"/>
        <v/>
      </c>
      <c r="AG93" s="309"/>
      <c r="AH93" s="310"/>
      <c r="AI93" s="387"/>
      <c r="AJ93" s="388"/>
      <c r="AK93" s="386" t="str">
        <f t="shared" si="18"/>
        <v/>
      </c>
      <c r="AL93" s="160"/>
      <c r="AM93" s="380"/>
      <c r="AN93" s="388"/>
      <c r="AO93" s="173"/>
      <c r="AP93" s="388"/>
      <c r="AQ93" s="160"/>
      <c r="AR93" s="7"/>
      <c r="AS93" s="173"/>
      <c r="AT93" s="160"/>
    </row>
    <row r="94" spans="1:46" s="143" customFormat="1" ht="21" customHeight="1" x14ac:dyDescent="0.25">
      <c r="A94" s="305"/>
      <c r="B94" s="311"/>
      <c r="C94" s="311"/>
      <c r="D94" s="311"/>
      <c r="E94" s="311"/>
      <c r="F94" s="312"/>
      <c r="G94" s="313"/>
      <c r="H94" s="137" t="str">
        <f>IF(AND($C$6="Choisir la période de dépôt",F94&lt;&gt;"",G94),"Choisir une période de dépôt",IF(AND($G94&lt;&gt;"",$F94=""),"Date de début requise",IF(AND($F94&lt;&gt;"",$G94=""),"Date de fin requise",IF($F94="","",IF(AND(VLOOKUP($G94,Données!$C$2:$E$7,3,TRUE)=VLOOKUP($C$6,Données!$A$2:$E$7,5,FALSE),VLOOKUP($F94,Données!$C$2:$E$7,3,TRUE)=VLOOKUP($C$6,Données!$A$2:$E$7,5,FALSE)),"OK","Les dates ne correspondent pas à la période visée par le soutien")))))</f>
        <v/>
      </c>
      <c r="I94" s="5"/>
      <c r="J94" s="523"/>
      <c r="K94" s="137" t="str">
        <f t="shared" si="13"/>
        <v/>
      </c>
      <c r="L94" s="524"/>
      <c r="M94" s="270"/>
      <c r="N94" s="137" t="str">
        <f t="shared" si="14"/>
        <v/>
      </c>
      <c r="O94" s="6"/>
      <c r="P94" s="160"/>
      <c r="Q94" s="7"/>
      <c r="R94" s="5"/>
      <c r="S94" s="10"/>
      <c r="T94" s="8"/>
      <c r="U94" s="306"/>
      <c r="V94" s="307"/>
      <c r="W94" s="308"/>
      <c r="X94" s="138" t="str">
        <f t="shared" si="10"/>
        <v/>
      </c>
      <c r="Y94" s="139" t="str">
        <f t="shared" si="11"/>
        <v/>
      </c>
      <c r="Z94" s="140" t="str">
        <f t="shared" si="15"/>
        <v/>
      </c>
      <c r="AA94" s="141" t="str">
        <f>IF(OR($F94="",$G94="",$I94="",$I94=0),"",VLOOKUP($G94,'Tableau de bord'!$B$28:$G$32,4,TRUE))</f>
        <v/>
      </c>
      <c r="AB94" s="141" t="str">
        <f>IF(OR($F94="",$G94="",$I94="",$I94=0),"",VLOOKUP($G94,'Tableau de bord'!$B$35:$G$39,4,TRUE))</f>
        <v/>
      </c>
      <c r="AC94" s="168" t="str">
        <f t="shared" si="12"/>
        <v/>
      </c>
      <c r="AD94" s="142" t="str">
        <f t="shared" si="16"/>
        <v/>
      </c>
      <c r="AE94" s="142" t="str">
        <f>IF(OR($I94="",$G94="",$F94=""),"",IF(OR($H94&lt;&gt;"OK",$K94&lt;&gt;"OK",$N94&lt;&gt;"OK"),0,IF($Y94&gt;=0,IF(($Z$10*$Z94)*VLOOKUP($G94,'Tableau de bord'!$B$42:$G$46,4,TRUE)&gt;75000,75000*($Y94),(($Z$10*$Z94)*$Y94*VLOOKUP($G94,'Tableau de bord'!$B$42:$G$46,4,TRUE))))))</f>
        <v/>
      </c>
      <c r="AF94" s="177" t="str">
        <f t="shared" si="17"/>
        <v/>
      </c>
      <c r="AG94" s="309"/>
      <c r="AH94" s="310"/>
      <c r="AI94" s="387"/>
      <c r="AJ94" s="388"/>
      <c r="AK94" s="386" t="str">
        <f t="shared" si="18"/>
        <v/>
      </c>
      <c r="AL94" s="160"/>
      <c r="AM94" s="380"/>
      <c r="AN94" s="388"/>
      <c r="AO94" s="173"/>
      <c r="AP94" s="388"/>
      <c r="AQ94" s="160"/>
      <c r="AR94" s="7"/>
      <c r="AS94" s="173"/>
      <c r="AT94" s="160"/>
    </row>
    <row r="95" spans="1:46" s="143" customFormat="1" ht="21" customHeight="1" x14ac:dyDescent="0.25">
      <c r="A95" s="305"/>
      <c r="B95" s="311"/>
      <c r="C95" s="311"/>
      <c r="D95" s="311"/>
      <c r="E95" s="311"/>
      <c r="F95" s="312"/>
      <c r="G95" s="313"/>
      <c r="H95" s="137" t="str">
        <f>IF(AND($C$6="Choisir la période de dépôt",F95&lt;&gt;"",G95),"Choisir une période de dépôt",IF(AND($G95&lt;&gt;"",$F95=""),"Date de début requise",IF(AND($F95&lt;&gt;"",$G95=""),"Date de fin requise",IF($F95="","",IF(AND(VLOOKUP($G95,Données!$C$2:$E$7,3,TRUE)=VLOOKUP($C$6,Données!$A$2:$E$7,5,FALSE),VLOOKUP($F95,Données!$C$2:$E$7,3,TRUE)=VLOOKUP($C$6,Données!$A$2:$E$7,5,FALSE)),"OK","Les dates ne correspondent pas à la période visée par le soutien")))))</f>
        <v/>
      </c>
      <c r="I95" s="5"/>
      <c r="J95" s="523"/>
      <c r="K95" s="137" t="str">
        <f t="shared" si="13"/>
        <v/>
      </c>
      <c r="L95" s="524"/>
      <c r="M95" s="270"/>
      <c r="N95" s="137" t="str">
        <f t="shared" si="14"/>
        <v/>
      </c>
      <c r="O95" s="6"/>
      <c r="P95" s="160"/>
      <c r="Q95" s="7"/>
      <c r="R95" s="5"/>
      <c r="S95" s="10"/>
      <c r="T95" s="8"/>
      <c r="U95" s="306"/>
      <c r="V95" s="307"/>
      <c r="W95" s="308"/>
      <c r="X95" s="138" t="str">
        <f t="shared" si="10"/>
        <v/>
      </c>
      <c r="Y95" s="139" t="str">
        <f t="shared" si="11"/>
        <v/>
      </c>
      <c r="Z95" s="140" t="str">
        <f t="shared" si="15"/>
        <v/>
      </c>
      <c r="AA95" s="141" t="str">
        <f>IF(OR($F95="",$G95="",$I95="",$I95=0),"",VLOOKUP($G95,'Tableau de bord'!$B$28:$G$32,4,TRUE))</f>
        <v/>
      </c>
      <c r="AB95" s="141" t="str">
        <f>IF(OR($F95="",$G95="",$I95="",$I95=0),"",VLOOKUP($G95,'Tableau de bord'!$B$35:$G$39,4,TRUE))</f>
        <v/>
      </c>
      <c r="AC95" s="168" t="str">
        <f t="shared" si="12"/>
        <v/>
      </c>
      <c r="AD95" s="142" t="str">
        <f t="shared" si="16"/>
        <v/>
      </c>
      <c r="AE95" s="142" t="str">
        <f>IF(OR($I95="",$G95="",$F95=""),"",IF(OR($H95&lt;&gt;"OK",$K95&lt;&gt;"OK",$N95&lt;&gt;"OK"),0,IF($Y95&gt;=0,IF(($Z$10*$Z95)*VLOOKUP($G95,'Tableau de bord'!$B$42:$G$46,4,TRUE)&gt;75000,75000*($Y95),(($Z$10*$Z95)*$Y95*VLOOKUP($G95,'Tableau de bord'!$B$42:$G$46,4,TRUE))))))</f>
        <v/>
      </c>
      <c r="AF95" s="177" t="str">
        <f t="shared" si="17"/>
        <v/>
      </c>
      <c r="AG95" s="309"/>
      <c r="AH95" s="310"/>
      <c r="AI95" s="387"/>
      <c r="AJ95" s="388"/>
      <c r="AK95" s="386" t="str">
        <f t="shared" si="18"/>
        <v/>
      </c>
      <c r="AL95" s="160"/>
      <c r="AM95" s="380"/>
      <c r="AN95" s="388"/>
      <c r="AO95" s="173"/>
      <c r="AP95" s="388"/>
      <c r="AQ95" s="160"/>
      <c r="AR95" s="7"/>
      <c r="AS95" s="173"/>
      <c r="AT95" s="160"/>
    </row>
    <row r="96" spans="1:46" s="143" customFormat="1" ht="21" customHeight="1" x14ac:dyDescent="0.25">
      <c r="A96" s="305"/>
      <c r="B96" s="311"/>
      <c r="C96" s="311"/>
      <c r="D96" s="311"/>
      <c r="E96" s="311"/>
      <c r="F96" s="312"/>
      <c r="G96" s="313"/>
      <c r="H96" s="137" t="str">
        <f>IF(AND($C$6="Choisir la période de dépôt",F96&lt;&gt;"",G96),"Choisir une période de dépôt",IF(AND($G96&lt;&gt;"",$F96=""),"Date de début requise",IF(AND($F96&lt;&gt;"",$G96=""),"Date de fin requise",IF($F96="","",IF(AND(VLOOKUP($G96,Données!$C$2:$E$7,3,TRUE)=VLOOKUP($C$6,Données!$A$2:$E$7,5,FALSE),VLOOKUP($F96,Données!$C$2:$E$7,3,TRUE)=VLOOKUP($C$6,Données!$A$2:$E$7,5,FALSE)),"OK","Les dates ne correspondent pas à la période visée par le soutien")))))</f>
        <v/>
      </c>
      <c r="I96" s="5"/>
      <c r="J96" s="523"/>
      <c r="K96" s="137" t="str">
        <f t="shared" si="13"/>
        <v/>
      </c>
      <c r="L96" s="524"/>
      <c r="M96" s="270"/>
      <c r="N96" s="137" t="str">
        <f t="shared" si="14"/>
        <v/>
      </c>
      <c r="O96" s="6"/>
      <c r="P96" s="160"/>
      <c r="Q96" s="7"/>
      <c r="R96" s="5"/>
      <c r="S96" s="10"/>
      <c r="T96" s="8"/>
      <c r="U96" s="306"/>
      <c r="V96" s="307"/>
      <c r="W96" s="308"/>
      <c r="X96" s="138" t="str">
        <f t="shared" si="10"/>
        <v/>
      </c>
      <c r="Y96" s="139" t="str">
        <f t="shared" si="11"/>
        <v/>
      </c>
      <c r="Z96" s="140" t="str">
        <f t="shared" si="15"/>
        <v/>
      </c>
      <c r="AA96" s="141" t="str">
        <f>IF(OR($F96="",$G96="",$I96="",$I96=0),"",VLOOKUP($G96,'Tableau de bord'!$B$28:$G$32,4,TRUE))</f>
        <v/>
      </c>
      <c r="AB96" s="141" t="str">
        <f>IF(OR($F96="",$G96="",$I96="",$I96=0),"",VLOOKUP($G96,'Tableau de bord'!$B$35:$G$39,4,TRUE))</f>
        <v/>
      </c>
      <c r="AC96" s="168" t="str">
        <f t="shared" si="12"/>
        <v/>
      </c>
      <c r="AD96" s="142" t="str">
        <f t="shared" si="16"/>
        <v/>
      </c>
      <c r="AE96" s="142" t="str">
        <f>IF(OR($I96="",$G96="",$F96=""),"",IF(OR($H96&lt;&gt;"OK",$K96&lt;&gt;"OK",$N96&lt;&gt;"OK"),0,IF($Y96&gt;=0,IF(($Z$10*$Z96)*VLOOKUP($G96,'Tableau de bord'!$B$42:$G$46,4,TRUE)&gt;75000,75000*($Y96),(($Z$10*$Z96)*$Y96*VLOOKUP($G96,'Tableau de bord'!$B$42:$G$46,4,TRUE))))))</f>
        <v/>
      </c>
      <c r="AF96" s="177" t="str">
        <f t="shared" si="17"/>
        <v/>
      </c>
      <c r="AG96" s="309"/>
      <c r="AH96" s="310"/>
      <c r="AI96" s="387"/>
      <c r="AJ96" s="388"/>
      <c r="AK96" s="386" t="str">
        <f t="shared" si="18"/>
        <v/>
      </c>
      <c r="AL96" s="160"/>
      <c r="AM96" s="380"/>
      <c r="AN96" s="388"/>
      <c r="AO96" s="173"/>
      <c r="AP96" s="388"/>
      <c r="AQ96" s="160"/>
      <c r="AR96" s="7"/>
      <c r="AS96" s="173"/>
      <c r="AT96" s="160"/>
    </row>
    <row r="97" spans="1:46" s="143" customFormat="1" ht="21" customHeight="1" x14ac:dyDescent="0.25">
      <c r="A97" s="305"/>
      <c r="B97" s="311"/>
      <c r="C97" s="311"/>
      <c r="D97" s="311"/>
      <c r="E97" s="311"/>
      <c r="F97" s="312"/>
      <c r="G97" s="313"/>
      <c r="H97" s="137" t="str">
        <f>IF(AND($C$6="Choisir la période de dépôt",F97&lt;&gt;"",G97),"Choisir une période de dépôt",IF(AND($G97&lt;&gt;"",$F97=""),"Date de début requise",IF(AND($F97&lt;&gt;"",$G97=""),"Date de fin requise",IF($F97="","",IF(AND(VLOOKUP($G97,Données!$C$2:$E$7,3,TRUE)=VLOOKUP($C$6,Données!$A$2:$E$7,5,FALSE),VLOOKUP($F97,Données!$C$2:$E$7,3,TRUE)=VLOOKUP($C$6,Données!$A$2:$E$7,5,FALSE)),"OK","Les dates ne correspondent pas à la période visée par le soutien")))))</f>
        <v/>
      </c>
      <c r="I97" s="5"/>
      <c r="J97" s="523"/>
      <c r="K97" s="137" t="str">
        <f t="shared" si="13"/>
        <v/>
      </c>
      <c r="L97" s="524"/>
      <c r="M97" s="270"/>
      <c r="N97" s="137" t="str">
        <f t="shared" si="14"/>
        <v/>
      </c>
      <c r="O97" s="6"/>
      <c r="P97" s="160"/>
      <c r="Q97" s="7"/>
      <c r="R97" s="5"/>
      <c r="S97" s="10"/>
      <c r="T97" s="8"/>
      <c r="U97" s="306"/>
      <c r="V97" s="307"/>
      <c r="W97" s="308"/>
      <c r="X97" s="138" t="str">
        <f t="shared" si="10"/>
        <v/>
      </c>
      <c r="Y97" s="139" t="str">
        <f t="shared" si="11"/>
        <v/>
      </c>
      <c r="Z97" s="140" t="str">
        <f t="shared" si="15"/>
        <v/>
      </c>
      <c r="AA97" s="141" t="str">
        <f>IF(OR($F97="",$G97="",$I97="",$I97=0),"",VLOOKUP($G97,'Tableau de bord'!$B$28:$G$32,4,TRUE))</f>
        <v/>
      </c>
      <c r="AB97" s="141" t="str">
        <f>IF(OR($F97="",$G97="",$I97="",$I97=0),"",VLOOKUP($G97,'Tableau de bord'!$B$35:$G$39,4,TRUE))</f>
        <v/>
      </c>
      <c r="AC97" s="168" t="str">
        <f t="shared" si="12"/>
        <v/>
      </c>
      <c r="AD97" s="142" t="str">
        <f t="shared" si="16"/>
        <v/>
      </c>
      <c r="AE97" s="142" t="str">
        <f>IF(OR($I97="",$G97="",$F97=""),"",IF(OR($H97&lt;&gt;"OK",$K97&lt;&gt;"OK",$N97&lt;&gt;"OK"),0,IF($Y97&gt;=0,IF(($Z$10*$Z97)*VLOOKUP($G97,'Tableau de bord'!$B$42:$G$46,4,TRUE)&gt;75000,75000*($Y97),(($Z$10*$Z97)*$Y97*VLOOKUP($G97,'Tableau de bord'!$B$42:$G$46,4,TRUE))))))</f>
        <v/>
      </c>
      <c r="AF97" s="177" t="str">
        <f t="shared" si="17"/>
        <v/>
      </c>
      <c r="AG97" s="309"/>
      <c r="AH97" s="310"/>
      <c r="AI97" s="387"/>
      <c r="AJ97" s="388"/>
      <c r="AK97" s="386" t="str">
        <f t="shared" si="18"/>
        <v/>
      </c>
      <c r="AL97" s="160"/>
      <c r="AM97" s="380"/>
      <c r="AN97" s="388"/>
      <c r="AO97" s="173"/>
      <c r="AP97" s="388"/>
      <c r="AQ97" s="160"/>
      <c r="AR97" s="7"/>
      <c r="AS97" s="173"/>
      <c r="AT97" s="160"/>
    </row>
    <row r="98" spans="1:46" s="143" customFormat="1" ht="21" customHeight="1" x14ac:dyDescent="0.25">
      <c r="A98" s="305"/>
      <c r="B98" s="311"/>
      <c r="C98" s="311"/>
      <c r="D98" s="311"/>
      <c r="E98" s="311"/>
      <c r="F98" s="312"/>
      <c r="G98" s="313"/>
      <c r="H98" s="137" t="str">
        <f>IF(AND($C$6="Choisir la période de dépôt",F98&lt;&gt;"",G98),"Choisir une période de dépôt",IF(AND($G98&lt;&gt;"",$F98=""),"Date de début requise",IF(AND($F98&lt;&gt;"",$G98=""),"Date de fin requise",IF($F98="","",IF(AND(VLOOKUP($G98,Données!$C$2:$E$7,3,TRUE)=VLOOKUP($C$6,Données!$A$2:$E$7,5,FALSE),VLOOKUP($F98,Données!$C$2:$E$7,3,TRUE)=VLOOKUP($C$6,Données!$A$2:$E$7,5,FALSE)),"OK","Les dates ne correspondent pas à la période visée par le soutien")))))</f>
        <v/>
      </c>
      <c r="I98" s="5"/>
      <c r="J98" s="523"/>
      <c r="K98" s="137" t="str">
        <f t="shared" si="13"/>
        <v/>
      </c>
      <c r="L98" s="524"/>
      <c r="M98" s="270"/>
      <c r="N98" s="137" t="str">
        <f t="shared" si="14"/>
        <v/>
      </c>
      <c r="O98" s="6"/>
      <c r="P98" s="160"/>
      <c r="Q98" s="7"/>
      <c r="R98" s="5"/>
      <c r="S98" s="10"/>
      <c r="T98" s="8"/>
      <c r="U98" s="306"/>
      <c r="V98" s="307"/>
      <c r="W98" s="308"/>
      <c r="X98" s="138" t="str">
        <f t="shared" si="10"/>
        <v/>
      </c>
      <c r="Y98" s="139" t="str">
        <f t="shared" si="11"/>
        <v/>
      </c>
      <c r="Z98" s="140" t="str">
        <f t="shared" si="15"/>
        <v/>
      </c>
      <c r="AA98" s="141" t="str">
        <f>IF(OR($F98="",$G98="",$I98="",$I98=0),"",VLOOKUP($G98,'Tableau de bord'!$B$28:$G$32,4,TRUE))</f>
        <v/>
      </c>
      <c r="AB98" s="141" t="str">
        <f>IF(OR($F98="",$G98="",$I98="",$I98=0),"",VLOOKUP($G98,'Tableau de bord'!$B$35:$G$39,4,TRUE))</f>
        <v/>
      </c>
      <c r="AC98" s="168" t="str">
        <f t="shared" si="12"/>
        <v/>
      </c>
      <c r="AD98" s="142" t="str">
        <f t="shared" si="16"/>
        <v/>
      </c>
      <c r="AE98" s="142" t="str">
        <f>IF(OR($I98="",$G98="",$F98=""),"",IF(OR($H98&lt;&gt;"OK",$K98&lt;&gt;"OK",$N98&lt;&gt;"OK"),0,IF($Y98&gt;=0,IF(($Z$10*$Z98)*VLOOKUP($G98,'Tableau de bord'!$B$42:$G$46,4,TRUE)&gt;75000,75000*($Y98),(($Z$10*$Z98)*$Y98*VLOOKUP($G98,'Tableau de bord'!$B$42:$G$46,4,TRUE))))))</f>
        <v/>
      </c>
      <c r="AF98" s="177" t="str">
        <f t="shared" si="17"/>
        <v/>
      </c>
      <c r="AG98" s="309"/>
      <c r="AH98" s="310"/>
      <c r="AI98" s="387"/>
      <c r="AJ98" s="388"/>
      <c r="AK98" s="386" t="str">
        <f t="shared" si="18"/>
        <v/>
      </c>
      <c r="AL98" s="160"/>
      <c r="AM98" s="380"/>
      <c r="AN98" s="388"/>
      <c r="AO98" s="173"/>
      <c r="AP98" s="388"/>
      <c r="AQ98" s="160"/>
      <c r="AR98" s="7"/>
      <c r="AS98" s="173"/>
      <c r="AT98" s="160"/>
    </row>
    <row r="99" spans="1:46" s="143" customFormat="1" ht="21" customHeight="1" x14ac:dyDescent="0.25">
      <c r="A99" s="305"/>
      <c r="B99" s="311"/>
      <c r="C99" s="311"/>
      <c r="D99" s="311"/>
      <c r="E99" s="311"/>
      <c r="F99" s="312"/>
      <c r="G99" s="313"/>
      <c r="H99" s="137" t="str">
        <f>IF(AND($C$6="Choisir la période de dépôt",F99&lt;&gt;"",G99),"Choisir une période de dépôt",IF(AND($G99&lt;&gt;"",$F99=""),"Date de début requise",IF(AND($F99&lt;&gt;"",$G99=""),"Date de fin requise",IF($F99="","",IF(AND(VLOOKUP($G99,Données!$C$2:$E$7,3,TRUE)=VLOOKUP($C$6,Données!$A$2:$E$7,5,FALSE),VLOOKUP($F99,Données!$C$2:$E$7,3,TRUE)=VLOOKUP($C$6,Données!$A$2:$E$7,5,FALSE)),"OK","Les dates ne correspondent pas à la période visée par le soutien")))))</f>
        <v/>
      </c>
      <c r="I99" s="5"/>
      <c r="J99" s="523"/>
      <c r="K99" s="137" t="str">
        <f t="shared" si="13"/>
        <v/>
      </c>
      <c r="L99" s="524"/>
      <c r="M99" s="270"/>
      <c r="N99" s="137" t="str">
        <f t="shared" si="14"/>
        <v/>
      </c>
      <c r="O99" s="6"/>
      <c r="P99" s="160"/>
      <c r="Q99" s="7"/>
      <c r="R99" s="5"/>
      <c r="S99" s="10"/>
      <c r="T99" s="8"/>
      <c r="U99" s="306"/>
      <c r="V99" s="307"/>
      <c r="W99" s="308"/>
      <c r="X99" s="138" t="str">
        <f t="shared" si="10"/>
        <v/>
      </c>
      <c r="Y99" s="139" t="str">
        <f t="shared" si="11"/>
        <v/>
      </c>
      <c r="Z99" s="140" t="str">
        <f t="shared" si="15"/>
        <v/>
      </c>
      <c r="AA99" s="141" t="str">
        <f>IF(OR($F99="",$G99="",$I99="",$I99=0),"",VLOOKUP($G99,'Tableau de bord'!$B$28:$G$32,4,TRUE))</f>
        <v/>
      </c>
      <c r="AB99" s="141" t="str">
        <f>IF(OR($F99="",$G99="",$I99="",$I99=0),"",VLOOKUP($G99,'Tableau de bord'!$B$35:$G$39,4,TRUE))</f>
        <v/>
      </c>
      <c r="AC99" s="168" t="str">
        <f t="shared" si="12"/>
        <v/>
      </c>
      <c r="AD99" s="142" t="str">
        <f t="shared" si="16"/>
        <v/>
      </c>
      <c r="AE99" s="142" t="str">
        <f>IF(OR($I99="",$G99="",$F99=""),"",IF(OR($H99&lt;&gt;"OK",$K99&lt;&gt;"OK",$N99&lt;&gt;"OK"),0,IF($Y99&gt;=0,IF(($Z$10*$Z99)*VLOOKUP($G99,'Tableau de bord'!$B$42:$G$46,4,TRUE)&gt;75000,75000*($Y99),(($Z$10*$Z99)*$Y99*VLOOKUP($G99,'Tableau de bord'!$B$42:$G$46,4,TRUE))))))</f>
        <v/>
      </c>
      <c r="AF99" s="177" t="str">
        <f t="shared" si="17"/>
        <v/>
      </c>
      <c r="AG99" s="309"/>
      <c r="AH99" s="310"/>
      <c r="AI99" s="387"/>
      <c r="AJ99" s="388"/>
      <c r="AK99" s="386" t="str">
        <f t="shared" si="18"/>
        <v/>
      </c>
      <c r="AL99" s="160"/>
      <c r="AM99" s="380"/>
      <c r="AN99" s="388"/>
      <c r="AO99" s="173"/>
      <c r="AP99" s="388"/>
      <c r="AQ99" s="160"/>
      <c r="AR99" s="7"/>
      <c r="AS99" s="173"/>
      <c r="AT99" s="160"/>
    </row>
    <row r="100" spans="1:46" s="143" customFormat="1" ht="21" customHeight="1" x14ac:dyDescent="0.25">
      <c r="A100" s="305"/>
      <c r="B100" s="311"/>
      <c r="C100" s="311"/>
      <c r="D100" s="311"/>
      <c r="E100" s="311"/>
      <c r="F100" s="312"/>
      <c r="G100" s="313"/>
      <c r="H100" s="137" t="str">
        <f>IF(AND($C$6="Choisir la période de dépôt",F100&lt;&gt;"",G100),"Choisir une période de dépôt",IF(AND($G100&lt;&gt;"",$F100=""),"Date de début requise",IF(AND($F100&lt;&gt;"",$G100=""),"Date de fin requise",IF($F100="","",IF(AND(VLOOKUP($G100,Données!$C$2:$E$7,3,TRUE)=VLOOKUP($C$6,Données!$A$2:$E$7,5,FALSE),VLOOKUP($F100,Données!$C$2:$E$7,3,TRUE)=VLOOKUP($C$6,Données!$A$2:$E$7,5,FALSE)),"OK","Les dates ne correspondent pas à la période visée par le soutien")))))</f>
        <v/>
      </c>
      <c r="I100" s="5"/>
      <c r="J100" s="523"/>
      <c r="K100" s="137" t="str">
        <f t="shared" si="13"/>
        <v/>
      </c>
      <c r="L100" s="524"/>
      <c r="M100" s="270"/>
      <c r="N100" s="137" t="str">
        <f t="shared" si="14"/>
        <v/>
      </c>
      <c r="O100" s="6"/>
      <c r="P100" s="160"/>
      <c r="Q100" s="7"/>
      <c r="R100" s="5"/>
      <c r="S100" s="10"/>
      <c r="T100" s="8"/>
      <c r="U100" s="306"/>
      <c r="V100" s="307"/>
      <c r="W100" s="308"/>
      <c r="X100" s="138" t="str">
        <f t="shared" si="10"/>
        <v/>
      </c>
      <c r="Y100" s="139" t="str">
        <f t="shared" si="11"/>
        <v/>
      </c>
      <c r="Z100" s="140" t="str">
        <f t="shared" si="15"/>
        <v/>
      </c>
      <c r="AA100" s="141" t="str">
        <f>IF(OR($F100="",$G100="",$I100="",$I100=0),"",VLOOKUP($G100,'Tableau de bord'!$B$28:$G$32,4,TRUE))</f>
        <v/>
      </c>
      <c r="AB100" s="141" t="str">
        <f>IF(OR($F100="",$G100="",$I100="",$I100=0),"",VLOOKUP($G100,'Tableau de bord'!$B$35:$G$39,4,TRUE))</f>
        <v/>
      </c>
      <c r="AC100" s="168" t="str">
        <f t="shared" si="12"/>
        <v/>
      </c>
      <c r="AD100" s="142" t="str">
        <f t="shared" si="16"/>
        <v/>
      </c>
      <c r="AE100" s="142" t="str">
        <f>IF(OR($I100="",$G100="",$F100=""),"",IF(OR($H100&lt;&gt;"OK",$K100&lt;&gt;"OK",$N100&lt;&gt;"OK"),0,IF($Y100&gt;=0,IF(($Z$10*$Z100)*VLOOKUP($G100,'Tableau de bord'!$B$42:$G$46,4,TRUE)&gt;75000,75000*($Y100),(($Z$10*$Z100)*$Y100*VLOOKUP($G100,'Tableau de bord'!$B$42:$G$46,4,TRUE))))))</f>
        <v/>
      </c>
      <c r="AF100" s="177" t="str">
        <f t="shared" si="17"/>
        <v/>
      </c>
      <c r="AG100" s="309"/>
      <c r="AH100" s="310"/>
      <c r="AI100" s="387"/>
      <c r="AJ100" s="388"/>
      <c r="AK100" s="386" t="str">
        <f t="shared" si="18"/>
        <v/>
      </c>
      <c r="AL100" s="160"/>
      <c r="AM100" s="380"/>
      <c r="AN100" s="388"/>
      <c r="AO100" s="173"/>
      <c r="AP100" s="388"/>
      <c r="AQ100" s="160"/>
      <c r="AR100" s="7"/>
      <c r="AS100" s="173"/>
      <c r="AT100" s="160"/>
    </row>
    <row r="101" spans="1:46" s="143" customFormat="1" ht="21" customHeight="1" x14ac:dyDescent="0.25">
      <c r="A101" s="305"/>
      <c r="B101" s="311"/>
      <c r="C101" s="311"/>
      <c r="D101" s="311"/>
      <c r="E101" s="311"/>
      <c r="F101" s="312"/>
      <c r="G101" s="313"/>
      <c r="H101" s="137" t="str">
        <f>IF(AND($C$6="Choisir la période de dépôt",F101&lt;&gt;"",G101),"Choisir une période de dépôt",IF(AND($G101&lt;&gt;"",$F101=""),"Date de début requise",IF(AND($F101&lt;&gt;"",$G101=""),"Date de fin requise",IF($F101="","",IF(AND(VLOOKUP($G101,Données!$C$2:$E$7,3,TRUE)=VLOOKUP($C$6,Données!$A$2:$E$7,5,FALSE),VLOOKUP($F101,Données!$C$2:$E$7,3,TRUE)=VLOOKUP($C$6,Données!$A$2:$E$7,5,FALSE)),"OK","Les dates ne correspondent pas à la période visée par le soutien")))))</f>
        <v/>
      </c>
      <c r="I101" s="5"/>
      <c r="J101" s="523"/>
      <c r="K101" s="137" t="str">
        <f t="shared" si="13"/>
        <v/>
      </c>
      <c r="L101" s="524"/>
      <c r="M101" s="270"/>
      <c r="N101" s="137" t="str">
        <f t="shared" si="14"/>
        <v/>
      </c>
      <c r="O101" s="6"/>
      <c r="P101" s="160"/>
      <c r="Q101" s="7"/>
      <c r="R101" s="5"/>
      <c r="S101" s="10"/>
      <c r="T101" s="8"/>
      <c r="U101" s="306"/>
      <c r="V101" s="307"/>
      <c r="W101" s="308"/>
      <c r="X101" s="138" t="str">
        <f t="shared" si="10"/>
        <v/>
      </c>
      <c r="Y101" s="139" t="str">
        <f t="shared" si="11"/>
        <v/>
      </c>
      <c r="Z101" s="140" t="str">
        <f t="shared" si="15"/>
        <v/>
      </c>
      <c r="AA101" s="141" t="str">
        <f>IF(OR($F101="",$G101="",$I101="",$I101=0),"",VLOOKUP($G101,'Tableau de bord'!$B$28:$G$32,4,TRUE))</f>
        <v/>
      </c>
      <c r="AB101" s="141" t="str">
        <f>IF(OR($F101="",$G101="",$I101="",$I101=0),"",VLOOKUP($G101,'Tableau de bord'!$B$35:$G$39,4,TRUE))</f>
        <v/>
      </c>
      <c r="AC101" s="168" t="str">
        <f t="shared" si="12"/>
        <v/>
      </c>
      <c r="AD101" s="142" t="str">
        <f t="shared" si="16"/>
        <v/>
      </c>
      <c r="AE101" s="142" t="str">
        <f>IF(OR($I101="",$G101="",$F101=""),"",IF(OR($H101&lt;&gt;"OK",$K101&lt;&gt;"OK",$N101&lt;&gt;"OK"),0,IF($Y101&gt;=0,IF(($Z$10*$Z101)*VLOOKUP($G101,'Tableau de bord'!$B$42:$G$46,4,TRUE)&gt;75000,75000*($Y101),(($Z$10*$Z101)*$Y101*VLOOKUP($G101,'Tableau de bord'!$B$42:$G$46,4,TRUE))))))</f>
        <v/>
      </c>
      <c r="AF101" s="177" t="str">
        <f t="shared" si="17"/>
        <v/>
      </c>
      <c r="AG101" s="309"/>
      <c r="AH101" s="310"/>
      <c r="AI101" s="387"/>
      <c r="AJ101" s="388"/>
      <c r="AK101" s="386" t="str">
        <f t="shared" si="18"/>
        <v/>
      </c>
      <c r="AL101" s="160"/>
      <c r="AM101" s="380"/>
      <c r="AN101" s="388"/>
      <c r="AO101" s="173"/>
      <c r="AP101" s="388"/>
      <c r="AQ101" s="160"/>
      <c r="AR101" s="7"/>
      <c r="AS101" s="173"/>
      <c r="AT101" s="160"/>
    </row>
    <row r="102" spans="1:46" s="143" customFormat="1" ht="21" customHeight="1" x14ac:dyDescent="0.25">
      <c r="A102" s="305"/>
      <c r="B102" s="311"/>
      <c r="C102" s="311"/>
      <c r="D102" s="311"/>
      <c r="E102" s="311"/>
      <c r="F102" s="312"/>
      <c r="G102" s="313"/>
      <c r="H102" s="137" t="str">
        <f>IF(AND($C$6="Choisir la période de dépôt",F102&lt;&gt;"",G102),"Choisir une période de dépôt",IF(AND($G102&lt;&gt;"",$F102=""),"Date de début requise",IF(AND($F102&lt;&gt;"",$G102=""),"Date de fin requise",IF($F102="","",IF(AND(VLOOKUP($G102,Données!$C$2:$E$7,3,TRUE)=VLOOKUP($C$6,Données!$A$2:$E$7,5,FALSE),VLOOKUP($F102,Données!$C$2:$E$7,3,TRUE)=VLOOKUP($C$6,Données!$A$2:$E$7,5,FALSE)),"OK","Les dates ne correspondent pas à la période visée par le soutien")))))</f>
        <v/>
      </c>
      <c r="I102" s="5"/>
      <c r="J102" s="523"/>
      <c r="K102" s="137" t="str">
        <f t="shared" si="13"/>
        <v/>
      </c>
      <c r="L102" s="524"/>
      <c r="M102" s="270"/>
      <c r="N102" s="137" t="str">
        <f t="shared" si="14"/>
        <v/>
      </c>
      <c r="O102" s="6"/>
      <c r="P102" s="160"/>
      <c r="Q102" s="7"/>
      <c r="R102" s="5"/>
      <c r="S102" s="10"/>
      <c r="T102" s="8"/>
      <c r="U102" s="306"/>
      <c r="V102" s="307"/>
      <c r="W102" s="308"/>
      <c r="X102" s="138" t="str">
        <f t="shared" si="10"/>
        <v/>
      </c>
      <c r="Y102" s="139" t="str">
        <f t="shared" si="11"/>
        <v/>
      </c>
      <c r="Z102" s="140" t="str">
        <f t="shared" si="15"/>
        <v/>
      </c>
      <c r="AA102" s="141" t="str">
        <f>IF(OR($F102="",$G102="",$I102="",$I102=0),"",VLOOKUP($G102,'Tableau de bord'!$B$28:$G$32,4,TRUE))</f>
        <v/>
      </c>
      <c r="AB102" s="141" t="str">
        <f>IF(OR($F102="",$G102="",$I102="",$I102=0),"",VLOOKUP($G102,'Tableau de bord'!$B$35:$G$39,4,TRUE))</f>
        <v/>
      </c>
      <c r="AC102" s="168" t="str">
        <f t="shared" si="12"/>
        <v/>
      </c>
      <c r="AD102" s="142" t="str">
        <f t="shared" si="16"/>
        <v/>
      </c>
      <c r="AE102" s="142" t="str">
        <f>IF(OR($I102="",$G102="",$F102=""),"",IF(OR($H102&lt;&gt;"OK",$K102&lt;&gt;"OK",$N102&lt;&gt;"OK"),0,IF($Y102&gt;=0,IF(($Z$10*$Z102)*VLOOKUP($G102,'Tableau de bord'!$B$42:$G$46,4,TRUE)&gt;75000,75000*($Y102),(($Z$10*$Z102)*$Y102*VLOOKUP($G102,'Tableau de bord'!$B$42:$G$46,4,TRUE))))))</f>
        <v/>
      </c>
      <c r="AF102" s="177" t="str">
        <f t="shared" si="17"/>
        <v/>
      </c>
      <c r="AG102" s="309"/>
      <c r="AH102" s="310"/>
      <c r="AI102" s="387"/>
      <c r="AJ102" s="388"/>
      <c r="AK102" s="386" t="str">
        <f t="shared" si="18"/>
        <v/>
      </c>
      <c r="AL102" s="160"/>
      <c r="AM102" s="380"/>
      <c r="AN102" s="388"/>
      <c r="AO102" s="173"/>
      <c r="AP102" s="388"/>
      <c r="AQ102" s="160"/>
      <c r="AR102" s="7"/>
      <c r="AS102" s="173"/>
      <c r="AT102" s="160"/>
    </row>
    <row r="103" spans="1:46" s="143" customFormat="1" ht="21" customHeight="1" x14ac:dyDescent="0.25">
      <c r="A103" s="305"/>
      <c r="B103" s="311"/>
      <c r="C103" s="311"/>
      <c r="D103" s="311"/>
      <c r="E103" s="311"/>
      <c r="F103" s="312"/>
      <c r="G103" s="313"/>
      <c r="H103" s="137" t="str">
        <f>IF(AND($C$6="Choisir la période de dépôt",F103&lt;&gt;"",G103),"Choisir une période de dépôt",IF(AND($G103&lt;&gt;"",$F103=""),"Date de début requise",IF(AND($F103&lt;&gt;"",$G103=""),"Date de fin requise",IF($F103="","",IF(AND(VLOOKUP($G103,Données!$C$2:$E$7,3,TRUE)=VLOOKUP($C$6,Données!$A$2:$E$7,5,FALSE),VLOOKUP($F103,Données!$C$2:$E$7,3,TRUE)=VLOOKUP($C$6,Données!$A$2:$E$7,5,FALSE)),"OK","Les dates ne correspondent pas à la période visée par le soutien")))))</f>
        <v/>
      </c>
      <c r="I103" s="5"/>
      <c r="J103" s="523"/>
      <c r="K103" s="137" t="str">
        <f t="shared" si="13"/>
        <v/>
      </c>
      <c r="L103" s="524"/>
      <c r="M103" s="270"/>
      <c r="N103" s="137" t="str">
        <f t="shared" si="14"/>
        <v/>
      </c>
      <c r="O103" s="6"/>
      <c r="P103" s="160"/>
      <c r="Q103" s="7"/>
      <c r="R103" s="5"/>
      <c r="S103" s="10"/>
      <c r="T103" s="8"/>
      <c r="U103" s="306"/>
      <c r="V103" s="307"/>
      <c r="W103" s="308"/>
      <c r="X103" s="138" t="str">
        <f t="shared" si="10"/>
        <v/>
      </c>
      <c r="Y103" s="139" t="str">
        <f t="shared" si="11"/>
        <v/>
      </c>
      <c r="Z103" s="140" t="str">
        <f t="shared" si="15"/>
        <v/>
      </c>
      <c r="AA103" s="141" t="str">
        <f>IF(OR($F103="",$G103="",$I103="",$I103=0),"",VLOOKUP($G103,'Tableau de bord'!$B$28:$G$32,4,TRUE))</f>
        <v/>
      </c>
      <c r="AB103" s="141" t="str">
        <f>IF(OR($F103="",$G103="",$I103="",$I103=0),"",VLOOKUP($G103,'Tableau de bord'!$B$35:$G$39,4,TRUE))</f>
        <v/>
      </c>
      <c r="AC103" s="168" t="str">
        <f t="shared" si="12"/>
        <v/>
      </c>
      <c r="AD103" s="142" t="str">
        <f t="shared" si="16"/>
        <v/>
      </c>
      <c r="AE103" s="142" t="str">
        <f>IF(OR($I103="",$G103="",$F103=""),"",IF(OR($H103&lt;&gt;"OK",$K103&lt;&gt;"OK",$N103&lt;&gt;"OK"),0,IF($Y103&gt;=0,IF(($Z$10*$Z103)*VLOOKUP($G103,'Tableau de bord'!$B$42:$G$46,4,TRUE)&gt;75000,75000*($Y103),(($Z$10*$Z103)*$Y103*VLOOKUP($G103,'Tableau de bord'!$B$42:$G$46,4,TRUE))))))</f>
        <v/>
      </c>
      <c r="AF103" s="177" t="str">
        <f t="shared" si="17"/>
        <v/>
      </c>
      <c r="AG103" s="309"/>
      <c r="AH103" s="310"/>
      <c r="AI103" s="387"/>
      <c r="AJ103" s="388"/>
      <c r="AK103" s="386" t="str">
        <f t="shared" si="18"/>
        <v/>
      </c>
      <c r="AL103" s="160"/>
      <c r="AM103" s="380"/>
      <c r="AN103" s="388"/>
      <c r="AO103" s="173"/>
      <c r="AP103" s="388"/>
      <c r="AQ103" s="160"/>
      <c r="AR103" s="7"/>
      <c r="AS103" s="173"/>
      <c r="AT103" s="160"/>
    </row>
    <row r="104" spans="1:46" s="143" customFormat="1" ht="21" customHeight="1" x14ac:dyDescent="0.25">
      <c r="A104" s="305"/>
      <c r="B104" s="311"/>
      <c r="C104" s="311"/>
      <c r="D104" s="311"/>
      <c r="E104" s="311"/>
      <c r="F104" s="312"/>
      <c r="G104" s="313"/>
      <c r="H104" s="137" t="str">
        <f>IF(AND($C$6="Choisir la période de dépôt",F104&lt;&gt;"",G104),"Choisir une période de dépôt",IF(AND($G104&lt;&gt;"",$F104=""),"Date de début requise",IF(AND($F104&lt;&gt;"",$G104=""),"Date de fin requise",IF($F104="","",IF(AND(VLOOKUP($G104,Données!$C$2:$E$7,3,TRUE)=VLOOKUP($C$6,Données!$A$2:$E$7,5,FALSE),VLOOKUP($F104,Données!$C$2:$E$7,3,TRUE)=VLOOKUP($C$6,Données!$A$2:$E$7,5,FALSE)),"OK","Les dates ne correspondent pas à la période visée par le soutien")))))</f>
        <v/>
      </c>
      <c r="I104" s="5"/>
      <c r="J104" s="523"/>
      <c r="K104" s="137" t="str">
        <f t="shared" si="13"/>
        <v/>
      </c>
      <c r="L104" s="524"/>
      <c r="M104" s="270"/>
      <c r="N104" s="137" t="str">
        <f t="shared" si="14"/>
        <v/>
      </c>
      <c r="O104" s="6"/>
      <c r="P104" s="160"/>
      <c r="Q104" s="7"/>
      <c r="R104" s="5"/>
      <c r="S104" s="10"/>
      <c r="T104" s="8"/>
      <c r="U104" s="306"/>
      <c r="V104" s="307"/>
      <c r="W104" s="308"/>
      <c r="X104" s="138" t="str">
        <f t="shared" si="10"/>
        <v/>
      </c>
      <c r="Y104" s="139" t="str">
        <f t="shared" si="11"/>
        <v/>
      </c>
      <c r="Z104" s="140" t="str">
        <f t="shared" si="15"/>
        <v/>
      </c>
      <c r="AA104" s="141" t="str">
        <f>IF(OR($F104="",$G104="",$I104="",$I104=0),"",VLOOKUP($G104,'Tableau de bord'!$B$28:$G$32,4,TRUE))</f>
        <v/>
      </c>
      <c r="AB104" s="141" t="str">
        <f>IF(OR($F104="",$G104="",$I104="",$I104=0),"",VLOOKUP($G104,'Tableau de bord'!$B$35:$G$39,4,TRUE))</f>
        <v/>
      </c>
      <c r="AC104" s="168" t="str">
        <f t="shared" si="12"/>
        <v/>
      </c>
      <c r="AD104" s="142" t="str">
        <f t="shared" si="16"/>
        <v/>
      </c>
      <c r="AE104" s="142" t="str">
        <f>IF(OR($I104="",$G104="",$F104=""),"",IF(OR($H104&lt;&gt;"OK",$K104&lt;&gt;"OK",$N104&lt;&gt;"OK"),0,IF($Y104&gt;=0,IF(($Z$10*$Z104)*VLOOKUP($G104,'Tableau de bord'!$B$42:$G$46,4,TRUE)&gt;75000,75000*($Y104),(($Z$10*$Z104)*$Y104*VLOOKUP($G104,'Tableau de bord'!$B$42:$G$46,4,TRUE))))))</f>
        <v/>
      </c>
      <c r="AF104" s="177" t="str">
        <f t="shared" si="17"/>
        <v/>
      </c>
      <c r="AG104" s="309"/>
      <c r="AH104" s="310"/>
      <c r="AI104" s="387"/>
      <c r="AJ104" s="388"/>
      <c r="AK104" s="386" t="str">
        <f t="shared" si="18"/>
        <v/>
      </c>
      <c r="AL104" s="160"/>
      <c r="AM104" s="380"/>
      <c r="AN104" s="388"/>
      <c r="AO104" s="173"/>
      <c r="AP104" s="388"/>
      <c r="AQ104" s="160"/>
      <c r="AR104" s="7"/>
      <c r="AS104" s="173"/>
      <c r="AT104" s="160"/>
    </row>
    <row r="105" spans="1:46" s="143" customFormat="1" ht="21" customHeight="1" x14ac:dyDescent="0.25">
      <c r="A105" s="305"/>
      <c r="B105" s="311"/>
      <c r="C105" s="311"/>
      <c r="D105" s="311"/>
      <c r="E105" s="311"/>
      <c r="F105" s="312"/>
      <c r="G105" s="313"/>
      <c r="H105" s="137" t="str">
        <f>IF(AND($C$6="Choisir la période de dépôt",F105&lt;&gt;"",G105),"Choisir une période de dépôt",IF(AND($G105&lt;&gt;"",$F105=""),"Date de début requise",IF(AND($F105&lt;&gt;"",$G105=""),"Date de fin requise",IF($F105="","",IF(AND(VLOOKUP($G105,Données!$C$2:$E$7,3,TRUE)=VLOOKUP($C$6,Données!$A$2:$E$7,5,FALSE),VLOOKUP($F105,Données!$C$2:$E$7,3,TRUE)=VLOOKUP($C$6,Données!$A$2:$E$7,5,FALSE)),"OK","Les dates ne correspondent pas à la période visée par le soutien")))))</f>
        <v/>
      </c>
      <c r="I105" s="5"/>
      <c r="J105" s="523"/>
      <c r="K105" s="137" t="str">
        <f t="shared" si="13"/>
        <v/>
      </c>
      <c r="L105" s="524"/>
      <c r="M105" s="270"/>
      <c r="N105" s="137" t="str">
        <f t="shared" si="14"/>
        <v/>
      </c>
      <c r="O105" s="6"/>
      <c r="P105" s="160"/>
      <c r="Q105" s="7"/>
      <c r="R105" s="5"/>
      <c r="S105" s="10"/>
      <c r="T105" s="8"/>
      <c r="U105" s="306"/>
      <c r="V105" s="307"/>
      <c r="W105" s="308"/>
      <c r="X105" s="138" t="str">
        <f t="shared" si="10"/>
        <v/>
      </c>
      <c r="Y105" s="139" t="str">
        <f t="shared" si="11"/>
        <v/>
      </c>
      <c r="Z105" s="140" t="str">
        <f t="shared" si="15"/>
        <v/>
      </c>
      <c r="AA105" s="141" t="str">
        <f>IF(OR($F105="",$G105="",$I105="",$I105=0),"",VLOOKUP($G105,'Tableau de bord'!$B$28:$G$32,4,TRUE))</f>
        <v/>
      </c>
      <c r="AB105" s="141" t="str">
        <f>IF(OR($F105="",$G105="",$I105="",$I105=0),"",VLOOKUP($G105,'Tableau de bord'!$B$35:$G$39,4,TRUE))</f>
        <v/>
      </c>
      <c r="AC105" s="168" t="str">
        <f t="shared" si="12"/>
        <v/>
      </c>
      <c r="AD105" s="142" t="str">
        <f t="shared" si="16"/>
        <v/>
      </c>
      <c r="AE105" s="142" t="str">
        <f>IF(OR($I105="",$G105="",$F105=""),"",IF(OR($H105&lt;&gt;"OK",$K105&lt;&gt;"OK",$N105&lt;&gt;"OK"),0,IF($Y105&gt;=0,IF(($Z$10*$Z105)*VLOOKUP($G105,'Tableau de bord'!$B$42:$G$46,4,TRUE)&gt;75000,75000*($Y105),(($Z$10*$Z105)*$Y105*VLOOKUP($G105,'Tableau de bord'!$B$42:$G$46,4,TRUE))))))</f>
        <v/>
      </c>
      <c r="AF105" s="177" t="str">
        <f t="shared" si="17"/>
        <v/>
      </c>
      <c r="AG105" s="309"/>
      <c r="AH105" s="310"/>
      <c r="AI105" s="387"/>
      <c r="AJ105" s="388"/>
      <c r="AK105" s="386" t="str">
        <f t="shared" si="18"/>
        <v/>
      </c>
      <c r="AL105" s="160"/>
      <c r="AM105" s="380"/>
      <c r="AN105" s="388"/>
      <c r="AO105" s="173"/>
      <c r="AP105" s="388"/>
      <c r="AQ105" s="160"/>
      <c r="AR105" s="7"/>
      <c r="AS105" s="173"/>
      <c r="AT105" s="160"/>
    </row>
    <row r="106" spans="1:46" s="143" customFormat="1" ht="21" customHeight="1" x14ac:dyDescent="0.25">
      <c r="A106" s="305"/>
      <c r="B106" s="311"/>
      <c r="C106" s="311"/>
      <c r="D106" s="311"/>
      <c r="E106" s="311"/>
      <c r="F106" s="312"/>
      <c r="G106" s="313"/>
      <c r="H106" s="137" t="str">
        <f>IF(AND($C$6="Choisir la période de dépôt",F106&lt;&gt;"",G106),"Choisir une période de dépôt",IF(AND($G106&lt;&gt;"",$F106=""),"Date de début requise",IF(AND($F106&lt;&gt;"",$G106=""),"Date de fin requise",IF($F106="","",IF(AND(VLOOKUP($G106,Données!$C$2:$E$7,3,TRUE)=VLOOKUP($C$6,Données!$A$2:$E$7,5,FALSE),VLOOKUP($F106,Données!$C$2:$E$7,3,TRUE)=VLOOKUP($C$6,Données!$A$2:$E$7,5,FALSE)),"OK","Les dates ne correspondent pas à la période visée par le soutien")))))</f>
        <v/>
      </c>
      <c r="I106" s="5"/>
      <c r="J106" s="523"/>
      <c r="K106" s="137" t="str">
        <f t="shared" si="13"/>
        <v/>
      </c>
      <c r="L106" s="524"/>
      <c r="M106" s="270"/>
      <c r="N106" s="137" t="str">
        <f t="shared" si="14"/>
        <v/>
      </c>
      <c r="O106" s="6"/>
      <c r="P106" s="160"/>
      <c r="Q106" s="7"/>
      <c r="R106" s="5"/>
      <c r="S106" s="10"/>
      <c r="T106" s="8"/>
      <c r="U106" s="306"/>
      <c r="V106" s="307"/>
      <c r="W106" s="308"/>
      <c r="X106" s="138" t="str">
        <f t="shared" si="10"/>
        <v/>
      </c>
      <c r="Y106" s="139" t="str">
        <f t="shared" si="11"/>
        <v/>
      </c>
      <c r="Z106" s="140" t="str">
        <f t="shared" si="15"/>
        <v/>
      </c>
      <c r="AA106" s="141" t="str">
        <f>IF(OR($F106="",$G106="",$I106="",$I106=0),"",VLOOKUP($G106,'Tableau de bord'!$B$28:$G$32,4,TRUE))</f>
        <v/>
      </c>
      <c r="AB106" s="141" t="str">
        <f>IF(OR($F106="",$G106="",$I106="",$I106=0),"",VLOOKUP($G106,'Tableau de bord'!$B$35:$G$39,4,TRUE))</f>
        <v/>
      </c>
      <c r="AC106" s="168" t="str">
        <f t="shared" si="12"/>
        <v/>
      </c>
      <c r="AD106" s="142" t="str">
        <f t="shared" si="16"/>
        <v/>
      </c>
      <c r="AE106" s="142" t="str">
        <f>IF(OR($I106="",$G106="",$F106=""),"",IF(OR($H106&lt;&gt;"OK",$K106&lt;&gt;"OK",$N106&lt;&gt;"OK"),0,IF($Y106&gt;=0,IF(($Z$10*$Z106)*VLOOKUP($G106,'Tableau de bord'!$B$42:$G$46,4,TRUE)&gt;75000,75000*($Y106),(($Z$10*$Z106)*$Y106*VLOOKUP($G106,'Tableau de bord'!$B$42:$G$46,4,TRUE))))))</f>
        <v/>
      </c>
      <c r="AF106" s="177" t="str">
        <f t="shared" si="17"/>
        <v/>
      </c>
      <c r="AG106" s="309"/>
      <c r="AH106" s="310"/>
      <c r="AI106" s="387"/>
      <c r="AJ106" s="388"/>
      <c r="AK106" s="386" t="str">
        <f t="shared" si="18"/>
        <v/>
      </c>
      <c r="AL106" s="160"/>
      <c r="AM106" s="380"/>
      <c r="AN106" s="388"/>
      <c r="AO106" s="173"/>
      <c r="AP106" s="388"/>
      <c r="AQ106" s="160"/>
      <c r="AR106" s="7"/>
      <c r="AS106" s="173"/>
      <c r="AT106" s="160"/>
    </row>
    <row r="107" spans="1:46" s="143" customFormat="1" ht="21" customHeight="1" x14ac:dyDescent="0.25">
      <c r="A107" s="305"/>
      <c r="B107" s="311"/>
      <c r="C107" s="311"/>
      <c r="D107" s="311"/>
      <c r="E107" s="311"/>
      <c r="F107" s="312"/>
      <c r="G107" s="313"/>
      <c r="H107" s="137" t="str">
        <f>IF(AND($C$6="Choisir la période de dépôt",F107&lt;&gt;"",G107),"Choisir une période de dépôt",IF(AND($G107&lt;&gt;"",$F107=""),"Date de début requise",IF(AND($F107&lt;&gt;"",$G107=""),"Date de fin requise",IF($F107="","",IF(AND(VLOOKUP($G107,Données!$C$2:$E$7,3,TRUE)=VLOOKUP($C$6,Données!$A$2:$E$7,5,FALSE),VLOOKUP($F107,Données!$C$2:$E$7,3,TRUE)=VLOOKUP($C$6,Données!$A$2:$E$7,5,FALSE)),"OK","Les dates ne correspondent pas à la période visée par le soutien")))))</f>
        <v/>
      </c>
      <c r="I107" s="5"/>
      <c r="J107" s="523"/>
      <c r="K107" s="137" t="str">
        <f t="shared" si="13"/>
        <v/>
      </c>
      <c r="L107" s="524"/>
      <c r="M107" s="270"/>
      <c r="N107" s="137" t="str">
        <f t="shared" si="14"/>
        <v/>
      </c>
      <c r="O107" s="6"/>
      <c r="P107" s="160"/>
      <c r="Q107" s="7"/>
      <c r="R107" s="5"/>
      <c r="S107" s="10"/>
      <c r="T107" s="8"/>
      <c r="U107" s="306"/>
      <c r="V107" s="307"/>
      <c r="W107" s="308"/>
      <c r="X107" s="138" t="str">
        <f t="shared" si="10"/>
        <v/>
      </c>
      <c r="Y107" s="139" t="str">
        <f t="shared" si="11"/>
        <v/>
      </c>
      <c r="Z107" s="140" t="str">
        <f t="shared" si="15"/>
        <v/>
      </c>
      <c r="AA107" s="141" t="str">
        <f>IF(OR($F107="",$G107="",$I107="",$I107=0),"",VLOOKUP($G107,'Tableau de bord'!$B$28:$G$32,4,TRUE))</f>
        <v/>
      </c>
      <c r="AB107" s="141" t="str">
        <f>IF(OR($F107="",$G107="",$I107="",$I107=0),"",VLOOKUP($G107,'Tableau de bord'!$B$35:$G$39,4,TRUE))</f>
        <v/>
      </c>
      <c r="AC107" s="168" t="str">
        <f t="shared" si="12"/>
        <v/>
      </c>
      <c r="AD107" s="142" t="str">
        <f t="shared" si="16"/>
        <v/>
      </c>
      <c r="AE107" s="142" t="str">
        <f>IF(OR($I107="",$G107="",$F107=""),"",IF(OR($H107&lt;&gt;"OK",$K107&lt;&gt;"OK",$N107&lt;&gt;"OK"),0,IF($Y107&gt;=0,IF(($Z$10*$Z107)*VLOOKUP($G107,'Tableau de bord'!$B$42:$G$46,4,TRUE)&gt;75000,75000*($Y107),(($Z$10*$Z107)*$Y107*VLOOKUP($G107,'Tableau de bord'!$B$42:$G$46,4,TRUE))))))</f>
        <v/>
      </c>
      <c r="AF107" s="177" t="str">
        <f t="shared" si="17"/>
        <v/>
      </c>
      <c r="AG107" s="309"/>
      <c r="AH107" s="310"/>
      <c r="AI107" s="387"/>
      <c r="AJ107" s="388"/>
      <c r="AK107" s="386" t="str">
        <f t="shared" si="18"/>
        <v/>
      </c>
      <c r="AL107" s="160"/>
      <c r="AM107" s="380"/>
      <c r="AN107" s="388"/>
      <c r="AO107" s="173"/>
      <c r="AP107" s="388"/>
      <c r="AQ107" s="160"/>
      <c r="AR107" s="7"/>
      <c r="AS107" s="173"/>
      <c r="AT107" s="160"/>
    </row>
    <row r="108" spans="1:46" s="143" customFormat="1" ht="21" customHeight="1" x14ac:dyDescent="0.25">
      <c r="A108" s="305"/>
      <c r="B108" s="311"/>
      <c r="C108" s="311"/>
      <c r="D108" s="311"/>
      <c r="E108" s="311"/>
      <c r="F108" s="312"/>
      <c r="G108" s="313"/>
      <c r="H108" s="137" t="str">
        <f>IF(AND($C$6="Choisir la période de dépôt",F108&lt;&gt;"",G108),"Choisir une période de dépôt",IF(AND($G108&lt;&gt;"",$F108=""),"Date de début requise",IF(AND($F108&lt;&gt;"",$G108=""),"Date de fin requise",IF($F108="","",IF(AND(VLOOKUP($G108,Données!$C$2:$E$7,3,TRUE)=VLOOKUP($C$6,Données!$A$2:$E$7,5,FALSE),VLOOKUP($F108,Données!$C$2:$E$7,3,TRUE)=VLOOKUP($C$6,Données!$A$2:$E$7,5,FALSE)),"OK","Les dates ne correspondent pas à la période visée par le soutien")))))</f>
        <v/>
      </c>
      <c r="I108" s="5"/>
      <c r="J108" s="523"/>
      <c r="K108" s="137" t="str">
        <f t="shared" si="13"/>
        <v/>
      </c>
      <c r="L108" s="524"/>
      <c r="M108" s="270"/>
      <c r="N108" s="137" t="str">
        <f t="shared" si="14"/>
        <v/>
      </c>
      <c r="O108" s="6"/>
      <c r="P108" s="160"/>
      <c r="Q108" s="7"/>
      <c r="R108" s="5"/>
      <c r="S108" s="10"/>
      <c r="T108" s="8"/>
      <c r="U108" s="306"/>
      <c r="V108" s="307"/>
      <c r="W108" s="308"/>
      <c r="X108" s="138" t="str">
        <f t="shared" si="10"/>
        <v/>
      </c>
      <c r="Y108" s="139" t="str">
        <f t="shared" si="11"/>
        <v/>
      </c>
      <c r="Z108" s="140" t="str">
        <f t="shared" si="15"/>
        <v/>
      </c>
      <c r="AA108" s="141" t="str">
        <f>IF(OR($F108="",$G108="",$I108="",$I108=0),"",VLOOKUP($G108,'Tableau de bord'!$B$28:$G$32,4,TRUE))</f>
        <v/>
      </c>
      <c r="AB108" s="141" t="str">
        <f>IF(OR($F108="",$G108="",$I108="",$I108=0),"",VLOOKUP($G108,'Tableau de bord'!$B$35:$G$39,4,TRUE))</f>
        <v/>
      </c>
      <c r="AC108" s="168" t="str">
        <f t="shared" si="12"/>
        <v/>
      </c>
      <c r="AD108" s="142" t="str">
        <f t="shared" si="16"/>
        <v/>
      </c>
      <c r="AE108" s="142" t="str">
        <f>IF(OR($I108="",$G108="",$F108=""),"",IF(OR($H108&lt;&gt;"OK",$K108&lt;&gt;"OK",$N108&lt;&gt;"OK"),0,IF($Y108&gt;=0,IF(($Z$10*$Z108)*VLOOKUP($G108,'Tableau de bord'!$B$42:$G$46,4,TRUE)&gt;75000,75000*($Y108),(($Z$10*$Z108)*$Y108*VLOOKUP($G108,'Tableau de bord'!$B$42:$G$46,4,TRUE))))))</f>
        <v/>
      </c>
      <c r="AF108" s="177" t="str">
        <f t="shared" si="17"/>
        <v/>
      </c>
      <c r="AG108" s="309"/>
      <c r="AH108" s="310"/>
      <c r="AI108" s="387"/>
      <c r="AJ108" s="388"/>
      <c r="AK108" s="386" t="str">
        <f t="shared" si="18"/>
        <v/>
      </c>
      <c r="AL108" s="160"/>
      <c r="AM108" s="380"/>
      <c r="AN108" s="388"/>
      <c r="AO108" s="173"/>
      <c r="AP108" s="388"/>
      <c r="AQ108" s="160"/>
      <c r="AR108" s="7"/>
      <c r="AS108" s="173"/>
      <c r="AT108" s="160"/>
    </row>
    <row r="109" spans="1:46" s="143" customFormat="1" ht="21" customHeight="1" x14ac:dyDescent="0.25">
      <c r="A109" s="305"/>
      <c r="B109" s="311"/>
      <c r="C109" s="311"/>
      <c r="D109" s="311"/>
      <c r="E109" s="311"/>
      <c r="F109" s="312"/>
      <c r="G109" s="313"/>
      <c r="H109" s="137" t="str">
        <f>IF(AND($C$6="Choisir la période de dépôt",F109&lt;&gt;"",G109),"Choisir une période de dépôt",IF(AND($G109&lt;&gt;"",$F109=""),"Date de début requise",IF(AND($F109&lt;&gt;"",$G109=""),"Date de fin requise",IF($F109="","",IF(AND(VLOOKUP($G109,Données!$C$2:$E$7,3,TRUE)=VLOOKUP($C$6,Données!$A$2:$E$7,5,FALSE),VLOOKUP($F109,Données!$C$2:$E$7,3,TRUE)=VLOOKUP($C$6,Données!$A$2:$E$7,5,FALSE)),"OK","Les dates ne correspondent pas à la période visée par le soutien")))))</f>
        <v/>
      </c>
      <c r="I109" s="5"/>
      <c r="J109" s="523"/>
      <c r="K109" s="137" t="str">
        <f t="shared" si="13"/>
        <v/>
      </c>
      <c r="L109" s="524"/>
      <c r="M109" s="270"/>
      <c r="N109" s="137" t="str">
        <f t="shared" si="14"/>
        <v/>
      </c>
      <c r="O109" s="6"/>
      <c r="P109" s="160"/>
      <c r="Q109" s="7"/>
      <c r="R109" s="5"/>
      <c r="S109" s="10"/>
      <c r="T109" s="8"/>
      <c r="U109" s="306"/>
      <c r="V109" s="307"/>
      <c r="W109" s="308"/>
      <c r="X109" s="138" t="str">
        <f t="shared" si="10"/>
        <v/>
      </c>
      <c r="Y109" s="139" t="str">
        <f t="shared" si="11"/>
        <v/>
      </c>
      <c r="Z109" s="140" t="str">
        <f t="shared" si="15"/>
        <v/>
      </c>
      <c r="AA109" s="141" t="str">
        <f>IF(OR($F109="",$G109="",$I109="",$I109=0),"",VLOOKUP($G109,'Tableau de bord'!$B$28:$G$32,4,TRUE))</f>
        <v/>
      </c>
      <c r="AB109" s="141" t="str">
        <f>IF(OR($F109="",$G109="",$I109="",$I109=0),"",VLOOKUP($G109,'Tableau de bord'!$B$35:$G$39,4,TRUE))</f>
        <v/>
      </c>
      <c r="AC109" s="168" t="str">
        <f t="shared" si="12"/>
        <v/>
      </c>
      <c r="AD109" s="142" t="str">
        <f t="shared" si="16"/>
        <v/>
      </c>
      <c r="AE109" s="142" t="str">
        <f>IF(OR($I109="",$G109="",$F109=""),"",IF(OR($H109&lt;&gt;"OK",$K109&lt;&gt;"OK",$N109&lt;&gt;"OK"),0,IF($Y109&gt;=0,IF(($Z$10*$Z109)*VLOOKUP($G109,'Tableau de bord'!$B$42:$G$46,4,TRUE)&gt;75000,75000*($Y109),(($Z$10*$Z109)*$Y109*VLOOKUP($G109,'Tableau de bord'!$B$42:$G$46,4,TRUE))))))</f>
        <v/>
      </c>
      <c r="AF109" s="177" t="str">
        <f t="shared" si="17"/>
        <v/>
      </c>
      <c r="AG109" s="309"/>
      <c r="AH109" s="310"/>
      <c r="AI109" s="387"/>
      <c r="AJ109" s="388"/>
      <c r="AK109" s="386" t="str">
        <f t="shared" si="18"/>
        <v/>
      </c>
      <c r="AL109" s="160"/>
      <c r="AM109" s="380"/>
      <c r="AN109" s="388"/>
      <c r="AO109" s="173"/>
      <c r="AP109" s="388"/>
      <c r="AQ109" s="160"/>
      <c r="AR109" s="7"/>
      <c r="AS109" s="173"/>
      <c r="AT109" s="160"/>
    </row>
    <row r="110" spans="1:46" s="143" customFormat="1" ht="21" customHeight="1" x14ac:dyDescent="0.25">
      <c r="A110" s="305"/>
      <c r="B110" s="311"/>
      <c r="C110" s="311"/>
      <c r="D110" s="311"/>
      <c r="E110" s="311"/>
      <c r="F110" s="312"/>
      <c r="G110" s="313"/>
      <c r="H110" s="137" t="str">
        <f>IF(AND($C$6="Choisir la période de dépôt",F110&lt;&gt;"",G110),"Choisir une période de dépôt",IF(AND($G110&lt;&gt;"",$F110=""),"Date de début requise",IF(AND($F110&lt;&gt;"",$G110=""),"Date de fin requise",IF($F110="","",IF(AND(VLOOKUP($G110,Données!$C$2:$E$7,3,TRUE)=VLOOKUP($C$6,Données!$A$2:$E$7,5,FALSE),VLOOKUP($F110,Données!$C$2:$E$7,3,TRUE)=VLOOKUP($C$6,Données!$A$2:$E$7,5,FALSE)),"OK","Les dates ne correspondent pas à la période visée par le soutien")))))</f>
        <v/>
      </c>
      <c r="I110" s="5"/>
      <c r="J110" s="523"/>
      <c r="K110" s="137" t="str">
        <f t="shared" si="13"/>
        <v/>
      </c>
      <c r="L110" s="524"/>
      <c r="M110" s="270"/>
      <c r="N110" s="137" t="str">
        <f t="shared" si="14"/>
        <v/>
      </c>
      <c r="O110" s="6"/>
      <c r="P110" s="160"/>
      <c r="Q110" s="7"/>
      <c r="R110" s="5"/>
      <c r="S110" s="10"/>
      <c r="T110" s="8"/>
      <c r="U110" s="306"/>
      <c r="V110" s="307"/>
      <c r="W110" s="308"/>
      <c r="X110" s="138" t="str">
        <f t="shared" si="10"/>
        <v/>
      </c>
      <c r="Y110" s="139" t="str">
        <f t="shared" si="11"/>
        <v/>
      </c>
      <c r="Z110" s="140" t="str">
        <f t="shared" si="15"/>
        <v/>
      </c>
      <c r="AA110" s="141" t="str">
        <f>IF(OR($F110="",$G110="",$I110="",$I110=0),"",VLOOKUP($G110,'Tableau de bord'!$B$28:$G$32,4,TRUE))</f>
        <v/>
      </c>
      <c r="AB110" s="141" t="str">
        <f>IF(OR($F110="",$G110="",$I110="",$I110=0),"",VLOOKUP($G110,'Tableau de bord'!$B$35:$G$39,4,TRUE))</f>
        <v/>
      </c>
      <c r="AC110" s="168" t="str">
        <f t="shared" si="12"/>
        <v/>
      </c>
      <c r="AD110" s="142" t="str">
        <f t="shared" si="16"/>
        <v/>
      </c>
      <c r="AE110" s="142" t="str">
        <f>IF(OR($I110="",$G110="",$F110=""),"",IF(OR($H110&lt;&gt;"OK",$K110&lt;&gt;"OK",$N110&lt;&gt;"OK"),0,IF($Y110&gt;=0,IF(($Z$10*$Z110)*VLOOKUP($G110,'Tableau de bord'!$B$42:$G$46,4,TRUE)&gt;75000,75000*($Y110),(($Z$10*$Z110)*$Y110*VLOOKUP($G110,'Tableau de bord'!$B$42:$G$46,4,TRUE))))))</f>
        <v/>
      </c>
      <c r="AF110" s="177" t="str">
        <f t="shared" si="17"/>
        <v/>
      </c>
      <c r="AG110" s="309"/>
      <c r="AH110" s="310"/>
      <c r="AI110" s="387"/>
      <c r="AJ110" s="388"/>
      <c r="AK110" s="386" t="str">
        <f t="shared" si="18"/>
        <v/>
      </c>
      <c r="AL110" s="160"/>
      <c r="AM110" s="380"/>
      <c r="AN110" s="388"/>
      <c r="AO110" s="173"/>
      <c r="AP110" s="388"/>
      <c r="AQ110" s="160"/>
      <c r="AR110" s="7"/>
      <c r="AS110" s="173"/>
      <c r="AT110" s="160"/>
    </row>
    <row r="111" spans="1:46" s="143" customFormat="1" ht="21" customHeight="1" x14ac:dyDescent="0.25">
      <c r="A111" s="305"/>
      <c r="B111" s="311"/>
      <c r="C111" s="311"/>
      <c r="D111" s="311"/>
      <c r="E111" s="311"/>
      <c r="F111" s="312"/>
      <c r="G111" s="313"/>
      <c r="H111" s="137" t="str">
        <f>IF(AND($C$6="Choisir la période de dépôt",F111&lt;&gt;"",G111),"Choisir une période de dépôt",IF(AND($G111&lt;&gt;"",$F111=""),"Date de début requise",IF(AND($F111&lt;&gt;"",$G111=""),"Date de fin requise",IF($F111="","",IF(AND(VLOOKUP($G111,Données!$C$2:$E$7,3,TRUE)=VLOOKUP($C$6,Données!$A$2:$E$7,5,FALSE),VLOOKUP($F111,Données!$C$2:$E$7,3,TRUE)=VLOOKUP($C$6,Données!$A$2:$E$7,5,FALSE)),"OK","Les dates ne correspondent pas à la période visée par le soutien")))))</f>
        <v/>
      </c>
      <c r="I111" s="5"/>
      <c r="J111" s="523"/>
      <c r="K111" s="137" t="str">
        <f t="shared" si="13"/>
        <v/>
      </c>
      <c r="L111" s="524"/>
      <c r="M111" s="270"/>
      <c r="N111" s="137" t="str">
        <f t="shared" si="14"/>
        <v/>
      </c>
      <c r="O111" s="6"/>
      <c r="P111" s="160"/>
      <c r="Q111" s="7"/>
      <c r="R111" s="5"/>
      <c r="S111" s="10"/>
      <c r="T111" s="8"/>
      <c r="U111" s="306"/>
      <c r="V111" s="307"/>
      <c r="W111" s="308"/>
      <c r="X111" s="138" t="str">
        <f t="shared" si="10"/>
        <v/>
      </c>
      <c r="Y111" s="139" t="str">
        <f t="shared" si="11"/>
        <v/>
      </c>
      <c r="Z111" s="140" t="str">
        <f t="shared" si="15"/>
        <v/>
      </c>
      <c r="AA111" s="141" t="str">
        <f>IF(OR($F111="",$G111="",$I111="",$I111=0),"",VLOOKUP($G111,'Tableau de bord'!$B$28:$G$32,4,TRUE))</f>
        <v/>
      </c>
      <c r="AB111" s="141" t="str">
        <f>IF(OR($F111="",$G111="",$I111="",$I111=0),"",VLOOKUP($G111,'Tableau de bord'!$B$35:$G$39,4,TRUE))</f>
        <v/>
      </c>
      <c r="AC111" s="168" t="str">
        <f t="shared" si="12"/>
        <v/>
      </c>
      <c r="AD111" s="142" t="str">
        <f t="shared" si="16"/>
        <v/>
      </c>
      <c r="AE111" s="142" t="str">
        <f>IF(OR($I111="",$G111="",$F111=""),"",IF(OR($H111&lt;&gt;"OK",$K111&lt;&gt;"OK",$N111&lt;&gt;"OK"),0,IF($Y111&gt;=0,IF(($Z$10*$Z111)*VLOOKUP($G111,'Tableau de bord'!$B$42:$G$46,4,TRUE)&gt;75000,75000*($Y111),(($Z$10*$Z111)*$Y111*VLOOKUP($G111,'Tableau de bord'!$B$42:$G$46,4,TRUE))))))</f>
        <v/>
      </c>
      <c r="AF111" s="177" t="str">
        <f t="shared" si="17"/>
        <v/>
      </c>
      <c r="AG111" s="309"/>
      <c r="AH111" s="310"/>
      <c r="AI111" s="387"/>
      <c r="AJ111" s="388"/>
      <c r="AK111" s="386" t="str">
        <f t="shared" si="18"/>
        <v/>
      </c>
      <c r="AL111" s="160"/>
      <c r="AM111" s="380"/>
      <c r="AN111" s="388"/>
      <c r="AO111" s="173"/>
      <c r="AP111" s="388"/>
      <c r="AQ111" s="160"/>
      <c r="AR111" s="7"/>
      <c r="AS111" s="173"/>
      <c r="AT111" s="160"/>
    </row>
    <row r="112" spans="1:46" s="143" customFormat="1" ht="21" customHeight="1" x14ac:dyDescent="0.25">
      <c r="A112" s="305"/>
      <c r="B112" s="311"/>
      <c r="C112" s="311"/>
      <c r="D112" s="311"/>
      <c r="E112" s="311"/>
      <c r="F112" s="312"/>
      <c r="G112" s="313"/>
      <c r="H112" s="137" t="str">
        <f>IF(AND($C$6="Choisir la période de dépôt",F112&lt;&gt;"",G112),"Choisir une période de dépôt",IF(AND($G112&lt;&gt;"",$F112=""),"Date de début requise",IF(AND($F112&lt;&gt;"",$G112=""),"Date de fin requise",IF($F112="","",IF(AND(VLOOKUP($G112,Données!$C$2:$E$7,3,TRUE)=VLOOKUP($C$6,Données!$A$2:$E$7,5,FALSE),VLOOKUP($F112,Données!$C$2:$E$7,3,TRUE)=VLOOKUP($C$6,Données!$A$2:$E$7,5,FALSE)),"OK","Les dates ne correspondent pas à la période visée par le soutien")))))</f>
        <v/>
      </c>
      <c r="I112" s="5"/>
      <c r="J112" s="523"/>
      <c r="K112" s="137" t="str">
        <f t="shared" si="13"/>
        <v/>
      </c>
      <c r="L112" s="524"/>
      <c r="M112" s="270"/>
      <c r="N112" s="137" t="str">
        <f t="shared" si="14"/>
        <v/>
      </c>
      <c r="O112" s="6"/>
      <c r="P112" s="160"/>
      <c r="Q112" s="7"/>
      <c r="R112" s="5"/>
      <c r="S112" s="10"/>
      <c r="T112" s="8"/>
      <c r="U112" s="306"/>
      <c r="V112" s="307"/>
      <c r="W112" s="308"/>
      <c r="X112" s="138" t="str">
        <f t="shared" si="10"/>
        <v/>
      </c>
      <c r="Y112" s="139" t="str">
        <f t="shared" si="11"/>
        <v/>
      </c>
      <c r="Z112" s="140" t="str">
        <f t="shared" si="15"/>
        <v/>
      </c>
      <c r="AA112" s="141" t="str">
        <f>IF(OR($F112="",$G112="",$I112="",$I112=0),"",VLOOKUP($G112,'Tableau de bord'!$B$28:$G$32,4,TRUE))</f>
        <v/>
      </c>
      <c r="AB112" s="141" t="str">
        <f>IF(OR($F112="",$G112="",$I112="",$I112=0),"",VLOOKUP($G112,'Tableau de bord'!$B$35:$G$39,4,TRUE))</f>
        <v/>
      </c>
      <c r="AC112" s="168" t="str">
        <f t="shared" si="12"/>
        <v/>
      </c>
      <c r="AD112" s="142" t="str">
        <f t="shared" si="16"/>
        <v/>
      </c>
      <c r="AE112" s="142" t="str">
        <f>IF(OR($I112="",$G112="",$F112=""),"",IF(OR($H112&lt;&gt;"OK",$K112&lt;&gt;"OK",$N112&lt;&gt;"OK"),0,IF($Y112&gt;=0,IF(($Z$10*$Z112)*VLOOKUP($G112,'Tableau de bord'!$B$42:$G$46,4,TRUE)&gt;75000,75000*($Y112),(($Z$10*$Z112)*$Y112*VLOOKUP($G112,'Tableau de bord'!$B$42:$G$46,4,TRUE))))))</f>
        <v/>
      </c>
      <c r="AF112" s="177" t="str">
        <f t="shared" si="17"/>
        <v/>
      </c>
      <c r="AG112" s="309"/>
      <c r="AH112" s="310"/>
      <c r="AI112" s="387"/>
      <c r="AJ112" s="388"/>
      <c r="AK112" s="386" t="str">
        <f t="shared" si="18"/>
        <v/>
      </c>
      <c r="AL112" s="160"/>
      <c r="AM112" s="380"/>
      <c r="AN112" s="388"/>
      <c r="AO112" s="173"/>
      <c r="AP112" s="388"/>
      <c r="AQ112" s="160"/>
      <c r="AR112" s="7"/>
      <c r="AS112" s="173"/>
      <c r="AT112" s="160"/>
    </row>
    <row r="113" spans="1:46" s="143" customFormat="1" ht="21" customHeight="1" x14ac:dyDescent="0.25">
      <c r="A113" s="305"/>
      <c r="B113" s="311"/>
      <c r="C113" s="311"/>
      <c r="D113" s="311"/>
      <c r="E113" s="311"/>
      <c r="F113" s="312"/>
      <c r="G113" s="313"/>
      <c r="H113" s="137" t="str">
        <f>IF(AND($C$6="Choisir la période de dépôt",F113&lt;&gt;"",G113),"Choisir une période de dépôt",IF(AND($G113&lt;&gt;"",$F113=""),"Date de début requise",IF(AND($F113&lt;&gt;"",$G113=""),"Date de fin requise",IF($F113="","",IF(AND(VLOOKUP($G113,Données!$C$2:$E$7,3,TRUE)=VLOOKUP($C$6,Données!$A$2:$E$7,5,FALSE),VLOOKUP($F113,Données!$C$2:$E$7,3,TRUE)=VLOOKUP($C$6,Données!$A$2:$E$7,5,FALSE)),"OK","Les dates ne correspondent pas à la période visée par le soutien")))))</f>
        <v/>
      </c>
      <c r="I113" s="5"/>
      <c r="J113" s="523"/>
      <c r="K113" s="137" t="str">
        <f t="shared" si="13"/>
        <v/>
      </c>
      <c r="L113" s="524"/>
      <c r="M113" s="270"/>
      <c r="N113" s="137" t="str">
        <f t="shared" si="14"/>
        <v/>
      </c>
      <c r="O113" s="6"/>
      <c r="P113" s="160"/>
      <c r="Q113" s="7"/>
      <c r="R113" s="5"/>
      <c r="S113" s="10"/>
      <c r="T113" s="8"/>
      <c r="U113" s="306"/>
      <c r="V113" s="307"/>
      <c r="W113" s="308"/>
      <c r="X113" s="138" t="str">
        <f t="shared" si="10"/>
        <v/>
      </c>
      <c r="Y113" s="139" t="str">
        <f t="shared" si="11"/>
        <v/>
      </c>
      <c r="Z113" s="140" t="str">
        <f t="shared" si="15"/>
        <v/>
      </c>
      <c r="AA113" s="141" t="str">
        <f>IF(OR($F113="",$G113="",$I113="",$I113=0),"",VLOOKUP($G113,'Tableau de bord'!$B$28:$G$32,4,TRUE))</f>
        <v/>
      </c>
      <c r="AB113" s="141" t="str">
        <f>IF(OR($F113="",$G113="",$I113="",$I113=0),"",VLOOKUP($G113,'Tableau de bord'!$B$35:$G$39,4,TRUE))</f>
        <v/>
      </c>
      <c r="AC113" s="168" t="str">
        <f t="shared" si="12"/>
        <v/>
      </c>
      <c r="AD113" s="142" t="str">
        <f t="shared" si="16"/>
        <v/>
      </c>
      <c r="AE113" s="142" t="str">
        <f>IF(OR($I113="",$G113="",$F113=""),"",IF(OR($H113&lt;&gt;"OK",$K113&lt;&gt;"OK",$N113&lt;&gt;"OK"),0,IF($Y113&gt;=0,IF(($Z$10*$Z113)*VLOOKUP($G113,'Tableau de bord'!$B$42:$G$46,4,TRUE)&gt;75000,75000*($Y113),(($Z$10*$Z113)*$Y113*VLOOKUP($G113,'Tableau de bord'!$B$42:$G$46,4,TRUE))))))</f>
        <v/>
      </c>
      <c r="AF113" s="177" t="str">
        <f t="shared" si="17"/>
        <v/>
      </c>
      <c r="AG113" s="309"/>
      <c r="AH113" s="310"/>
      <c r="AI113" s="387"/>
      <c r="AJ113" s="388"/>
      <c r="AK113" s="386" t="str">
        <f t="shared" si="18"/>
        <v/>
      </c>
      <c r="AL113" s="160"/>
      <c r="AM113" s="380"/>
      <c r="AN113" s="388"/>
      <c r="AO113" s="173"/>
      <c r="AP113" s="388"/>
      <c r="AQ113" s="160"/>
      <c r="AR113" s="7"/>
      <c r="AS113" s="173"/>
      <c r="AT113" s="160"/>
    </row>
    <row r="114" spans="1:46" s="143" customFormat="1" ht="21" customHeight="1" x14ac:dyDescent="0.25">
      <c r="A114" s="305"/>
      <c r="B114" s="311"/>
      <c r="C114" s="311"/>
      <c r="D114" s="311"/>
      <c r="E114" s="311"/>
      <c r="F114" s="312"/>
      <c r="G114" s="313"/>
      <c r="H114" s="137" t="str">
        <f>IF(AND($C$6="Choisir la période de dépôt",F114&lt;&gt;"",G114),"Choisir une période de dépôt",IF(AND($G114&lt;&gt;"",$F114=""),"Date de début requise",IF(AND($F114&lt;&gt;"",$G114=""),"Date de fin requise",IF($F114="","",IF(AND(VLOOKUP($G114,Données!$C$2:$E$7,3,TRUE)=VLOOKUP($C$6,Données!$A$2:$E$7,5,FALSE),VLOOKUP($F114,Données!$C$2:$E$7,3,TRUE)=VLOOKUP($C$6,Données!$A$2:$E$7,5,FALSE)),"OK","Les dates ne correspondent pas à la période visée par le soutien")))))</f>
        <v/>
      </c>
      <c r="I114" s="5"/>
      <c r="J114" s="523"/>
      <c r="K114" s="137" t="str">
        <f t="shared" si="13"/>
        <v/>
      </c>
      <c r="L114" s="524"/>
      <c r="M114" s="270"/>
      <c r="N114" s="137" t="str">
        <f t="shared" si="14"/>
        <v/>
      </c>
      <c r="O114" s="6"/>
      <c r="P114" s="160"/>
      <c r="Q114" s="7"/>
      <c r="R114" s="5"/>
      <c r="S114" s="10"/>
      <c r="T114" s="8"/>
      <c r="U114" s="306"/>
      <c r="V114" s="307"/>
      <c r="W114" s="308"/>
      <c r="X114" s="138" t="str">
        <f t="shared" si="10"/>
        <v/>
      </c>
      <c r="Y114" s="139" t="str">
        <f t="shared" si="11"/>
        <v/>
      </c>
      <c r="Z114" s="140" t="str">
        <f t="shared" si="15"/>
        <v/>
      </c>
      <c r="AA114" s="141" t="str">
        <f>IF(OR($F114="",$G114="",$I114="",$I114=0),"",VLOOKUP($G114,'Tableau de bord'!$B$28:$G$32,4,TRUE))</f>
        <v/>
      </c>
      <c r="AB114" s="141" t="str">
        <f>IF(OR($F114="",$G114="",$I114="",$I114=0),"",VLOOKUP($G114,'Tableau de bord'!$B$35:$G$39,4,TRUE))</f>
        <v/>
      </c>
      <c r="AC114" s="168" t="str">
        <f t="shared" si="12"/>
        <v/>
      </c>
      <c r="AD114" s="142" t="str">
        <f t="shared" si="16"/>
        <v/>
      </c>
      <c r="AE114" s="142" t="str">
        <f>IF(OR($I114="",$G114="",$F114=""),"",IF(OR($H114&lt;&gt;"OK",$K114&lt;&gt;"OK",$N114&lt;&gt;"OK"),0,IF($Y114&gt;=0,IF(($Z$10*$Z114)*VLOOKUP($G114,'Tableau de bord'!$B$42:$G$46,4,TRUE)&gt;75000,75000*($Y114),(($Z$10*$Z114)*$Y114*VLOOKUP($G114,'Tableau de bord'!$B$42:$G$46,4,TRUE))))))</f>
        <v/>
      </c>
      <c r="AF114" s="177" t="str">
        <f t="shared" si="17"/>
        <v/>
      </c>
      <c r="AG114" s="309"/>
      <c r="AH114" s="310"/>
      <c r="AI114" s="387"/>
      <c r="AJ114" s="388"/>
      <c r="AK114" s="386" t="str">
        <f t="shared" si="18"/>
        <v/>
      </c>
      <c r="AL114" s="160"/>
      <c r="AM114" s="380"/>
      <c r="AN114" s="388"/>
      <c r="AO114" s="173"/>
      <c r="AP114" s="388"/>
      <c r="AQ114" s="160"/>
      <c r="AR114" s="7"/>
      <c r="AS114" s="173"/>
      <c r="AT114" s="160"/>
    </row>
    <row r="115" spans="1:46" s="143" customFormat="1" ht="21" customHeight="1" x14ac:dyDescent="0.25">
      <c r="A115" s="305"/>
      <c r="B115" s="311"/>
      <c r="C115" s="311"/>
      <c r="D115" s="311"/>
      <c r="E115" s="311"/>
      <c r="F115" s="312"/>
      <c r="G115" s="313"/>
      <c r="H115" s="137" t="str">
        <f>IF(AND($C$6="Choisir la période de dépôt",F115&lt;&gt;"",G115),"Choisir une période de dépôt",IF(AND($G115&lt;&gt;"",$F115=""),"Date de début requise",IF(AND($F115&lt;&gt;"",$G115=""),"Date de fin requise",IF($F115="","",IF(AND(VLOOKUP($G115,Données!$C$2:$E$7,3,TRUE)=VLOOKUP($C$6,Données!$A$2:$E$7,5,FALSE),VLOOKUP($F115,Données!$C$2:$E$7,3,TRUE)=VLOOKUP($C$6,Données!$A$2:$E$7,5,FALSE)),"OK","Les dates ne correspondent pas à la période visée par le soutien")))))</f>
        <v/>
      </c>
      <c r="I115" s="5"/>
      <c r="J115" s="523"/>
      <c r="K115" s="137" t="str">
        <f t="shared" si="13"/>
        <v/>
      </c>
      <c r="L115" s="524"/>
      <c r="M115" s="270"/>
      <c r="N115" s="137" t="str">
        <f t="shared" si="14"/>
        <v/>
      </c>
      <c r="O115" s="6"/>
      <c r="P115" s="160"/>
      <c r="Q115" s="7"/>
      <c r="R115" s="5"/>
      <c r="S115" s="10"/>
      <c r="T115" s="8"/>
      <c r="U115" s="306"/>
      <c r="V115" s="307"/>
      <c r="W115" s="308"/>
      <c r="X115" s="138" t="str">
        <f t="shared" si="10"/>
        <v/>
      </c>
      <c r="Y115" s="139" t="str">
        <f t="shared" si="11"/>
        <v/>
      </c>
      <c r="Z115" s="140" t="str">
        <f t="shared" si="15"/>
        <v/>
      </c>
      <c r="AA115" s="141" t="str">
        <f>IF(OR($F115="",$G115="",$I115="",$I115=0),"",VLOOKUP($G115,'Tableau de bord'!$B$28:$G$32,4,TRUE))</f>
        <v/>
      </c>
      <c r="AB115" s="141" t="str">
        <f>IF(OR($F115="",$G115="",$I115="",$I115=0),"",VLOOKUP($G115,'Tableau de bord'!$B$35:$G$39,4,TRUE))</f>
        <v/>
      </c>
      <c r="AC115" s="168" t="str">
        <f t="shared" si="12"/>
        <v/>
      </c>
      <c r="AD115" s="142" t="str">
        <f t="shared" si="16"/>
        <v/>
      </c>
      <c r="AE115" s="142" t="str">
        <f>IF(OR($I115="",$G115="",$F115=""),"",IF(OR($H115&lt;&gt;"OK",$K115&lt;&gt;"OK",$N115&lt;&gt;"OK"),0,IF($Y115&gt;=0,IF(($Z$10*$Z115)*VLOOKUP($G115,'Tableau de bord'!$B$42:$G$46,4,TRUE)&gt;75000,75000*($Y115),(($Z$10*$Z115)*$Y115*VLOOKUP($G115,'Tableau de bord'!$B$42:$G$46,4,TRUE))))))</f>
        <v/>
      </c>
      <c r="AF115" s="177" t="str">
        <f t="shared" si="17"/>
        <v/>
      </c>
      <c r="AG115" s="309"/>
      <c r="AH115" s="310"/>
      <c r="AI115" s="387"/>
      <c r="AJ115" s="388"/>
      <c r="AK115" s="386" t="str">
        <f t="shared" si="18"/>
        <v/>
      </c>
      <c r="AL115" s="160"/>
      <c r="AM115" s="380"/>
      <c r="AN115" s="388"/>
      <c r="AO115" s="173"/>
      <c r="AP115" s="388"/>
      <c r="AQ115" s="160"/>
      <c r="AR115" s="7"/>
      <c r="AS115" s="173"/>
      <c r="AT115" s="160"/>
    </row>
    <row r="116" spans="1:46" s="143" customFormat="1" ht="21" customHeight="1" x14ac:dyDescent="0.25">
      <c r="A116" s="305"/>
      <c r="B116" s="311"/>
      <c r="C116" s="311"/>
      <c r="D116" s="311"/>
      <c r="E116" s="311"/>
      <c r="F116" s="312"/>
      <c r="G116" s="313"/>
      <c r="H116" s="137" t="str">
        <f>IF(AND($C$6="Choisir la période de dépôt",F116&lt;&gt;"",G116),"Choisir une période de dépôt",IF(AND($G116&lt;&gt;"",$F116=""),"Date de début requise",IF(AND($F116&lt;&gt;"",$G116=""),"Date de fin requise",IF($F116="","",IF(AND(VLOOKUP($G116,Données!$C$2:$E$7,3,TRUE)=VLOOKUP($C$6,Données!$A$2:$E$7,5,FALSE),VLOOKUP($F116,Données!$C$2:$E$7,3,TRUE)=VLOOKUP($C$6,Données!$A$2:$E$7,5,FALSE)),"OK","Les dates ne correspondent pas à la période visée par le soutien")))))</f>
        <v/>
      </c>
      <c r="I116" s="5"/>
      <c r="J116" s="523"/>
      <c r="K116" s="137" t="str">
        <f t="shared" si="13"/>
        <v/>
      </c>
      <c r="L116" s="524"/>
      <c r="M116" s="270"/>
      <c r="N116" s="137" t="str">
        <f t="shared" si="14"/>
        <v/>
      </c>
      <c r="O116" s="6"/>
      <c r="P116" s="160"/>
      <c r="Q116" s="7"/>
      <c r="R116" s="5"/>
      <c r="S116" s="10"/>
      <c r="T116" s="8"/>
      <c r="U116" s="306"/>
      <c r="V116" s="307"/>
      <c r="W116" s="308"/>
      <c r="X116" s="138" t="str">
        <f t="shared" si="10"/>
        <v/>
      </c>
      <c r="Y116" s="139" t="str">
        <f t="shared" si="11"/>
        <v/>
      </c>
      <c r="Z116" s="140" t="str">
        <f t="shared" si="15"/>
        <v/>
      </c>
      <c r="AA116" s="141" t="str">
        <f>IF(OR($F116="",$G116="",$I116="",$I116=0),"",VLOOKUP($G116,'Tableau de bord'!$B$28:$G$32,4,TRUE))</f>
        <v/>
      </c>
      <c r="AB116" s="141" t="str">
        <f>IF(OR($F116="",$G116="",$I116="",$I116=0),"",VLOOKUP($G116,'Tableau de bord'!$B$35:$G$39,4,TRUE))</f>
        <v/>
      </c>
      <c r="AC116" s="168" t="str">
        <f t="shared" si="12"/>
        <v/>
      </c>
      <c r="AD116" s="142" t="str">
        <f t="shared" si="16"/>
        <v/>
      </c>
      <c r="AE116" s="142" t="str">
        <f>IF(OR($I116="",$G116="",$F116=""),"",IF(OR($H116&lt;&gt;"OK",$K116&lt;&gt;"OK",$N116&lt;&gt;"OK"),0,IF($Y116&gt;=0,IF(($Z$10*$Z116)*VLOOKUP($G116,'Tableau de bord'!$B$42:$G$46,4,TRUE)&gt;75000,75000*($Y116),(($Z$10*$Z116)*$Y116*VLOOKUP($G116,'Tableau de bord'!$B$42:$G$46,4,TRUE))))))</f>
        <v/>
      </c>
      <c r="AF116" s="177" t="str">
        <f t="shared" si="17"/>
        <v/>
      </c>
      <c r="AG116" s="309"/>
      <c r="AH116" s="310"/>
      <c r="AI116" s="387"/>
      <c r="AJ116" s="388"/>
      <c r="AK116" s="386" t="str">
        <f t="shared" si="18"/>
        <v/>
      </c>
      <c r="AL116" s="160"/>
      <c r="AM116" s="380"/>
      <c r="AN116" s="388"/>
      <c r="AO116" s="173"/>
      <c r="AP116" s="388"/>
      <c r="AQ116" s="160"/>
      <c r="AR116" s="7"/>
      <c r="AS116" s="173"/>
      <c r="AT116" s="160"/>
    </row>
    <row r="117" spans="1:46" s="143" customFormat="1" ht="21" customHeight="1" x14ac:dyDescent="0.25">
      <c r="A117" s="305"/>
      <c r="B117" s="311"/>
      <c r="C117" s="311"/>
      <c r="D117" s="311"/>
      <c r="E117" s="311"/>
      <c r="F117" s="312"/>
      <c r="G117" s="313"/>
      <c r="H117" s="137" t="str">
        <f>IF(AND($C$6="Choisir la période de dépôt",F117&lt;&gt;"",G117),"Choisir une période de dépôt",IF(AND($G117&lt;&gt;"",$F117=""),"Date de début requise",IF(AND($F117&lt;&gt;"",$G117=""),"Date de fin requise",IF($F117="","",IF(AND(VLOOKUP($G117,Données!$C$2:$E$7,3,TRUE)=VLOOKUP($C$6,Données!$A$2:$E$7,5,FALSE),VLOOKUP($F117,Données!$C$2:$E$7,3,TRUE)=VLOOKUP($C$6,Données!$A$2:$E$7,5,FALSE)),"OK","Les dates ne correspondent pas à la période visée par le soutien")))))</f>
        <v/>
      </c>
      <c r="I117" s="5"/>
      <c r="J117" s="523"/>
      <c r="K117" s="137" t="str">
        <f t="shared" si="13"/>
        <v/>
      </c>
      <c r="L117" s="524"/>
      <c r="M117" s="270"/>
      <c r="N117" s="137" t="str">
        <f t="shared" si="14"/>
        <v/>
      </c>
      <c r="O117" s="6"/>
      <c r="P117" s="160"/>
      <c r="Q117" s="7"/>
      <c r="R117" s="5"/>
      <c r="S117" s="10"/>
      <c r="T117" s="8"/>
      <c r="U117" s="306"/>
      <c r="V117" s="307"/>
      <c r="W117" s="308"/>
      <c r="X117" s="138" t="str">
        <f t="shared" si="10"/>
        <v/>
      </c>
      <c r="Y117" s="139" t="str">
        <f t="shared" si="11"/>
        <v/>
      </c>
      <c r="Z117" s="140" t="str">
        <f t="shared" si="15"/>
        <v/>
      </c>
      <c r="AA117" s="141" t="str">
        <f>IF(OR($F117="",$G117="",$I117="",$I117=0),"",VLOOKUP($G117,'Tableau de bord'!$B$28:$G$32,4,TRUE))</f>
        <v/>
      </c>
      <c r="AB117" s="141" t="str">
        <f>IF(OR($F117="",$G117="",$I117="",$I117=0),"",VLOOKUP($G117,'Tableau de bord'!$B$35:$G$39,4,TRUE))</f>
        <v/>
      </c>
      <c r="AC117" s="168" t="str">
        <f t="shared" si="12"/>
        <v/>
      </c>
      <c r="AD117" s="142" t="str">
        <f t="shared" si="16"/>
        <v/>
      </c>
      <c r="AE117" s="142" t="str">
        <f>IF(OR($I117="",$G117="",$F117=""),"",IF(OR($H117&lt;&gt;"OK",$K117&lt;&gt;"OK",$N117&lt;&gt;"OK"),0,IF($Y117&gt;=0,IF(($Z$10*$Z117)*VLOOKUP($G117,'Tableau de bord'!$B$42:$G$46,4,TRUE)&gt;75000,75000*($Y117),(($Z$10*$Z117)*$Y117*VLOOKUP($G117,'Tableau de bord'!$B$42:$G$46,4,TRUE))))))</f>
        <v/>
      </c>
      <c r="AF117" s="177" t="str">
        <f t="shared" si="17"/>
        <v/>
      </c>
      <c r="AG117" s="309"/>
      <c r="AH117" s="310"/>
      <c r="AI117" s="387"/>
      <c r="AJ117" s="388"/>
      <c r="AK117" s="386" t="str">
        <f t="shared" si="18"/>
        <v/>
      </c>
      <c r="AL117" s="160"/>
      <c r="AM117" s="380"/>
      <c r="AN117" s="388"/>
      <c r="AO117" s="173"/>
      <c r="AP117" s="388"/>
      <c r="AQ117" s="160"/>
      <c r="AR117" s="7"/>
      <c r="AS117" s="173"/>
      <c r="AT117" s="160"/>
    </row>
    <row r="118" spans="1:46" s="143" customFormat="1" ht="21" customHeight="1" x14ac:dyDescent="0.25">
      <c r="A118" s="305"/>
      <c r="B118" s="311"/>
      <c r="C118" s="311"/>
      <c r="D118" s="311"/>
      <c r="E118" s="311"/>
      <c r="F118" s="312"/>
      <c r="G118" s="313"/>
      <c r="H118" s="137" t="str">
        <f>IF(AND($C$6="Choisir la période de dépôt",F118&lt;&gt;"",G118),"Choisir une période de dépôt",IF(AND($G118&lt;&gt;"",$F118=""),"Date de début requise",IF(AND($F118&lt;&gt;"",$G118=""),"Date de fin requise",IF($F118="","",IF(AND(VLOOKUP($G118,Données!$C$2:$E$7,3,TRUE)=VLOOKUP($C$6,Données!$A$2:$E$7,5,FALSE),VLOOKUP($F118,Données!$C$2:$E$7,3,TRUE)=VLOOKUP($C$6,Données!$A$2:$E$7,5,FALSE)),"OK","Les dates ne correspondent pas à la période visée par le soutien")))))</f>
        <v/>
      </c>
      <c r="I118" s="5"/>
      <c r="J118" s="523"/>
      <c r="K118" s="137" t="str">
        <f t="shared" si="13"/>
        <v/>
      </c>
      <c r="L118" s="524"/>
      <c r="M118" s="270"/>
      <c r="N118" s="137" t="str">
        <f t="shared" si="14"/>
        <v/>
      </c>
      <c r="O118" s="6"/>
      <c r="P118" s="160"/>
      <c r="Q118" s="7"/>
      <c r="R118" s="5"/>
      <c r="S118" s="10"/>
      <c r="T118" s="8"/>
      <c r="U118" s="306"/>
      <c r="V118" s="307"/>
      <c r="W118" s="308"/>
      <c r="X118" s="138" t="str">
        <f t="shared" si="10"/>
        <v/>
      </c>
      <c r="Y118" s="139" t="str">
        <f t="shared" si="11"/>
        <v/>
      </c>
      <c r="Z118" s="140" t="str">
        <f t="shared" si="15"/>
        <v/>
      </c>
      <c r="AA118" s="141" t="str">
        <f>IF(OR($F118="",$G118="",$I118="",$I118=0),"",VLOOKUP($G118,'Tableau de bord'!$B$28:$G$32,4,TRUE))</f>
        <v/>
      </c>
      <c r="AB118" s="141" t="str">
        <f>IF(OR($F118="",$G118="",$I118="",$I118=0),"",VLOOKUP($G118,'Tableau de bord'!$B$35:$G$39,4,TRUE))</f>
        <v/>
      </c>
      <c r="AC118" s="168" t="str">
        <f t="shared" si="12"/>
        <v/>
      </c>
      <c r="AD118" s="142" t="str">
        <f t="shared" si="16"/>
        <v/>
      </c>
      <c r="AE118" s="142" t="str">
        <f>IF(OR($I118="",$G118="",$F118=""),"",IF(OR($H118&lt;&gt;"OK",$K118&lt;&gt;"OK",$N118&lt;&gt;"OK"),0,IF($Y118&gt;=0,IF(($Z$10*$Z118)*VLOOKUP($G118,'Tableau de bord'!$B$42:$G$46,4,TRUE)&gt;75000,75000*($Y118),(($Z$10*$Z118)*$Y118*VLOOKUP($G118,'Tableau de bord'!$B$42:$G$46,4,TRUE))))))</f>
        <v/>
      </c>
      <c r="AF118" s="177" t="str">
        <f t="shared" si="17"/>
        <v/>
      </c>
      <c r="AG118" s="309"/>
      <c r="AH118" s="310"/>
      <c r="AI118" s="387"/>
      <c r="AJ118" s="388"/>
      <c r="AK118" s="386" t="str">
        <f t="shared" si="18"/>
        <v/>
      </c>
      <c r="AL118" s="160"/>
      <c r="AM118" s="380"/>
      <c r="AN118" s="388"/>
      <c r="AO118" s="173"/>
      <c r="AP118" s="388"/>
      <c r="AQ118" s="160"/>
      <c r="AR118" s="7"/>
      <c r="AS118" s="173"/>
      <c r="AT118" s="160"/>
    </row>
    <row r="119" spans="1:46" s="143" customFormat="1" ht="21" customHeight="1" x14ac:dyDescent="0.25">
      <c r="A119" s="305"/>
      <c r="B119" s="311"/>
      <c r="C119" s="311"/>
      <c r="D119" s="311"/>
      <c r="E119" s="311"/>
      <c r="F119" s="312"/>
      <c r="G119" s="313"/>
      <c r="H119" s="137" t="str">
        <f>IF(AND($C$6="Choisir la période de dépôt",F119&lt;&gt;"",G119),"Choisir une période de dépôt",IF(AND($G119&lt;&gt;"",$F119=""),"Date de début requise",IF(AND($F119&lt;&gt;"",$G119=""),"Date de fin requise",IF($F119="","",IF(AND(VLOOKUP($G119,Données!$C$2:$E$7,3,TRUE)=VLOOKUP($C$6,Données!$A$2:$E$7,5,FALSE),VLOOKUP($F119,Données!$C$2:$E$7,3,TRUE)=VLOOKUP($C$6,Données!$A$2:$E$7,5,FALSE)),"OK","Les dates ne correspondent pas à la période visée par le soutien")))))</f>
        <v/>
      </c>
      <c r="I119" s="5"/>
      <c r="J119" s="523"/>
      <c r="K119" s="137" t="str">
        <f t="shared" si="13"/>
        <v/>
      </c>
      <c r="L119" s="524"/>
      <c r="M119" s="270"/>
      <c r="N119" s="137" t="str">
        <f t="shared" si="14"/>
        <v/>
      </c>
      <c r="O119" s="6"/>
      <c r="P119" s="160"/>
      <c r="Q119" s="7"/>
      <c r="R119" s="5"/>
      <c r="S119" s="10"/>
      <c r="T119" s="8"/>
      <c r="U119" s="306"/>
      <c r="V119" s="307"/>
      <c r="W119" s="308"/>
      <c r="X119" s="138" t="str">
        <f t="shared" si="10"/>
        <v/>
      </c>
      <c r="Y119" s="139" t="str">
        <f t="shared" si="11"/>
        <v/>
      </c>
      <c r="Z119" s="140" t="str">
        <f t="shared" si="15"/>
        <v/>
      </c>
      <c r="AA119" s="141" t="str">
        <f>IF(OR($F119="",$G119="",$I119="",$I119=0),"",VLOOKUP($G119,'Tableau de bord'!$B$28:$G$32,4,TRUE))</f>
        <v/>
      </c>
      <c r="AB119" s="141" t="str">
        <f>IF(OR($F119="",$G119="",$I119="",$I119=0),"",VLOOKUP($G119,'Tableau de bord'!$B$35:$G$39,4,TRUE))</f>
        <v/>
      </c>
      <c r="AC119" s="168" t="str">
        <f t="shared" si="12"/>
        <v/>
      </c>
      <c r="AD119" s="142" t="str">
        <f t="shared" si="16"/>
        <v/>
      </c>
      <c r="AE119" s="142" t="str">
        <f>IF(OR($I119="",$G119="",$F119=""),"",IF(OR($H119&lt;&gt;"OK",$K119&lt;&gt;"OK",$N119&lt;&gt;"OK"),0,IF($Y119&gt;=0,IF(($Z$10*$Z119)*VLOOKUP($G119,'Tableau de bord'!$B$42:$G$46,4,TRUE)&gt;75000,75000*($Y119),(($Z$10*$Z119)*$Y119*VLOOKUP($G119,'Tableau de bord'!$B$42:$G$46,4,TRUE))))))</f>
        <v/>
      </c>
      <c r="AF119" s="177" t="str">
        <f t="shared" si="17"/>
        <v/>
      </c>
      <c r="AG119" s="309"/>
      <c r="AH119" s="310"/>
      <c r="AI119" s="387"/>
      <c r="AJ119" s="388"/>
      <c r="AK119" s="386" t="str">
        <f t="shared" si="18"/>
        <v/>
      </c>
      <c r="AL119" s="160"/>
      <c r="AM119" s="380"/>
      <c r="AN119" s="388"/>
      <c r="AO119" s="173"/>
      <c r="AP119" s="388"/>
      <c r="AQ119" s="160"/>
      <c r="AR119" s="7"/>
      <c r="AS119" s="173"/>
      <c r="AT119" s="160"/>
    </row>
    <row r="120" spans="1:46" s="143" customFormat="1" ht="21" customHeight="1" x14ac:dyDescent="0.25">
      <c r="A120" s="305"/>
      <c r="B120" s="311"/>
      <c r="C120" s="311"/>
      <c r="D120" s="311"/>
      <c r="E120" s="311"/>
      <c r="F120" s="312"/>
      <c r="G120" s="313"/>
      <c r="H120" s="137" t="str">
        <f>IF(AND($C$6="Choisir la période de dépôt",F120&lt;&gt;"",G120),"Choisir une période de dépôt",IF(AND($G120&lt;&gt;"",$F120=""),"Date de début requise",IF(AND($F120&lt;&gt;"",$G120=""),"Date de fin requise",IF($F120="","",IF(AND(VLOOKUP($G120,Données!$C$2:$E$7,3,TRUE)=VLOOKUP($C$6,Données!$A$2:$E$7,5,FALSE),VLOOKUP($F120,Données!$C$2:$E$7,3,TRUE)=VLOOKUP($C$6,Données!$A$2:$E$7,5,FALSE)),"OK","Les dates ne correspondent pas à la période visée par le soutien")))))</f>
        <v/>
      </c>
      <c r="I120" s="5"/>
      <c r="J120" s="523"/>
      <c r="K120" s="137" t="str">
        <f t="shared" si="13"/>
        <v/>
      </c>
      <c r="L120" s="524"/>
      <c r="M120" s="270"/>
      <c r="N120" s="137" t="str">
        <f t="shared" si="14"/>
        <v/>
      </c>
      <c r="O120" s="6"/>
      <c r="P120" s="160"/>
      <c r="Q120" s="7"/>
      <c r="R120" s="5"/>
      <c r="S120" s="10"/>
      <c r="T120" s="8"/>
      <c r="U120" s="306"/>
      <c r="V120" s="307"/>
      <c r="W120" s="308"/>
      <c r="X120" s="138" t="str">
        <f t="shared" si="10"/>
        <v/>
      </c>
      <c r="Y120" s="139" t="str">
        <f t="shared" si="11"/>
        <v/>
      </c>
      <c r="Z120" s="140" t="str">
        <f t="shared" si="15"/>
        <v/>
      </c>
      <c r="AA120" s="141" t="str">
        <f>IF(OR($F120="",$G120="",$I120="",$I120=0),"",VLOOKUP($G120,'Tableau de bord'!$B$28:$G$32,4,TRUE))</f>
        <v/>
      </c>
      <c r="AB120" s="141" t="str">
        <f>IF(OR($F120="",$G120="",$I120="",$I120=0),"",VLOOKUP($G120,'Tableau de bord'!$B$35:$G$39,4,TRUE))</f>
        <v/>
      </c>
      <c r="AC120" s="168" t="str">
        <f t="shared" si="12"/>
        <v/>
      </c>
      <c r="AD120" s="142" t="str">
        <f t="shared" si="16"/>
        <v/>
      </c>
      <c r="AE120" s="142" t="str">
        <f>IF(OR($I120="",$G120="",$F120=""),"",IF(OR($H120&lt;&gt;"OK",$K120&lt;&gt;"OK",$N120&lt;&gt;"OK"),0,IF($Y120&gt;=0,IF(($Z$10*$Z120)*VLOOKUP($G120,'Tableau de bord'!$B$42:$G$46,4,TRUE)&gt;75000,75000*($Y120),(($Z$10*$Z120)*$Y120*VLOOKUP($G120,'Tableau de bord'!$B$42:$G$46,4,TRUE))))))</f>
        <v/>
      </c>
      <c r="AF120" s="177" t="str">
        <f t="shared" si="17"/>
        <v/>
      </c>
      <c r="AG120" s="309"/>
      <c r="AH120" s="310"/>
      <c r="AI120" s="387"/>
      <c r="AJ120" s="388"/>
      <c r="AK120" s="386" t="str">
        <f t="shared" si="18"/>
        <v/>
      </c>
      <c r="AL120" s="160"/>
      <c r="AM120" s="380"/>
      <c r="AN120" s="388"/>
      <c r="AO120" s="173"/>
      <c r="AP120" s="388"/>
      <c r="AQ120" s="160"/>
      <c r="AR120" s="7"/>
      <c r="AS120" s="173"/>
      <c r="AT120" s="160"/>
    </row>
    <row r="121" spans="1:46" s="143" customFormat="1" ht="21" customHeight="1" x14ac:dyDescent="0.25">
      <c r="A121" s="305"/>
      <c r="B121" s="311"/>
      <c r="C121" s="311"/>
      <c r="D121" s="311"/>
      <c r="E121" s="311"/>
      <c r="F121" s="312"/>
      <c r="G121" s="313"/>
      <c r="H121" s="137" t="str">
        <f>IF(AND($C$6="Choisir la période de dépôt",F121&lt;&gt;"",G121),"Choisir une période de dépôt",IF(AND($G121&lt;&gt;"",$F121=""),"Date de début requise",IF(AND($F121&lt;&gt;"",$G121=""),"Date de fin requise",IF($F121="","",IF(AND(VLOOKUP($G121,Données!$C$2:$E$7,3,TRUE)=VLOOKUP($C$6,Données!$A$2:$E$7,5,FALSE),VLOOKUP($F121,Données!$C$2:$E$7,3,TRUE)=VLOOKUP($C$6,Données!$A$2:$E$7,5,FALSE)),"OK","Les dates ne correspondent pas à la période visée par le soutien")))))</f>
        <v/>
      </c>
      <c r="I121" s="5"/>
      <c r="J121" s="523"/>
      <c r="K121" s="137" t="str">
        <f t="shared" si="13"/>
        <v/>
      </c>
      <c r="L121" s="524"/>
      <c r="M121" s="270"/>
      <c r="N121" s="137" t="str">
        <f t="shared" si="14"/>
        <v/>
      </c>
      <c r="O121" s="6"/>
      <c r="P121" s="160"/>
      <c r="Q121" s="7"/>
      <c r="R121" s="5"/>
      <c r="S121" s="10"/>
      <c r="T121" s="8"/>
      <c r="U121" s="306"/>
      <c r="V121" s="307"/>
      <c r="W121" s="308"/>
      <c r="X121" s="138" t="str">
        <f t="shared" si="10"/>
        <v/>
      </c>
      <c r="Y121" s="139" t="str">
        <f t="shared" si="11"/>
        <v/>
      </c>
      <c r="Z121" s="140" t="str">
        <f t="shared" si="15"/>
        <v/>
      </c>
      <c r="AA121" s="141" t="str">
        <f>IF(OR($F121="",$G121="",$I121="",$I121=0),"",VLOOKUP($G121,'Tableau de bord'!$B$28:$G$32,4,TRUE))</f>
        <v/>
      </c>
      <c r="AB121" s="141" t="str">
        <f>IF(OR($F121="",$G121="",$I121="",$I121=0),"",VLOOKUP($G121,'Tableau de bord'!$B$35:$G$39,4,TRUE))</f>
        <v/>
      </c>
      <c r="AC121" s="168" t="str">
        <f t="shared" si="12"/>
        <v/>
      </c>
      <c r="AD121" s="142" t="str">
        <f t="shared" si="16"/>
        <v/>
      </c>
      <c r="AE121" s="142" t="str">
        <f>IF(OR($I121="",$G121="",$F121=""),"",IF(OR($H121&lt;&gt;"OK",$K121&lt;&gt;"OK",$N121&lt;&gt;"OK"),0,IF($Y121&gt;=0,IF(($Z$10*$Z121)*VLOOKUP($G121,'Tableau de bord'!$B$42:$G$46,4,TRUE)&gt;75000,75000*($Y121),(($Z$10*$Z121)*$Y121*VLOOKUP($G121,'Tableau de bord'!$B$42:$G$46,4,TRUE))))))</f>
        <v/>
      </c>
      <c r="AF121" s="177" t="str">
        <f t="shared" si="17"/>
        <v/>
      </c>
      <c r="AG121" s="309"/>
      <c r="AH121" s="310"/>
      <c r="AI121" s="387"/>
      <c r="AJ121" s="388"/>
      <c r="AK121" s="386" t="str">
        <f t="shared" si="18"/>
        <v/>
      </c>
      <c r="AL121" s="160"/>
      <c r="AM121" s="380"/>
      <c r="AN121" s="388"/>
      <c r="AO121" s="173"/>
      <c r="AP121" s="388"/>
      <c r="AQ121" s="160"/>
      <c r="AR121" s="7"/>
      <c r="AS121" s="173"/>
      <c r="AT121" s="160"/>
    </row>
    <row r="122" spans="1:46" s="143" customFormat="1" ht="21" customHeight="1" x14ac:dyDescent="0.25">
      <c r="A122" s="305"/>
      <c r="B122" s="311"/>
      <c r="C122" s="311"/>
      <c r="D122" s="311"/>
      <c r="E122" s="311"/>
      <c r="F122" s="312"/>
      <c r="G122" s="313"/>
      <c r="H122" s="137" t="str">
        <f>IF(AND($C$6="Choisir la période de dépôt",F122&lt;&gt;"",G122),"Choisir une période de dépôt",IF(AND($G122&lt;&gt;"",$F122=""),"Date de début requise",IF(AND($F122&lt;&gt;"",$G122=""),"Date de fin requise",IF($F122="","",IF(AND(VLOOKUP($G122,Données!$C$2:$E$7,3,TRUE)=VLOOKUP($C$6,Données!$A$2:$E$7,5,FALSE),VLOOKUP($F122,Données!$C$2:$E$7,3,TRUE)=VLOOKUP($C$6,Données!$A$2:$E$7,5,FALSE)),"OK","Les dates ne correspondent pas à la période visée par le soutien")))))</f>
        <v/>
      </c>
      <c r="I122" s="5"/>
      <c r="J122" s="523"/>
      <c r="K122" s="137" t="str">
        <f t="shared" si="13"/>
        <v/>
      </c>
      <c r="L122" s="524"/>
      <c r="M122" s="270"/>
      <c r="N122" s="137" t="str">
        <f t="shared" si="14"/>
        <v/>
      </c>
      <c r="O122" s="6"/>
      <c r="P122" s="160"/>
      <c r="Q122" s="7"/>
      <c r="R122" s="5"/>
      <c r="S122" s="10"/>
      <c r="T122" s="8"/>
      <c r="U122" s="306"/>
      <c r="V122" s="307"/>
      <c r="W122" s="308"/>
      <c r="X122" s="138" t="str">
        <f t="shared" si="10"/>
        <v/>
      </c>
      <c r="Y122" s="139" t="str">
        <f t="shared" si="11"/>
        <v/>
      </c>
      <c r="Z122" s="140" t="str">
        <f t="shared" si="15"/>
        <v/>
      </c>
      <c r="AA122" s="141" t="str">
        <f>IF(OR($F122="",$G122="",$I122="",$I122=0),"",VLOOKUP($G122,'Tableau de bord'!$B$28:$G$32,4,TRUE))</f>
        <v/>
      </c>
      <c r="AB122" s="141" t="str">
        <f>IF(OR($F122="",$G122="",$I122="",$I122=0),"",VLOOKUP($G122,'Tableau de bord'!$B$35:$G$39,4,TRUE))</f>
        <v/>
      </c>
      <c r="AC122" s="168" t="str">
        <f t="shared" si="12"/>
        <v/>
      </c>
      <c r="AD122" s="142" t="str">
        <f t="shared" si="16"/>
        <v/>
      </c>
      <c r="AE122" s="142" t="str">
        <f>IF(OR($I122="",$G122="",$F122=""),"",IF(OR($H122&lt;&gt;"OK",$K122&lt;&gt;"OK",$N122&lt;&gt;"OK"),0,IF($Y122&gt;=0,IF(($Z$10*$Z122)*VLOOKUP($G122,'Tableau de bord'!$B$42:$G$46,4,TRUE)&gt;75000,75000*($Y122),(($Z$10*$Z122)*$Y122*VLOOKUP($G122,'Tableau de bord'!$B$42:$G$46,4,TRUE))))))</f>
        <v/>
      </c>
      <c r="AF122" s="177" t="str">
        <f t="shared" si="17"/>
        <v/>
      </c>
      <c r="AG122" s="309"/>
      <c r="AH122" s="310"/>
      <c r="AI122" s="387"/>
      <c r="AJ122" s="388"/>
      <c r="AK122" s="386" t="str">
        <f t="shared" si="18"/>
        <v/>
      </c>
      <c r="AL122" s="160"/>
      <c r="AM122" s="380"/>
      <c r="AN122" s="388"/>
      <c r="AO122" s="173"/>
      <c r="AP122" s="388"/>
      <c r="AQ122" s="160"/>
      <c r="AR122" s="7"/>
      <c r="AS122" s="173"/>
      <c r="AT122" s="160"/>
    </row>
    <row r="123" spans="1:46" s="143" customFormat="1" ht="21" customHeight="1" x14ac:dyDescent="0.25">
      <c r="A123" s="305"/>
      <c r="B123" s="311"/>
      <c r="C123" s="311"/>
      <c r="D123" s="311"/>
      <c r="E123" s="311"/>
      <c r="F123" s="312"/>
      <c r="G123" s="313"/>
      <c r="H123" s="137" t="str">
        <f>IF(AND($C$6="Choisir la période de dépôt",F123&lt;&gt;"",G123),"Choisir une période de dépôt",IF(AND($G123&lt;&gt;"",$F123=""),"Date de début requise",IF(AND($F123&lt;&gt;"",$G123=""),"Date de fin requise",IF($F123="","",IF(AND(VLOOKUP($G123,Données!$C$2:$E$7,3,TRUE)=VLOOKUP($C$6,Données!$A$2:$E$7,5,FALSE),VLOOKUP($F123,Données!$C$2:$E$7,3,TRUE)=VLOOKUP($C$6,Données!$A$2:$E$7,5,FALSE)),"OK","Les dates ne correspondent pas à la période visée par le soutien")))))</f>
        <v/>
      </c>
      <c r="I123" s="5"/>
      <c r="J123" s="523"/>
      <c r="K123" s="137" t="str">
        <f t="shared" si="13"/>
        <v/>
      </c>
      <c r="L123" s="524"/>
      <c r="M123" s="270"/>
      <c r="N123" s="137" t="str">
        <f t="shared" si="14"/>
        <v/>
      </c>
      <c r="O123" s="6"/>
      <c r="P123" s="160"/>
      <c r="Q123" s="7"/>
      <c r="R123" s="5"/>
      <c r="S123" s="10"/>
      <c r="T123" s="8"/>
      <c r="U123" s="306"/>
      <c r="V123" s="307"/>
      <c r="W123" s="308"/>
      <c r="X123" s="138" t="str">
        <f t="shared" si="10"/>
        <v/>
      </c>
      <c r="Y123" s="139" t="str">
        <f t="shared" si="11"/>
        <v/>
      </c>
      <c r="Z123" s="140" t="str">
        <f t="shared" si="15"/>
        <v/>
      </c>
      <c r="AA123" s="141" t="str">
        <f>IF(OR($F123="",$G123="",$I123="",$I123=0),"",VLOOKUP($G123,'Tableau de bord'!$B$28:$G$32,4,TRUE))</f>
        <v/>
      </c>
      <c r="AB123" s="141" t="str">
        <f>IF(OR($F123="",$G123="",$I123="",$I123=0),"",VLOOKUP($G123,'Tableau de bord'!$B$35:$G$39,4,TRUE))</f>
        <v/>
      </c>
      <c r="AC123" s="168" t="str">
        <f t="shared" si="12"/>
        <v/>
      </c>
      <c r="AD123" s="142" t="str">
        <f t="shared" si="16"/>
        <v/>
      </c>
      <c r="AE123" s="142" t="str">
        <f>IF(OR($I123="",$G123="",$F123=""),"",IF(OR($H123&lt;&gt;"OK",$K123&lt;&gt;"OK",$N123&lt;&gt;"OK"),0,IF($Y123&gt;=0,IF(($Z$10*$Z123)*VLOOKUP($G123,'Tableau de bord'!$B$42:$G$46,4,TRUE)&gt;75000,75000*($Y123),(($Z$10*$Z123)*$Y123*VLOOKUP($G123,'Tableau de bord'!$B$42:$G$46,4,TRUE))))))</f>
        <v/>
      </c>
      <c r="AF123" s="177" t="str">
        <f t="shared" si="17"/>
        <v/>
      </c>
      <c r="AG123" s="309"/>
      <c r="AH123" s="310"/>
      <c r="AI123" s="387"/>
      <c r="AJ123" s="388"/>
      <c r="AK123" s="386" t="str">
        <f t="shared" si="18"/>
        <v/>
      </c>
      <c r="AL123" s="160"/>
      <c r="AM123" s="380"/>
      <c r="AN123" s="388"/>
      <c r="AO123" s="173"/>
      <c r="AP123" s="388"/>
      <c r="AQ123" s="160"/>
      <c r="AR123" s="7"/>
      <c r="AS123" s="173"/>
      <c r="AT123" s="160"/>
    </row>
    <row r="124" spans="1:46" s="143" customFormat="1" ht="21" customHeight="1" x14ac:dyDescent="0.25">
      <c r="A124" s="305"/>
      <c r="B124" s="311"/>
      <c r="C124" s="311"/>
      <c r="D124" s="311"/>
      <c r="E124" s="311"/>
      <c r="F124" s="312"/>
      <c r="G124" s="313"/>
      <c r="H124" s="137" t="str">
        <f>IF(AND($C$6="Choisir la période de dépôt",F124&lt;&gt;"",G124),"Choisir une période de dépôt",IF(AND($G124&lt;&gt;"",$F124=""),"Date de début requise",IF(AND($F124&lt;&gt;"",$G124=""),"Date de fin requise",IF($F124="","",IF(AND(VLOOKUP($G124,Données!$C$2:$E$7,3,TRUE)=VLOOKUP($C$6,Données!$A$2:$E$7,5,FALSE),VLOOKUP($F124,Données!$C$2:$E$7,3,TRUE)=VLOOKUP($C$6,Données!$A$2:$E$7,5,FALSE)),"OK","Les dates ne correspondent pas à la période visée par le soutien")))))</f>
        <v/>
      </c>
      <c r="I124" s="5"/>
      <c r="J124" s="523"/>
      <c r="K124" s="137" t="str">
        <f t="shared" si="13"/>
        <v/>
      </c>
      <c r="L124" s="524"/>
      <c r="M124" s="270"/>
      <c r="N124" s="137" t="str">
        <f t="shared" si="14"/>
        <v/>
      </c>
      <c r="O124" s="6"/>
      <c r="P124" s="160"/>
      <c r="Q124" s="7"/>
      <c r="R124" s="5"/>
      <c r="S124" s="10"/>
      <c r="T124" s="8"/>
      <c r="U124" s="306"/>
      <c r="V124" s="307"/>
      <c r="W124" s="308"/>
      <c r="X124" s="138" t="str">
        <f t="shared" si="10"/>
        <v/>
      </c>
      <c r="Y124" s="139" t="str">
        <f t="shared" si="11"/>
        <v/>
      </c>
      <c r="Z124" s="140" t="str">
        <f t="shared" si="15"/>
        <v/>
      </c>
      <c r="AA124" s="141" t="str">
        <f>IF(OR($F124="",$G124="",$I124="",$I124=0),"",VLOOKUP($G124,'Tableau de bord'!$B$28:$G$32,4,TRUE))</f>
        <v/>
      </c>
      <c r="AB124" s="141" t="str">
        <f>IF(OR($F124="",$G124="",$I124="",$I124=0),"",VLOOKUP($G124,'Tableau de bord'!$B$35:$G$39,4,TRUE))</f>
        <v/>
      </c>
      <c r="AC124" s="168" t="str">
        <f t="shared" si="12"/>
        <v/>
      </c>
      <c r="AD124" s="142" t="str">
        <f t="shared" si="16"/>
        <v/>
      </c>
      <c r="AE124" s="142" t="str">
        <f>IF(OR($I124="",$G124="",$F124=""),"",IF(OR($H124&lt;&gt;"OK",$K124&lt;&gt;"OK",$N124&lt;&gt;"OK"),0,IF($Y124&gt;=0,IF(($Z$10*$Z124)*VLOOKUP($G124,'Tableau de bord'!$B$42:$G$46,4,TRUE)&gt;75000,75000*($Y124),(($Z$10*$Z124)*$Y124*VLOOKUP($G124,'Tableau de bord'!$B$42:$G$46,4,TRUE))))))</f>
        <v/>
      </c>
      <c r="AF124" s="177" t="str">
        <f t="shared" si="17"/>
        <v/>
      </c>
      <c r="AG124" s="309"/>
      <c r="AH124" s="310"/>
      <c r="AI124" s="387"/>
      <c r="AJ124" s="388"/>
      <c r="AK124" s="386" t="str">
        <f t="shared" si="18"/>
        <v/>
      </c>
      <c r="AL124" s="160"/>
      <c r="AM124" s="380"/>
      <c r="AN124" s="388"/>
      <c r="AO124" s="173"/>
      <c r="AP124" s="388"/>
      <c r="AQ124" s="160"/>
      <c r="AR124" s="7"/>
      <c r="AS124" s="173"/>
      <c r="AT124" s="160"/>
    </row>
    <row r="125" spans="1:46" s="143" customFormat="1" ht="21" customHeight="1" x14ac:dyDescent="0.25">
      <c r="A125" s="305"/>
      <c r="B125" s="311"/>
      <c r="C125" s="311"/>
      <c r="D125" s="311"/>
      <c r="E125" s="311"/>
      <c r="F125" s="312"/>
      <c r="G125" s="313"/>
      <c r="H125" s="137" t="str">
        <f>IF(AND($C$6="Choisir la période de dépôt",F125&lt;&gt;"",G125),"Choisir une période de dépôt",IF(AND($G125&lt;&gt;"",$F125=""),"Date de début requise",IF(AND($F125&lt;&gt;"",$G125=""),"Date de fin requise",IF($F125="","",IF(AND(VLOOKUP($G125,Données!$C$2:$E$7,3,TRUE)=VLOOKUP($C$6,Données!$A$2:$E$7,5,FALSE),VLOOKUP($F125,Données!$C$2:$E$7,3,TRUE)=VLOOKUP($C$6,Données!$A$2:$E$7,5,FALSE)),"OK","Les dates ne correspondent pas à la période visée par le soutien")))))</f>
        <v/>
      </c>
      <c r="I125" s="5"/>
      <c r="J125" s="523"/>
      <c r="K125" s="137" t="str">
        <f t="shared" si="13"/>
        <v/>
      </c>
      <c r="L125" s="524"/>
      <c r="M125" s="270"/>
      <c r="N125" s="137" t="str">
        <f t="shared" si="14"/>
        <v/>
      </c>
      <c r="O125" s="6"/>
      <c r="P125" s="160"/>
      <c r="Q125" s="7"/>
      <c r="R125" s="5"/>
      <c r="S125" s="10"/>
      <c r="T125" s="8"/>
      <c r="U125" s="306"/>
      <c r="V125" s="307"/>
      <c r="W125" s="308"/>
      <c r="X125" s="138" t="str">
        <f t="shared" si="10"/>
        <v/>
      </c>
      <c r="Y125" s="139" t="str">
        <f t="shared" si="11"/>
        <v/>
      </c>
      <c r="Z125" s="140" t="str">
        <f t="shared" si="15"/>
        <v/>
      </c>
      <c r="AA125" s="141" t="str">
        <f>IF(OR($F125="",$G125="",$I125="",$I125=0),"",VLOOKUP($G125,'Tableau de bord'!$B$28:$G$32,4,TRUE))</f>
        <v/>
      </c>
      <c r="AB125" s="141" t="str">
        <f>IF(OR($F125="",$G125="",$I125="",$I125=0),"",VLOOKUP($G125,'Tableau de bord'!$B$35:$G$39,4,TRUE))</f>
        <v/>
      </c>
      <c r="AC125" s="168" t="str">
        <f t="shared" si="12"/>
        <v/>
      </c>
      <c r="AD125" s="142" t="str">
        <f t="shared" si="16"/>
        <v/>
      </c>
      <c r="AE125" s="142" t="str">
        <f>IF(OR($I125="",$G125="",$F125=""),"",IF(OR($H125&lt;&gt;"OK",$K125&lt;&gt;"OK",$N125&lt;&gt;"OK"),0,IF($Y125&gt;=0,IF(($Z$10*$Z125)*VLOOKUP($G125,'Tableau de bord'!$B$42:$G$46,4,TRUE)&gt;75000,75000*($Y125),(($Z$10*$Z125)*$Y125*VLOOKUP($G125,'Tableau de bord'!$B$42:$G$46,4,TRUE))))))</f>
        <v/>
      </c>
      <c r="AF125" s="177" t="str">
        <f t="shared" si="17"/>
        <v/>
      </c>
      <c r="AG125" s="309"/>
      <c r="AH125" s="310"/>
      <c r="AI125" s="387"/>
      <c r="AJ125" s="388"/>
      <c r="AK125" s="386" t="str">
        <f t="shared" si="18"/>
        <v/>
      </c>
      <c r="AL125" s="160"/>
      <c r="AM125" s="380"/>
      <c r="AN125" s="388"/>
      <c r="AO125" s="173"/>
      <c r="AP125" s="388"/>
      <c r="AQ125" s="160"/>
      <c r="AR125" s="7"/>
      <c r="AS125" s="173"/>
      <c r="AT125" s="160"/>
    </row>
    <row r="126" spans="1:46" s="143" customFormat="1" ht="21" customHeight="1" x14ac:dyDescent="0.25">
      <c r="A126" s="305"/>
      <c r="B126" s="311"/>
      <c r="C126" s="311"/>
      <c r="D126" s="311"/>
      <c r="E126" s="311"/>
      <c r="F126" s="312"/>
      <c r="G126" s="313"/>
      <c r="H126" s="137" t="str">
        <f>IF(AND($C$6="Choisir la période de dépôt",F126&lt;&gt;"",G126),"Choisir une période de dépôt",IF(AND($G126&lt;&gt;"",$F126=""),"Date de début requise",IF(AND($F126&lt;&gt;"",$G126=""),"Date de fin requise",IF($F126="","",IF(AND(VLOOKUP($G126,Données!$C$2:$E$7,3,TRUE)=VLOOKUP($C$6,Données!$A$2:$E$7,5,FALSE),VLOOKUP($F126,Données!$C$2:$E$7,3,TRUE)=VLOOKUP($C$6,Données!$A$2:$E$7,5,FALSE)),"OK","Les dates ne correspondent pas à la période visée par le soutien")))))</f>
        <v/>
      </c>
      <c r="I126" s="5"/>
      <c r="J126" s="523"/>
      <c r="K126" s="137" t="str">
        <f t="shared" si="13"/>
        <v/>
      </c>
      <c r="L126" s="524"/>
      <c r="M126" s="270"/>
      <c r="N126" s="137" t="str">
        <f t="shared" si="14"/>
        <v/>
      </c>
      <c r="O126" s="6"/>
      <c r="P126" s="160"/>
      <c r="Q126" s="7"/>
      <c r="R126" s="5"/>
      <c r="S126" s="10"/>
      <c r="T126" s="8"/>
      <c r="U126" s="306"/>
      <c r="V126" s="307"/>
      <c r="W126" s="308"/>
      <c r="X126" s="138" t="str">
        <f t="shared" si="10"/>
        <v/>
      </c>
      <c r="Y126" s="139" t="str">
        <f t="shared" si="11"/>
        <v/>
      </c>
      <c r="Z126" s="140" t="str">
        <f t="shared" si="15"/>
        <v/>
      </c>
      <c r="AA126" s="141" t="str">
        <f>IF(OR($F126="",$G126="",$I126="",$I126=0),"",VLOOKUP($G126,'Tableau de bord'!$B$28:$G$32,4,TRUE))</f>
        <v/>
      </c>
      <c r="AB126" s="141" t="str">
        <f>IF(OR($F126="",$G126="",$I126="",$I126=0),"",VLOOKUP($G126,'Tableau de bord'!$B$35:$G$39,4,TRUE))</f>
        <v/>
      </c>
      <c r="AC126" s="168" t="str">
        <f t="shared" si="12"/>
        <v/>
      </c>
      <c r="AD126" s="142" t="str">
        <f t="shared" si="16"/>
        <v/>
      </c>
      <c r="AE126" s="142" t="str">
        <f>IF(OR($I126="",$G126="",$F126=""),"",IF(OR($H126&lt;&gt;"OK",$K126&lt;&gt;"OK",$N126&lt;&gt;"OK"),0,IF($Y126&gt;=0,IF(($Z$10*$Z126)*VLOOKUP($G126,'Tableau de bord'!$B$42:$G$46,4,TRUE)&gt;75000,75000*($Y126),(($Z$10*$Z126)*$Y126*VLOOKUP($G126,'Tableau de bord'!$B$42:$G$46,4,TRUE))))))</f>
        <v/>
      </c>
      <c r="AF126" s="177" t="str">
        <f t="shared" si="17"/>
        <v/>
      </c>
      <c r="AG126" s="309"/>
      <c r="AH126" s="310"/>
      <c r="AI126" s="387"/>
      <c r="AJ126" s="388"/>
      <c r="AK126" s="386" t="str">
        <f t="shared" si="18"/>
        <v/>
      </c>
      <c r="AL126" s="160"/>
      <c r="AM126" s="380"/>
      <c r="AN126" s="388"/>
      <c r="AO126" s="173"/>
      <c r="AP126" s="388"/>
      <c r="AQ126" s="160"/>
      <c r="AR126" s="7"/>
      <c r="AS126" s="173"/>
      <c r="AT126" s="160"/>
    </row>
    <row r="127" spans="1:46" s="143" customFormat="1" ht="21" customHeight="1" x14ac:dyDescent="0.25">
      <c r="A127" s="305"/>
      <c r="B127" s="311"/>
      <c r="C127" s="311"/>
      <c r="D127" s="311"/>
      <c r="E127" s="311"/>
      <c r="F127" s="312"/>
      <c r="G127" s="313"/>
      <c r="H127" s="137" t="str">
        <f>IF(AND($C$6="Choisir la période de dépôt",F127&lt;&gt;"",G127),"Choisir une période de dépôt",IF(AND($G127&lt;&gt;"",$F127=""),"Date de début requise",IF(AND($F127&lt;&gt;"",$G127=""),"Date de fin requise",IF($F127="","",IF(AND(VLOOKUP($G127,Données!$C$2:$E$7,3,TRUE)=VLOOKUP($C$6,Données!$A$2:$E$7,5,FALSE),VLOOKUP($F127,Données!$C$2:$E$7,3,TRUE)=VLOOKUP($C$6,Données!$A$2:$E$7,5,FALSE)),"OK","Les dates ne correspondent pas à la période visée par le soutien")))))</f>
        <v/>
      </c>
      <c r="I127" s="5"/>
      <c r="J127" s="523"/>
      <c r="K127" s="137" t="str">
        <f t="shared" si="13"/>
        <v/>
      </c>
      <c r="L127" s="524"/>
      <c r="M127" s="270"/>
      <c r="N127" s="137" t="str">
        <f t="shared" si="14"/>
        <v/>
      </c>
      <c r="O127" s="6"/>
      <c r="P127" s="160"/>
      <c r="Q127" s="7"/>
      <c r="R127" s="5"/>
      <c r="S127" s="10"/>
      <c r="T127" s="8"/>
      <c r="U127" s="306"/>
      <c r="V127" s="307"/>
      <c r="W127" s="308"/>
      <c r="X127" s="138" t="str">
        <f t="shared" si="10"/>
        <v/>
      </c>
      <c r="Y127" s="139" t="str">
        <f t="shared" si="11"/>
        <v/>
      </c>
      <c r="Z127" s="140" t="str">
        <f t="shared" si="15"/>
        <v/>
      </c>
      <c r="AA127" s="141" t="str">
        <f>IF(OR($F127="",$G127="",$I127="",$I127=0),"",VLOOKUP($G127,'Tableau de bord'!$B$28:$G$32,4,TRUE))</f>
        <v/>
      </c>
      <c r="AB127" s="141" t="str">
        <f>IF(OR($F127="",$G127="",$I127="",$I127=0),"",VLOOKUP($G127,'Tableau de bord'!$B$35:$G$39,4,TRUE))</f>
        <v/>
      </c>
      <c r="AC127" s="168" t="str">
        <f t="shared" si="12"/>
        <v/>
      </c>
      <c r="AD127" s="142" t="str">
        <f t="shared" si="16"/>
        <v/>
      </c>
      <c r="AE127" s="142" t="str">
        <f>IF(OR($I127="",$G127="",$F127=""),"",IF(OR($H127&lt;&gt;"OK",$K127&lt;&gt;"OK",$N127&lt;&gt;"OK"),0,IF($Y127&gt;=0,IF(($Z$10*$Z127)*VLOOKUP($G127,'Tableau de bord'!$B$42:$G$46,4,TRUE)&gt;75000,75000*($Y127),(($Z$10*$Z127)*$Y127*VLOOKUP($G127,'Tableau de bord'!$B$42:$G$46,4,TRUE))))))</f>
        <v/>
      </c>
      <c r="AF127" s="177" t="str">
        <f t="shared" si="17"/>
        <v/>
      </c>
      <c r="AG127" s="309"/>
      <c r="AH127" s="310"/>
      <c r="AI127" s="387"/>
      <c r="AJ127" s="388"/>
      <c r="AK127" s="386" t="str">
        <f t="shared" si="18"/>
        <v/>
      </c>
      <c r="AL127" s="160"/>
      <c r="AM127" s="380"/>
      <c r="AN127" s="388"/>
      <c r="AO127" s="173"/>
      <c r="AP127" s="388"/>
      <c r="AQ127" s="160"/>
      <c r="AR127" s="7"/>
      <c r="AS127" s="173"/>
      <c r="AT127" s="160"/>
    </row>
    <row r="128" spans="1:46" s="143" customFormat="1" ht="21" customHeight="1" x14ac:dyDescent="0.25">
      <c r="A128" s="305"/>
      <c r="B128" s="311"/>
      <c r="C128" s="311"/>
      <c r="D128" s="311"/>
      <c r="E128" s="311"/>
      <c r="F128" s="312"/>
      <c r="G128" s="313"/>
      <c r="H128" s="137" t="str">
        <f>IF(AND($C$6="Choisir la période de dépôt",F128&lt;&gt;"",G128),"Choisir une période de dépôt",IF(AND($G128&lt;&gt;"",$F128=""),"Date de début requise",IF(AND($F128&lt;&gt;"",$G128=""),"Date de fin requise",IF($F128="","",IF(AND(VLOOKUP($G128,Données!$C$2:$E$7,3,TRUE)=VLOOKUP($C$6,Données!$A$2:$E$7,5,FALSE),VLOOKUP($F128,Données!$C$2:$E$7,3,TRUE)=VLOOKUP($C$6,Données!$A$2:$E$7,5,FALSE)),"OK","Les dates ne correspondent pas à la période visée par le soutien")))))</f>
        <v/>
      </c>
      <c r="I128" s="5"/>
      <c r="J128" s="523"/>
      <c r="K128" s="137" t="str">
        <f t="shared" si="13"/>
        <v/>
      </c>
      <c r="L128" s="524"/>
      <c r="M128" s="270"/>
      <c r="N128" s="137" t="str">
        <f t="shared" si="14"/>
        <v/>
      </c>
      <c r="O128" s="6"/>
      <c r="P128" s="160"/>
      <c r="Q128" s="7"/>
      <c r="R128" s="5"/>
      <c r="S128" s="10"/>
      <c r="T128" s="8"/>
      <c r="U128" s="306"/>
      <c r="V128" s="307"/>
      <c r="W128" s="308"/>
      <c r="X128" s="138" t="str">
        <f t="shared" si="10"/>
        <v/>
      </c>
      <c r="Y128" s="139" t="str">
        <f t="shared" si="11"/>
        <v/>
      </c>
      <c r="Z128" s="140" t="str">
        <f t="shared" si="15"/>
        <v/>
      </c>
      <c r="AA128" s="141" t="str">
        <f>IF(OR($F128="",$G128="",$I128="",$I128=0),"",VLOOKUP($G128,'Tableau de bord'!$B$28:$G$32,4,TRUE))</f>
        <v/>
      </c>
      <c r="AB128" s="141" t="str">
        <f>IF(OR($F128="",$G128="",$I128="",$I128=0),"",VLOOKUP($G128,'Tableau de bord'!$B$35:$G$39,4,TRUE))</f>
        <v/>
      </c>
      <c r="AC128" s="168" t="str">
        <f t="shared" si="12"/>
        <v/>
      </c>
      <c r="AD128" s="142" t="str">
        <f t="shared" si="16"/>
        <v/>
      </c>
      <c r="AE128" s="142" t="str">
        <f>IF(OR($I128="",$G128="",$F128=""),"",IF(OR($H128&lt;&gt;"OK",$K128&lt;&gt;"OK",$N128&lt;&gt;"OK"),0,IF($Y128&gt;=0,IF(($Z$10*$Z128)*VLOOKUP($G128,'Tableau de bord'!$B$42:$G$46,4,TRUE)&gt;75000,75000*($Y128),(($Z$10*$Z128)*$Y128*VLOOKUP($G128,'Tableau de bord'!$B$42:$G$46,4,TRUE))))))</f>
        <v/>
      </c>
      <c r="AF128" s="177" t="str">
        <f t="shared" si="17"/>
        <v/>
      </c>
      <c r="AG128" s="309"/>
      <c r="AH128" s="310"/>
      <c r="AI128" s="387"/>
      <c r="AJ128" s="388"/>
      <c r="AK128" s="386" t="str">
        <f t="shared" si="18"/>
        <v/>
      </c>
      <c r="AL128" s="160"/>
      <c r="AM128" s="380"/>
      <c r="AN128" s="388"/>
      <c r="AO128" s="173"/>
      <c r="AP128" s="388"/>
      <c r="AQ128" s="160"/>
      <c r="AR128" s="7"/>
      <c r="AS128" s="173"/>
      <c r="AT128" s="160"/>
    </row>
    <row r="129" spans="1:46" s="143" customFormat="1" ht="21" customHeight="1" x14ac:dyDescent="0.25">
      <c r="A129" s="305"/>
      <c r="B129" s="311"/>
      <c r="C129" s="311"/>
      <c r="D129" s="311"/>
      <c r="E129" s="311"/>
      <c r="F129" s="312"/>
      <c r="G129" s="313"/>
      <c r="H129" s="137" t="str">
        <f>IF(AND($C$6="Choisir la période de dépôt",F129&lt;&gt;"",G129),"Choisir une période de dépôt",IF(AND($G129&lt;&gt;"",$F129=""),"Date de début requise",IF(AND($F129&lt;&gt;"",$G129=""),"Date de fin requise",IF($F129="","",IF(AND(VLOOKUP($G129,Données!$C$2:$E$7,3,TRUE)=VLOOKUP($C$6,Données!$A$2:$E$7,5,FALSE),VLOOKUP($F129,Données!$C$2:$E$7,3,TRUE)=VLOOKUP($C$6,Données!$A$2:$E$7,5,FALSE)),"OK","Les dates ne correspondent pas à la période visée par le soutien")))))</f>
        <v/>
      </c>
      <c r="I129" s="5"/>
      <c r="J129" s="523"/>
      <c r="K129" s="137" t="str">
        <f t="shared" si="13"/>
        <v/>
      </c>
      <c r="L129" s="524"/>
      <c r="M129" s="270"/>
      <c r="N129" s="137" t="str">
        <f t="shared" si="14"/>
        <v/>
      </c>
      <c r="O129" s="6"/>
      <c r="P129" s="160"/>
      <c r="Q129" s="7"/>
      <c r="R129" s="5"/>
      <c r="S129" s="10"/>
      <c r="T129" s="8"/>
      <c r="U129" s="306"/>
      <c r="V129" s="307"/>
      <c r="W129" s="308"/>
      <c r="X129" s="138" t="str">
        <f t="shared" si="10"/>
        <v/>
      </c>
      <c r="Y129" s="139" t="str">
        <f t="shared" si="11"/>
        <v/>
      </c>
      <c r="Z129" s="140" t="str">
        <f t="shared" si="15"/>
        <v/>
      </c>
      <c r="AA129" s="141" t="str">
        <f>IF(OR($F129="",$G129="",$I129="",$I129=0),"",VLOOKUP($G129,'Tableau de bord'!$B$28:$G$32,4,TRUE))</f>
        <v/>
      </c>
      <c r="AB129" s="141" t="str">
        <f>IF(OR($F129="",$G129="",$I129="",$I129=0),"",VLOOKUP($G129,'Tableau de bord'!$B$35:$G$39,4,TRUE))</f>
        <v/>
      </c>
      <c r="AC129" s="168" t="str">
        <f t="shared" si="12"/>
        <v/>
      </c>
      <c r="AD129" s="142" t="str">
        <f t="shared" si="16"/>
        <v/>
      </c>
      <c r="AE129" s="142" t="str">
        <f>IF(OR($I129="",$G129="",$F129=""),"",IF(OR($H129&lt;&gt;"OK",$K129&lt;&gt;"OK",$N129&lt;&gt;"OK"),0,IF($Y129&gt;=0,IF(($Z$10*$Z129)*VLOOKUP($G129,'Tableau de bord'!$B$42:$G$46,4,TRUE)&gt;75000,75000*($Y129),(($Z$10*$Z129)*$Y129*VLOOKUP($G129,'Tableau de bord'!$B$42:$G$46,4,TRUE))))))</f>
        <v/>
      </c>
      <c r="AF129" s="177" t="str">
        <f t="shared" si="17"/>
        <v/>
      </c>
      <c r="AG129" s="309"/>
      <c r="AH129" s="310"/>
      <c r="AI129" s="387"/>
      <c r="AJ129" s="388"/>
      <c r="AK129" s="386" t="str">
        <f t="shared" si="18"/>
        <v/>
      </c>
      <c r="AL129" s="160"/>
      <c r="AM129" s="380"/>
      <c r="AN129" s="388"/>
      <c r="AO129" s="173"/>
      <c r="AP129" s="388"/>
      <c r="AQ129" s="160"/>
      <c r="AR129" s="7"/>
      <c r="AS129" s="173"/>
      <c r="AT129" s="160"/>
    </row>
    <row r="130" spans="1:46" s="143" customFormat="1" ht="21" customHeight="1" x14ac:dyDescent="0.25">
      <c r="A130" s="305"/>
      <c r="B130" s="311"/>
      <c r="C130" s="311"/>
      <c r="D130" s="311"/>
      <c r="E130" s="311"/>
      <c r="F130" s="312"/>
      <c r="G130" s="313"/>
      <c r="H130" s="137" t="str">
        <f>IF(AND($C$6="Choisir la période de dépôt",F130&lt;&gt;"",G130),"Choisir une période de dépôt",IF(AND($G130&lt;&gt;"",$F130=""),"Date de début requise",IF(AND($F130&lt;&gt;"",$G130=""),"Date de fin requise",IF($F130="","",IF(AND(VLOOKUP($G130,Données!$C$2:$E$7,3,TRUE)=VLOOKUP($C$6,Données!$A$2:$E$7,5,FALSE),VLOOKUP($F130,Données!$C$2:$E$7,3,TRUE)=VLOOKUP($C$6,Données!$A$2:$E$7,5,FALSE)),"OK","Les dates ne correspondent pas à la période visée par le soutien")))))</f>
        <v/>
      </c>
      <c r="I130" s="5"/>
      <c r="J130" s="523"/>
      <c r="K130" s="137" t="str">
        <f t="shared" si="13"/>
        <v/>
      </c>
      <c r="L130" s="524"/>
      <c r="M130" s="270"/>
      <c r="N130" s="137" t="str">
        <f t="shared" si="14"/>
        <v/>
      </c>
      <c r="O130" s="6"/>
      <c r="P130" s="160"/>
      <c r="Q130" s="7"/>
      <c r="R130" s="5"/>
      <c r="S130" s="10"/>
      <c r="T130" s="8"/>
      <c r="U130" s="306"/>
      <c r="V130" s="307"/>
      <c r="W130" s="308"/>
      <c r="X130" s="138" t="str">
        <f t="shared" si="10"/>
        <v/>
      </c>
      <c r="Y130" s="139" t="str">
        <f t="shared" si="11"/>
        <v/>
      </c>
      <c r="Z130" s="140" t="str">
        <f t="shared" si="15"/>
        <v/>
      </c>
      <c r="AA130" s="141" t="str">
        <f>IF(OR($F130="",$G130="",$I130="",$I130=0),"",VLOOKUP($G130,'Tableau de bord'!$B$28:$G$32,4,TRUE))</f>
        <v/>
      </c>
      <c r="AB130" s="141" t="str">
        <f>IF(OR($F130="",$G130="",$I130="",$I130=0),"",VLOOKUP($G130,'Tableau de bord'!$B$35:$G$39,4,TRUE))</f>
        <v/>
      </c>
      <c r="AC130" s="168" t="str">
        <f t="shared" si="12"/>
        <v/>
      </c>
      <c r="AD130" s="142" t="str">
        <f t="shared" si="16"/>
        <v/>
      </c>
      <c r="AE130" s="142" t="str">
        <f>IF(OR($I130="",$G130="",$F130=""),"",IF(OR($H130&lt;&gt;"OK",$K130&lt;&gt;"OK",$N130&lt;&gt;"OK"),0,IF($Y130&gt;=0,IF(($Z$10*$Z130)*VLOOKUP($G130,'Tableau de bord'!$B$42:$G$46,4,TRUE)&gt;75000,75000*($Y130),(($Z$10*$Z130)*$Y130*VLOOKUP($G130,'Tableau de bord'!$B$42:$G$46,4,TRUE))))))</f>
        <v/>
      </c>
      <c r="AF130" s="177" t="str">
        <f t="shared" si="17"/>
        <v/>
      </c>
      <c r="AG130" s="309"/>
      <c r="AH130" s="310"/>
      <c r="AI130" s="387"/>
      <c r="AJ130" s="388"/>
      <c r="AK130" s="386" t="str">
        <f t="shared" si="18"/>
        <v/>
      </c>
      <c r="AL130" s="160"/>
      <c r="AM130" s="380"/>
      <c r="AN130" s="388"/>
      <c r="AO130" s="173"/>
      <c r="AP130" s="388"/>
      <c r="AQ130" s="160"/>
      <c r="AR130" s="7"/>
      <c r="AS130" s="173"/>
      <c r="AT130" s="160"/>
    </row>
    <row r="131" spans="1:46" s="143" customFormat="1" ht="21" customHeight="1" x14ac:dyDescent="0.25">
      <c r="A131" s="305"/>
      <c r="B131" s="311"/>
      <c r="C131" s="311"/>
      <c r="D131" s="311"/>
      <c r="E131" s="311"/>
      <c r="F131" s="312"/>
      <c r="G131" s="313"/>
      <c r="H131" s="137" t="str">
        <f>IF(AND($C$6="Choisir la période de dépôt",F131&lt;&gt;"",G131),"Choisir une période de dépôt",IF(AND($G131&lt;&gt;"",$F131=""),"Date de début requise",IF(AND($F131&lt;&gt;"",$G131=""),"Date de fin requise",IF($F131="","",IF(AND(VLOOKUP($G131,Données!$C$2:$E$7,3,TRUE)=VLOOKUP($C$6,Données!$A$2:$E$7,5,FALSE),VLOOKUP($F131,Données!$C$2:$E$7,3,TRUE)=VLOOKUP($C$6,Données!$A$2:$E$7,5,FALSE)),"OK","Les dates ne correspondent pas à la période visée par le soutien")))))</f>
        <v/>
      </c>
      <c r="I131" s="5"/>
      <c r="J131" s="523"/>
      <c r="K131" s="137" t="str">
        <f t="shared" si="13"/>
        <v/>
      </c>
      <c r="L131" s="524"/>
      <c r="M131" s="270"/>
      <c r="N131" s="137" t="str">
        <f t="shared" si="14"/>
        <v/>
      </c>
      <c r="O131" s="6"/>
      <c r="P131" s="160"/>
      <c r="Q131" s="7"/>
      <c r="R131" s="5"/>
      <c r="S131" s="10"/>
      <c r="T131" s="8"/>
      <c r="U131" s="306"/>
      <c r="V131" s="307"/>
      <c r="W131" s="308"/>
      <c r="X131" s="138" t="str">
        <f t="shared" si="10"/>
        <v/>
      </c>
      <c r="Y131" s="139" t="str">
        <f t="shared" si="11"/>
        <v/>
      </c>
      <c r="Z131" s="140" t="str">
        <f t="shared" si="15"/>
        <v/>
      </c>
      <c r="AA131" s="141" t="str">
        <f>IF(OR($F131="",$G131="",$I131="",$I131=0),"",VLOOKUP($G131,'Tableau de bord'!$B$28:$G$32,4,TRUE))</f>
        <v/>
      </c>
      <c r="AB131" s="141" t="str">
        <f>IF(OR($F131="",$G131="",$I131="",$I131=0),"",VLOOKUP($G131,'Tableau de bord'!$B$35:$G$39,4,TRUE))</f>
        <v/>
      </c>
      <c r="AC131" s="168" t="str">
        <f t="shared" si="12"/>
        <v/>
      </c>
      <c r="AD131" s="142" t="str">
        <f t="shared" si="16"/>
        <v/>
      </c>
      <c r="AE131" s="142" t="str">
        <f>IF(OR($I131="",$G131="",$F131=""),"",IF(OR($H131&lt;&gt;"OK",$K131&lt;&gt;"OK",$N131&lt;&gt;"OK"),0,IF($Y131&gt;=0,IF(($Z$10*$Z131)*VLOOKUP($G131,'Tableau de bord'!$B$42:$G$46,4,TRUE)&gt;75000,75000*($Y131),(($Z$10*$Z131)*$Y131*VLOOKUP($G131,'Tableau de bord'!$B$42:$G$46,4,TRUE))))))</f>
        <v/>
      </c>
      <c r="AF131" s="177" t="str">
        <f t="shared" si="17"/>
        <v/>
      </c>
      <c r="AG131" s="309"/>
      <c r="AH131" s="310"/>
      <c r="AI131" s="387"/>
      <c r="AJ131" s="388"/>
      <c r="AK131" s="386" t="str">
        <f t="shared" si="18"/>
        <v/>
      </c>
      <c r="AL131" s="160"/>
      <c r="AM131" s="380"/>
      <c r="AN131" s="388"/>
      <c r="AO131" s="173"/>
      <c r="AP131" s="388"/>
      <c r="AQ131" s="160"/>
      <c r="AR131" s="7"/>
      <c r="AS131" s="173"/>
      <c r="AT131" s="160"/>
    </row>
    <row r="132" spans="1:46" s="143" customFormat="1" ht="21" customHeight="1" x14ac:dyDescent="0.25">
      <c r="A132" s="305"/>
      <c r="B132" s="311"/>
      <c r="C132" s="311"/>
      <c r="D132" s="311"/>
      <c r="E132" s="311"/>
      <c r="F132" s="312"/>
      <c r="G132" s="313"/>
      <c r="H132" s="137" t="str">
        <f>IF(AND($C$6="Choisir la période de dépôt",F132&lt;&gt;"",G132),"Choisir une période de dépôt",IF(AND($G132&lt;&gt;"",$F132=""),"Date de début requise",IF(AND($F132&lt;&gt;"",$G132=""),"Date de fin requise",IF($F132="","",IF(AND(VLOOKUP($G132,Données!$C$2:$E$7,3,TRUE)=VLOOKUP($C$6,Données!$A$2:$E$7,5,FALSE),VLOOKUP($F132,Données!$C$2:$E$7,3,TRUE)=VLOOKUP($C$6,Données!$A$2:$E$7,5,FALSE)),"OK","Les dates ne correspondent pas à la période visée par le soutien")))))</f>
        <v/>
      </c>
      <c r="I132" s="5"/>
      <c r="J132" s="523"/>
      <c r="K132" s="137" t="str">
        <f t="shared" si="13"/>
        <v/>
      </c>
      <c r="L132" s="524"/>
      <c r="M132" s="270"/>
      <c r="N132" s="137" t="str">
        <f t="shared" si="14"/>
        <v/>
      </c>
      <c r="O132" s="6"/>
      <c r="P132" s="160"/>
      <c r="Q132" s="7"/>
      <c r="R132" s="5"/>
      <c r="S132" s="10"/>
      <c r="T132" s="8"/>
      <c r="U132" s="306"/>
      <c r="V132" s="307"/>
      <c r="W132" s="308"/>
      <c r="X132" s="138" t="str">
        <f t="shared" si="10"/>
        <v/>
      </c>
      <c r="Y132" s="139" t="str">
        <f t="shared" si="11"/>
        <v/>
      </c>
      <c r="Z132" s="140" t="str">
        <f t="shared" si="15"/>
        <v/>
      </c>
      <c r="AA132" s="141" t="str">
        <f>IF(OR($F132="",$G132="",$I132="",$I132=0),"",VLOOKUP($G132,'Tableau de bord'!$B$28:$G$32,4,TRUE))</f>
        <v/>
      </c>
      <c r="AB132" s="141" t="str">
        <f>IF(OR($F132="",$G132="",$I132="",$I132=0),"",VLOOKUP($G132,'Tableau de bord'!$B$35:$G$39,4,TRUE))</f>
        <v/>
      </c>
      <c r="AC132" s="168" t="str">
        <f t="shared" si="12"/>
        <v/>
      </c>
      <c r="AD132" s="142" t="str">
        <f t="shared" si="16"/>
        <v/>
      </c>
      <c r="AE132" s="142" t="str">
        <f>IF(OR($I132="",$G132="",$F132=""),"",IF(OR($H132&lt;&gt;"OK",$K132&lt;&gt;"OK",$N132&lt;&gt;"OK"),0,IF($Y132&gt;=0,IF(($Z$10*$Z132)*VLOOKUP($G132,'Tableau de bord'!$B$42:$G$46,4,TRUE)&gt;75000,75000*($Y132),(($Z$10*$Z132)*$Y132*VLOOKUP($G132,'Tableau de bord'!$B$42:$G$46,4,TRUE))))))</f>
        <v/>
      </c>
      <c r="AF132" s="177" t="str">
        <f t="shared" si="17"/>
        <v/>
      </c>
      <c r="AG132" s="309"/>
      <c r="AH132" s="310"/>
      <c r="AI132" s="387"/>
      <c r="AJ132" s="388"/>
      <c r="AK132" s="386" t="str">
        <f t="shared" si="18"/>
        <v/>
      </c>
      <c r="AL132" s="160"/>
      <c r="AM132" s="380"/>
      <c r="AN132" s="388"/>
      <c r="AO132" s="173"/>
      <c r="AP132" s="388"/>
      <c r="AQ132" s="160"/>
      <c r="AR132" s="7"/>
      <c r="AS132" s="173"/>
      <c r="AT132" s="160"/>
    </row>
    <row r="133" spans="1:46" s="143" customFormat="1" ht="21" customHeight="1" x14ac:dyDescent="0.25">
      <c r="A133" s="305"/>
      <c r="B133" s="311"/>
      <c r="C133" s="311"/>
      <c r="D133" s="311"/>
      <c r="E133" s="311"/>
      <c r="F133" s="312"/>
      <c r="G133" s="313"/>
      <c r="H133" s="137" t="str">
        <f>IF(AND($C$6="Choisir la période de dépôt",F133&lt;&gt;"",G133),"Choisir une période de dépôt",IF(AND($G133&lt;&gt;"",$F133=""),"Date de début requise",IF(AND($F133&lt;&gt;"",$G133=""),"Date de fin requise",IF($F133="","",IF(AND(VLOOKUP($G133,Données!$C$2:$E$7,3,TRUE)=VLOOKUP($C$6,Données!$A$2:$E$7,5,FALSE),VLOOKUP($F133,Données!$C$2:$E$7,3,TRUE)=VLOOKUP($C$6,Données!$A$2:$E$7,5,FALSE)),"OK","Les dates ne correspondent pas à la période visée par le soutien")))))</f>
        <v/>
      </c>
      <c r="I133" s="5"/>
      <c r="J133" s="523"/>
      <c r="K133" s="137" t="str">
        <f t="shared" si="13"/>
        <v/>
      </c>
      <c r="L133" s="524"/>
      <c r="M133" s="270"/>
      <c r="N133" s="137" t="str">
        <f t="shared" si="14"/>
        <v/>
      </c>
      <c r="O133" s="6"/>
      <c r="P133" s="160"/>
      <c r="Q133" s="7"/>
      <c r="R133" s="5"/>
      <c r="S133" s="10"/>
      <c r="T133" s="8"/>
      <c r="U133" s="306"/>
      <c r="V133" s="307"/>
      <c r="W133" s="308"/>
      <c r="X133" s="138" t="str">
        <f t="shared" si="10"/>
        <v/>
      </c>
      <c r="Y133" s="139" t="str">
        <f t="shared" si="11"/>
        <v/>
      </c>
      <c r="Z133" s="140" t="str">
        <f t="shared" si="15"/>
        <v/>
      </c>
      <c r="AA133" s="141" t="str">
        <f>IF(OR($F133="",$G133="",$I133="",$I133=0),"",VLOOKUP($G133,'Tableau de bord'!$B$28:$G$32,4,TRUE))</f>
        <v/>
      </c>
      <c r="AB133" s="141" t="str">
        <f>IF(OR($F133="",$G133="",$I133="",$I133=0),"",VLOOKUP($G133,'Tableau de bord'!$B$35:$G$39,4,TRUE))</f>
        <v/>
      </c>
      <c r="AC133" s="168" t="str">
        <f t="shared" si="12"/>
        <v/>
      </c>
      <c r="AD133" s="142" t="str">
        <f t="shared" si="16"/>
        <v/>
      </c>
      <c r="AE133" s="142" t="str">
        <f>IF(OR($I133="",$G133="",$F133=""),"",IF(OR($H133&lt;&gt;"OK",$K133&lt;&gt;"OK",$N133&lt;&gt;"OK"),0,IF($Y133&gt;=0,IF(($Z$10*$Z133)*VLOOKUP($G133,'Tableau de bord'!$B$42:$G$46,4,TRUE)&gt;75000,75000*($Y133),(($Z$10*$Z133)*$Y133*VLOOKUP($G133,'Tableau de bord'!$B$42:$G$46,4,TRUE))))))</f>
        <v/>
      </c>
      <c r="AF133" s="177" t="str">
        <f t="shared" si="17"/>
        <v/>
      </c>
      <c r="AG133" s="309"/>
      <c r="AH133" s="310"/>
      <c r="AI133" s="387"/>
      <c r="AJ133" s="388"/>
      <c r="AK133" s="386" t="str">
        <f t="shared" si="18"/>
        <v/>
      </c>
      <c r="AL133" s="160"/>
      <c r="AM133" s="380"/>
      <c r="AN133" s="388"/>
      <c r="AO133" s="173"/>
      <c r="AP133" s="388"/>
      <c r="AQ133" s="160"/>
      <c r="AR133" s="7"/>
      <c r="AS133" s="173"/>
      <c r="AT133" s="160"/>
    </row>
    <row r="134" spans="1:46" s="143" customFormat="1" ht="21" customHeight="1" x14ac:dyDescent="0.25">
      <c r="A134" s="305"/>
      <c r="B134" s="311"/>
      <c r="C134" s="311"/>
      <c r="D134" s="311"/>
      <c r="E134" s="311"/>
      <c r="F134" s="312"/>
      <c r="G134" s="313"/>
      <c r="H134" s="137" t="str">
        <f>IF(AND($C$6="Choisir la période de dépôt",F134&lt;&gt;"",G134),"Choisir une période de dépôt",IF(AND($G134&lt;&gt;"",$F134=""),"Date de début requise",IF(AND($F134&lt;&gt;"",$G134=""),"Date de fin requise",IF($F134="","",IF(AND(VLOOKUP($G134,Données!$C$2:$E$7,3,TRUE)=VLOOKUP($C$6,Données!$A$2:$E$7,5,FALSE),VLOOKUP($F134,Données!$C$2:$E$7,3,TRUE)=VLOOKUP($C$6,Données!$A$2:$E$7,5,FALSE)),"OK","Les dates ne correspondent pas à la période visée par le soutien")))))</f>
        <v/>
      </c>
      <c r="I134" s="5"/>
      <c r="J134" s="523"/>
      <c r="K134" s="137" t="str">
        <f t="shared" si="13"/>
        <v/>
      </c>
      <c r="L134" s="524"/>
      <c r="M134" s="270"/>
      <c r="N134" s="137" t="str">
        <f t="shared" si="14"/>
        <v/>
      </c>
      <c r="O134" s="6"/>
      <c r="P134" s="160"/>
      <c r="Q134" s="7"/>
      <c r="R134" s="5"/>
      <c r="S134" s="10"/>
      <c r="T134" s="8"/>
      <c r="U134" s="306"/>
      <c r="V134" s="307"/>
      <c r="W134" s="308"/>
      <c r="X134" s="138" t="str">
        <f t="shared" si="10"/>
        <v/>
      </c>
      <c r="Y134" s="139" t="str">
        <f t="shared" si="11"/>
        <v/>
      </c>
      <c r="Z134" s="140" t="str">
        <f t="shared" si="15"/>
        <v/>
      </c>
      <c r="AA134" s="141" t="str">
        <f>IF(OR($F134="",$G134="",$I134="",$I134=0),"",VLOOKUP($G134,'Tableau de bord'!$B$28:$G$32,4,TRUE))</f>
        <v/>
      </c>
      <c r="AB134" s="141" t="str">
        <f>IF(OR($F134="",$G134="",$I134="",$I134=0),"",VLOOKUP($G134,'Tableau de bord'!$B$35:$G$39,4,TRUE))</f>
        <v/>
      </c>
      <c r="AC134" s="168" t="str">
        <f t="shared" si="12"/>
        <v/>
      </c>
      <c r="AD134" s="142" t="str">
        <f t="shared" si="16"/>
        <v/>
      </c>
      <c r="AE134" s="142" t="str">
        <f>IF(OR($I134="",$G134="",$F134=""),"",IF(OR($H134&lt;&gt;"OK",$K134&lt;&gt;"OK",$N134&lt;&gt;"OK"),0,IF($Y134&gt;=0,IF(($Z$10*$Z134)*VLOOKUP($G134,'Tableau de bord'!$B$42:$G$46,4,TRUE)&gt;75000,75000*($Y134),(($Z$10*$Z134)*$Y134*VLOOKUP($G134,'Tableau de bord'!$B$42:$G$46,4,TRUE))))))</f>
        <v/>
      </c>
      <c r="AF134" s="177" t="str">
        <f t="shared" si="17"/>
        <v/>
      </c>
      <c r="AG134" s="309"/>
      <c r="AH134" s="310"/>
      <c r="AI134" s="387"/>
      <c r="AJ134" s="388"/>
      <c r="AK134" s="386" t="str">
        <f t="shared" si="18"/>
        <v/>
      </c>
      <c r="AL134" s="160"/>
      <c r="AM134" s="380"/>
      <c r="AN134" s="388"/>
      <c r="AO134" s="173"/>
      <c r="AP134" s="388"/>
      <c r="AQ134" s="160"/>
      <c r="AR134" s="7"/>
      <c r="AS134" s="173"/>
      <c r="AT134" s="160"/>
    </row>
    <row r="135" spans="1:46" s="143" customFormat="1" ht="21" customHeight="1" x14ac:dyDescent="0.25">
      <c r="A135" s="305"/>
      <c r="B135" s="311"/>
      <c r="C135" s="311"/>
      <c r="D135" s="311"/>
      <c r="E135" s="311"/>
      <c r="F135" s="312"/>
      <c r="G135" s="313"/>
      <c r="H135" s="137" t="str">
        <f>IF(AND($C$6="Choisir la période de dépôt",F135&lt;&gt;"",G135),"Choisir une période de dépôt",IF(AND($G135&lt;&gt;"",$F135=""),"Date de début requise",IF(AND($F135&lt;&gt;"",$G135=""),"Date de fin requise",IF($F135="","",IF(AND(VLOOKUP($G135,Données!$C$2:$E$7,3,TRUE)=VLOOKUP($C$6,Données!$A$2:$E$7,5,FALSE),VLOOKUP($F135,Données!$C$2:$E$7,3,TRUE)=VLOOKUP($C$6,Données!$A$2:$E$7,5,FALSE)),"OK","Les dates ne correspondent pas à la période visée par le soutien")))))</f>
        <v/>
      </c>
      <c r="I135" s="5"/>
      <c r="J135" s="523"/>
      <c r="K135" s="137" t="str">
        <f t="shared" si="13"/>
        <v/>
      </c>
      <c r="L135" s="524"/>
      <c r="M135" s="270"/>
      <c r="N135" s="137" t="str">
        <f t="shared" si="14"/>
        <v/>
      </c>
      <c r="O135" s="6"/>
      <c r="P135" s="160"/>
      <c r="Q135" s="7"/>
      <c r="R135" s="5"/>
      <c r="S135" s="10"/>
      <c r="T135" s="8"/>
      <c r="U135" s="306"/>
      <c r="V135" s="307"/>
      <c r="W135" s="308"/>
      <c r="X135" s="138" t="str">
        <f t="shared" si="10"/>
        <v/>
      </c>
      <c r="Y135" s="139" t="str">
        <f t="shared" si="11"/>
        <v/>
      </c>
      <c r="Z135" s="140" t="str">
        <f t="shared" si="15"/>
        <v/>
      </c>
      <c r="AA135" s="141" t="str">
        <f>IF(OR($F135="",$G135="",$I135="",$I135=0),"",VLOOKUP($G135,'Tableau de bord'!$B$28:$G$32,4,TRUE))</f>
        <v/>
      </c>
      <c r="AB135" s="141" t="str">
        <f>IF(OR($F135="",$G135="",$I135="",$I135=0),"",VLOOKUP($G135,'Tableau de bord'!$B$35:$G$39,4,TRUE))</f>
        <v/>
      </c>
      <c r="AC135" s="168" t="str">
        <f t="shared" si="12"/>
        <v/>
      </c>
      <c r="AD135" s="142" t="str">
        <f t="shared" si="16"/>
        <v/>
      </c>
      <c r="AE135" s="142" t="str">
        <f>IF(OR($I135="",$G135="",$F135=""),"",IF(OR($H135&lt;&gt;"OK",$K135&lt;&gt;"OK",$N135&lt;&gt;"OK"),0,IF($Y135&gt;=0,IF(($Z$10*$Z135)*VLOOKUP($G135,'Tableau de bord'!$B$42:$G$46,4,TRUE)&gt;75000,75000*($Y135),(($Z$10*$Z135)*$Y135*VLOOKUP($G135,'Tableau de bord'!$B$42:$G$46,4,TRUE))))))</f>
        <v/>
      </c>
      <c r="AF135" s="177" t="str">
        <f t="shared" si="17"/>
        <v/>
      </c>
      <c r="AG135" s="309"/>
      <c r="AH135" s="310"/>
      <c r="AI135" s="387"/>
      <c r="AJ135" s="388"/>
      <c r="AK135" s="386" t="str">
        <f t="shared" si="18"/>
        <v/>
      </c>
      <c r="AL135" s="160"/>
      <c r="AM135" s="380"/>
      <c r="AN135" s="388"/>
      <c r="AO135" s="173"/>
      <c r="AP135" s="388"/>
      <c r="AQ135" s="160"/>
      <c r="AR135" s="7"/>
      <c r="AS135" s="173"/>
      <c r="AT135" s="160"/>
    </row>
    <row r="136" spans="1:46" s="143" customFormat="1" ht="21" customHeight="1" x14ac:dyDescent="0.25">
      <c r="A136" s="305"/>
      <c r="B136" s="311"/>
      <c r="C136" s="311"/>
      <c r="D136" s="311"/>
      <c r="E136" s="311"/>
      <c r="F136" s="312"/>
      <c r="G136" s="313"/>
      <c r="H136" s="137" t="str">
        <f>IF(AND($C$6="Choisir la période de dépôt",F136&lt;&gt;"",G136),"Choisir une période de dépôt",IF(AND($G136&lt;&gt;"",$F136=""),"Date de début requise",IF(AND($F136&lt;&gt;"",$G136=""),"Date de fin requise",IF($F136="","",IF(AND(VLOOKUP($G136,Données!$C$2:$E$7,3,TRUE)=VLOOKUP($C$6,Données!$A$2:$E$7,5,FALSE),VLOOKUP($F136,Données!$C$2:$E$7,3,TRUE)=VLOOKUP($C$6,Données!$A$2:$E$7,5,FALSE)),"OK","Les dates ne correspondent pas à la période visée par le soutien")))))</f>
        <v/>
      </c>
      <c r="I136" s="5"/>
      <c r="J136" s="523"/>
      <c r="K136" s="137" t="str">
        <f t="shared" si="13"/>
        <v/>
      </c>
      <c r="L136" s="524"/>
      <c r="M136" s="270"/>
      <c r="N136" s="137" t="str">
        <f t="shared" si="14"/>
        <v/>
      </c>
      <c r="O136" s="6"/>
      <c r="P136" s="160"/>
      <c r="Q136" s="7"/>
      <c r="R136" s="5"/>
      <c r="S136" s="10"/>
      <c r="T136" s="8"/>
      <c r="U136" s="306"/>
      <c r="V136" s="307"/>
      <c r="W136" s="308"/>
      <c r="X136" s="138" t="str">
        <f t="shared" si="10"/>
        <v/>
      </c>
      <c r="Y136" s="139" t="str">
        <f t="shared" si="11"/>
        <v/>
      </c>
      <c r="Z136" s="140" t="str">
        <f t="shared" si="15"/>
        <v/>
      </c>
      <c r="AA136" s="141" t="str">
        <f>IF(OR($F136="",$G136="",$I136="",$I136=0),"",VLOOKUP($G136,'Tableau de bord'!$B$28:$G$32,4,TRUE))</f>
        <v/>
      </c>
      <c r="AB136" s="141" t="str">
        <f>IF(OR($F136="",$G136="",$I136="",$I136=0),"",VLOOKUP($G136,'Tableau de bord'!$B$35:$G$39,4,TRUE))</f>
        <v/>
      </c>
      <c r="AC136" s="168" t="str">
        <f t="shared" si="12"/>
        <v/>
      </c>
      <c r="AD136" s="142" t="str">
        <f t="shared" si="16"/>
        <v/>
      </c>
      <c r="AE136" s="142" t="str">
        <f>IF(OR($I136="",$G136="",$F136=""),"",IF(OR($H136&lt;&gt;"OK",$K136&lt;&gt;"OK",$N136&lt;&gt;"OK"),0,IF($Y136&gt;=0,IF(($Z$10*$Z136)*VLOOKUP($G136,'Tableau de bord'!$B$42:$G$46,4,TRUE)&gt;75000,75000*($Y136),(($Z$10*$Z136)*$Y136*VLOOKUP($G136,'Tableau de bord'!$B$42:$G$46,4,TRUE))))))</f>
        <v/>
      </c>
      <c r="AF136" s="177" t="str">
        <f t="shared" si="17"/>
        <v/>
      </c>
      <c r="AG136" s="309"/>
      <c r="AH136" s="310"/>
      <c r="AI136" s="387"/>
      <c r="AJ136" s="388"/>
      <c r="AK136" s="386" t="str">
        <f t="shared" si="18"/>
        <v/>
      </c>
      <c r="AL136" s="160"/>
      <c r="AM136" s="380"/>
      <c r="AN136" s="388"/>
      <c r="AO136" s="173"/>
      <c r="AP136" s="388"/>
      <c r="AQ136" s="160"/>
      <c r="AR136" s="7"/>
      <c r="AS136" s="173"/>
      <c r="AT136" s="160"/>
    </row>
    <row r="137" spans="1:46" s="143" customFormat="1" ht="21" customHeight="1" x14ac:dyDescent="0.25">
      <c r="A137" s="305"/>
      <c r="B137" s="311"/>
      <c r="C137" s="311"/>
      <c r="D137" s="311"/>
      <c r="E137" s="311"/>
      <c r="F137" s="312"/>
      <c r="G137" s="313"/>
      <c r="H137" s="137" t="str">
        <f>IF(AND($C$6="Choisir la période de dépôt",F137&lt;&gt;"",G137),"Choisir une période de dépôt",IF(AND($G137&lt;&gt;"",$F137=""),"Date de début requise",IF(AND($F137&lt;&gt;"",$G137=""),"Date de fin requise",IF($F137="","",IF(AND(VLOOKUP($G137,Données!$C$2:$E$7,3,TRUE)=VLOOKUP($C$6,Données!$A$2:$E$7,5,FALSE),VLOOKUP($F137,Données!$C$2:$E$7,3,TRUE)=VLOOKUP($C$6,Données!$A$2:$E$7,5,FALSE)),"OK","Les dates ne correspondent pas à la période visée par le soutien")))))</f>
        <v/>
      </c>
      <c r="I137" s="5"/>
      <c r="J137" s="523"/>
      <c r="K137" s="137" t="str">
        <f t="shared" si="13"/>
        <v/>
      </c>
      <c r="L137" s="524"/>
      <c r="M137" s="270"/>
      <c r="N137" s="137" t="str">
        <f t="shared" si="14"/>
        <v/>
      </c>
      <c r="O137" s="6"/>
      <c r="P137" s="160"/>
      <c r="Q137" s="7"/>
      <c r="R137" s="5"/>
      <c r="S137" s="10"/>
      <c r="T137" s="8"/>
      <c r="U137" s="306"/>
      <c r="V137" s="307"/>
      <c r="W137" s="308"/>
      <c r="X137" s="138" t="str">
        <f t="shared" si="10"/>
        <v/>
      </c>
      <c r="Y137" s="139" t="str">
        <f t="shared" si="11"/>
        <v/>
      </c>
      <c r="Z137" s="140" t="str">
        <f t="shared" si="15"/>
        <v/>
      </c>
      <c r="AA137" s="141" t="str">
        <f>IF(OR($F137="",$G137="",$I137="",$I137=0),"",VLOOKUP($G137,'Tableau de bord'!$B$28:$G$32,4,TRUE))</f>
        <v/>
      </c>
      <c r="AB137" s="141" t="str">
        <f>IF(OR($F137="",$G137="",$I137="",$I137=0),"",VLOOKUP($G137,'Tableau de bord'!$B$35:$G$39,4,TRUE))</f>
        <v/>
      </c>
      <c r="AC137" s="168" t="str">
        <f t="shared" si="12"/>
        <v/>
      </c>
      <c r="AD137" s="142" t="str">
        <f t="shared" si="16"/>
        <v/>
      </c>
      <c r="AE137" s="142" t="str">
        <f>IF(OR($I137="",$G137="",$F137=""),"",IF(OR($H137&lt;&gt;"OK",$K137&lt;&gt;"OK",$N137&lt;&gt;"OK"),0,IF($Y137&gt;=0,IF(($Z$10*$Z137)*VLOOKUP($G137,'Tableau de bord'!$B$42:$G$46,4,TRUE)&gt;75000,75000*($Y137),(($Z$10*$Z137)*$Y137*VLOOKUP($G137,'Tableau de bord'!$B$42:$G$46,4,TRUE))))))</f>
        <v/>
      </c>
      <c r="AF137" s="177" t="str">
        <f t="shared" si="17"/>
        <v/>
      </c>
      <c r="AG137" s="309"/>
      <c r="AH137" s="310"/>
      <c r="AI137" s="387"/>
      <c r="AJ137" s="388"/>
      <c r="AK137" s="386" t="str">
        <f t="shared" si="18"/>
        <v/>
      </c>
      <c r="AL137" s="160"/>
      <c r="AM137" s="380"/>
      <c r="AN137" s="388"/>
      <c r="AO137" s="173"/>
      <c r="AP137" s="388"/>
      <c r="AQ137" s="160"/>
      <c r="AR137" s="7"/>
      <c r="AS137" s="173"/>
      <c r="AT137" s="160"/>
    </row>
    <row r="138" spans="1:46" s="143" customFormat="1" ht="21" customHeight="1" x14ac:dyDescent="0.25">
      <c r="A138" s="305"/>
      <c r="B138" s="311"/>
      <c r="C138" s="311"/>
      <c r="D138" s="311"/>
      <c r="E138" s="311"/>
      <c r="F138" s="312"/>
      <c r="G138" s="313"/>
      <c r="H138" s="137" t="str">
        <f>IF(AND($C$6="Choisir la période de dépôt",F138&lt;&gt;"",G138),"Choisir une période de dépôt",IF(AND($G138&lt;&gt;"",$F138=""),"Date de début requise",IF(AND($F138&lt;&gt;"",$G138=""),"Date de fin requise",IF($F138="","",IF(AND(VLOOKUP($G138,Données!$C$2:$E$7,3,TRUE)=VLOOKUP($C$6,Données!$A$2:$E$7,5,FALSE),VLOOKUP($F138,Données!$C$2:$E$7,3,TRUE)=VLOOKUP($C$6,Données!$A$2:$E$7,5,FALSE)),"OK","Les dates ne correspondent pas à la période visée par le soutien")))))</f>
        <v/>
      </c>
      <c r="I138" s="5"/>
      <c r="J138" s="523"/>
      <c r="K138" s="137" t="str">
        <f t="shared" si="13"/>
        <v/>
      </c>
      <c r="L138" s="524"/>
      <c r="M138" s="270"/>
      <c r="N138" s="137" t="str">
        <f t="shared" si="14"/>
        <v/>
      </c>
      <c r="O138" s="6"/>
      <c r="P138" s="160"/>
      <c r="Q138" s="7"/>
      <c r="R138" s="5"/>
      <c r="S138" s="10"/>
      <c r="T138" s="8"/>
      <c r="U138" s="306"/>
      <c r="V138" s="307"/>
      <c r="W138" s="308"/>
      <c r="X138" s="138" t="str">
        <f t="shared" si="10"/>
        <v/>
      </c>
      <c r="Y138" s="139" t="str">
        <f t="shared" si="11"/>
        <v/>
      </c>
      <c r="Z138" s="140" t="str">
        <f t="shared" si="15"/>
        <v/>
      </c>
      <c r="AA138" s="141" t="str">
        <f>IF(OR($F138="",$G138="",$I138="",$I138=0),"",VLOOKUP($G138,'Tableau de bord'!$B$28:$G$32,4,TRUE))</f>
        <v/>
      </c>
      <c r="AB138" s="141" t="str">
        <f>IF(OR($F138="",$G138="",$I138="",$I138=0),"",VLOOKUP($G138,'Tableau de bord'!$B$35:$G$39,4,TRUE))</f>
        <v/>
      </c>
      <c r="AC138" s="168" t="str">
        <f t="shared" si="12"/>
        <v/>
      </c>
      <c r="AD138" s="142" t="str">
        <f t="shared" si="16"/>
        <v/>
      </c>
      <c r="AE138" s="142" t="str">
        <f>IF(OR($I138="",$G138="",$F138=""),"",IF(OR($H138&lt;&gt;"OK",$K138&lt;&gt;"OK",$N138&lt;&gt;"OK"),0,IF($Y138&gt;=0,IF(($Z$10*$Z138)*VLOOKUP($G138,'Tableau de bord'!$B$42:$G$46,4,TRUE)&gt;75000,75000*($Y138),(($Z$10*$Z138)*$Y138*VLOOKUP($G138,'Tableau de bord'!$B$42:$G$46,4,TRUE))))))</f>
        <v/>
      </c>
      <c r="AF138" s="177" t="str">
        <f t="shared" si="17"/>
        <v/>
      </c>
      <c r="AG138" s="309"/>
      <c r="AH138" s="310"/>
      <c r="AI138" s="387"/>
      <c r="AJ138" s="388"/>
      <c r="AK138" s="386" t="str">
        <f t="shared" si="18"/>
        <v/>
      </c>
      <c r="AL138" s="160"/>
      <c r="AM138" s="380"/>
      <c r="AN138" s="388"/>
      <c r="AO138" s="173"/>
      <c r="AP138" s="388"/>
      <c r="AQ138" s="160"/>
      <c r="AR138" s="7"/>
      <c r="AS138" s="173"/>
      <c r="AT138" s="160"/>
    </row>
    <row r="139" spans="1:46" s="143" customFormat="1" ht="21" customHeight="1" x14ac:dyDescent="0.25">
      <c r="A139" s="305"/>
      <c r="B139" s="311"/>
      <c r="C139" s="311"/>
      <c r="D139" s="311"/>
      <c r="E139" s="311"/>
      <c r="F139" s="312"/>
      <c r="G139" s="313"/>
      <c r="H139" s="137" t="str">
        <f>IF(AND($C$6="Choisir la période de dépôt",F139&lt;&gt;"",G139),"Choisir une période de dépôt",IF(AND($G139&lt;&gt;"",$F139=""),"Date de début requise",IF(AND($F139&lt;&gt;"",$G139=""),"Date de fin requise",IF($F139="","",IF(AND(VLOOKUP($G139,Données!$C$2:$E$7,3,TRUE)=VLOOKUP($C$6,Données!$A$2:$E$7,5,FALSE),VLOOKUP($F139,Données!$C$2:$E$7,3,TRUE)=VLOOKUP($C$6,Données!$A$2:$E$7,5,FALSE)),"OK","Les dates ne correspondent pas à la période visée par le soutien")))))</f>
        <v/>
      </c>
      <c r="I139" s="5"/>
      <c r="J139" s="523"/>
      <c r="K139" s="137" t="str">
        <f t="shared" si="13"/>
        <v/>
      </c>
      <c r="L139" s="524"/>
      <c r="M139" s="270"/>
      <c r="N139" s="137" t="str">
        <f t="shared" si="14"/>
        <v/>
      </c>
      <c r="O139" s="6"/>
      <c r="P139" s="160"/>
      <c r="Q139" s="7"/>
      <c r="R139" s="5"/>
      <c r="S139" s="10"/>
      <c r="T139" s="8"/>
      <c r="U139" s="306"/>
      <c r="V139" s="307"/>
      <c r="W139" s="308"/>
      <c r="X139" s="138" t="str">
        <f t="shared" si="10"/>
        <v/>
      </c>
      <c r="Y139" s="139" t="str">
        <f t="shared" si="11"/>
        <v/>
      </c>
      <c r="Z139" s="140" t="str">
        <f t="shared" si="15"/>
        <v/>
      </c>
      <c r="AA139" s="141" t="str">
        <f>IF(OR($F139="",$G139="",$I139="",$I139=0),"",VLOOKUP($G139,'Tableau de bord'!$B$28:$G$32,4,TRUE))</f>
        <v/>
      </c>
      <c r="AB139" s="141" t="str">
        <f>IF(OR($F139="",$G139="",$I139="",$I139=0),"",VLOOKUP($G139,'Tableau de bord'!$B$35:$G$39,4,TRUE))</f>
        <v/>
      </c>
      <c r="AC139" s="168" t="str">
        <f t="shared" si="12"/>
        <v/>
      </c>
      <c r="AD139" s="142" t="str">
        <f t="shared" si="16"/>
        <v/>
      </c>
      <c r="AE139" s="142" t="str">
        <f>IF(OR($I139="",$G139="",$F139=""),"",IF(OR($H139&lt;&gt;"OK",$K139&lt;&gt;"OK",$N139&lt;&gt;"OK"),0,IF($Y139&gt;=0,IF(($Z$10*$Z139)*VLOOKUP($G139,'Tableau de bord'!$B$42:$G$46,4,TRUE)&gt;75000,75000*($Y139),(($Z$10*$Z139)*$Y139*VLOOKUP($G139,'Tableau de bord'!$B$42:$G$46,4,TRUE))))))</f>
        <v/>
      </c>
      <c r="AF139" s="177" t="str">
        <f t="shared" si="17"/>
        <v/>
      </c>
      <c r="AG139" s="309"/>
      <c r="AH139" s="310"/>
      <c r="AI139" s="387"/>
      <c r="AJ139" s="388"/>
      <c r="AK139" s="386" t="str">
        <f t="shared" si="18"/>
        <v/>
      </c>
      <c r="AL139" s="160"/>
      <c r="AM139" s="380"/>
      <c r="AN139" s="388"/>
      <c r="AO139" s="173"/>
      <c r="AP139" s="388"/>
      <c r="AQ139" s="160"/>
      <c r="AR139" s="7"/>
      <c r="AS139" s="173"/>
      <c r="AT139" s="160"/>
    </row>
    <row r="140" spans="1:46" s="143" customFormat="1" ht="21" customHeight="1" x14ac:dyDescent="0.25">
      <c r="A140" s="305"/>
      <c r="B140" s="311"/>
      <c r="C140" s="311"/>
      <c r="D140" s="311"/>
      <c r="E140" s="311"/>
      <c r="F140" s="312"/>
      <c r="G140" s="313"/>
      <c r="H140" s="137" t="str">
        <f>IF(AND($C$6="Choisir la période de dépôt",F140&lt;&gt;"",G140),"Choisir une période de dépôt",IF(AND($G140&lt;&gt;"",$F140=""),"Date de début requise",IF(AND($F140&lt;&gt;"",$G140=""),"Date de fin requise",IF($F140="","",IF(AND(VLOOKUP($G140,Données!$C$2:$E$7,3,TRUE)=VLOOKUP($C$6,Données!$A$2:$E$7,5,FALSE),VLOOKUP($F140,Données!$C$2:$E$7,3,TRUE)=VLOOKUP($C$6,Données!$A$2:$E$7,5,FALSE)),"OK","Les dates ne correspondent pas à la période visée par le soutien")))))</f>
        <v/>
      </c>
      <c r="I140" s="5"/>
      <c r="J140" s="523"/>
      <c r="K140" s="137" t="str">
        <f t="shared" si="13"/>
        <v/>
      </c>
      <c r="L140" s="524"/>
      <c r="M140" s="270"/>
      <c r="N140" s="137" t="str">
        <f t="shared" si="14"/>
        <v/>
      </c>
      <c r="O140" s="6"/>
      <c r="P140" s="160"/>
      <c r="Q140" s="7"/>
      <c r="R140" s="5"/>
      <c r="S140" s="10"/>
      <c r="T140" s="8"/>
      <c r="U140" s="306"/>
      <c r="V140" s="307"/>
      <c r="W140" s="308"/>
      <c r="X140" s="138" t="str">
        <f t="shared" si="10"/>
        <v/>
      </c>
      <c r="Y140" s="139" t="str">
        <f t="shared" si="11"/>
        <v/>
      </c>
      <c r="Z140" s="140" t="str">
        <f t="shared" si="15"/>
        <v/>
      </c>
      <c r="AA140" s="141" t="str">
        <f>IF(OR($F140="",$G140="",$I140="",$I140=0),"",VLOOKUP($G140,'Tableau de bord'!$B$28:$G$32,4,TRUE))</f>
        <v/>
      </c>
      <c r="AB140" s="141" t="str">
        <f>IF(OR($F140="",$G140="",$I140="",$I140=0),"",VLOOKUP($G140,'Tableau de bord'!$B$35:$G$39,4,TRUE))</f>
        <v/>
      </c>
      <c r="AC140" s="168" t="str">
        <f t="shared" si="12"/>
        <v/>
      </c>
      <c r="AD140" s="142" t="str">
        <f t="shared" si="16"/>
        <v/>
      </c>
      <c r="AE140" s="142" t="str">
        <f>IF(OR($I140="",$G140="",$F140=""),"",IF(OR($H140&lt;&gt;"OK",$K140&lt;&gt;"OK",$N140&lt;&gt;"OK"),0,IF($Y140&gt;=0,IF(($Z$10*$Z140)*VLOOKUP($G140,'Tableau de bord'!$B$42:$G$46,4,TRUE)&gt;75000,75000*($Y140),(($Z$10*$Z140)*$Y140*VLOOKUP($G140,'Tableau de bord'!$B$42:$G$46,4,TRUE))))))</f>
        <v/>
      </c>
      <c r="AF140" s="177" t="str">
        <f t="shared" si="17"/>
        <v/>
      </c>
      <c r="AG140" s="309"/>
      <c r="AH140" s="310"/>
      <c r="AI140" s="387"/>
      <c r="AJ140" s="388"/>
      <c r="AK140" s="386" t="str">
        <f t="shared" si="18"/>
        <v/>
      </c>
      <c r="AL140" s="160"/>
      <c r="AM140" s="380"/>
      <c r="AN140" s="388"/>
      <c r="AO140" s="173"/>
      <c r="AP140" s="388"/>
      <c r="AQ140" s="160"/>
      <c r="AR140" s="7"/>
      <c r="AS140" s="173"/>
      <c r="AT140" s="160"/>
    </row>
    <row r="141" spans="1:46" s="143" customFormat="1" ht="21" customHeight="1" x14ac:dyDescent="0.25">
      <c r="A141" s="305"/>
      <c r="B141" s="311"/>
      <c r="C141" s="311"/>
      <c r="D141" s="311"/>
      <c r="E141" s="311"/>
      <c r="F141" s="312"/>
      <c r="G141" s="313"/>
      <c r="H141" s="137" t="str">
        <f>IF(AND($C$6="Choisir la période de dépôt",F141&lt;&gt;"",G141),"Choisir une période de dépôt",IF(AND($G141&lt;&gt;"",$F141=""),"Date de début requise",IF(AND($F141&lt;&gt;"",$G141=""),"Date de fin requise",IF($F141="","",IF(AND(VLOOKUP($G141,Données!$C$2:$E$7,3,TRUE)=VLOOKUP($C$6,Données!$A$2:$E$7,5,FALSE),VLOOKUP($F141,Données!$C$2:$E$7,3,TRUE)=VLOOKUP($C$6,Données!$A$2:$E$7,5,FALSE)),"OK","Les dates ne correspondent pas à la période visée par le soutien")))))</f>
        <v/>
      </c>
      <c r="I141" s="5"/>
      <c r="J141" s="523"/>
      <c r="K141" s="137" t="str">
        <f t="shared" si="13"/>
        <v/>
      </c>
      <c r="L141" s="524"/>
      <c r="M141" s="270"/>
      <c r="N141" s="137" t="str">
        <f t="shared" si="14"/>
        <v/>
      </c>
      <c r="O141" s="6"/>
      <c r="P141" s="160"/>
      <c r="Q141" s="7"/>
      <c r="R141" s="5"/>
      <c r="S141" s="10"/>
      <c r="T141" s="8"/>
      <c r="U141" s="306"/>
      <c r="V141" s="307"/>
      <c r="W141" s="308"/>
      <c r="X141" s="138" t="str">
        <f t="shared" si="10"/>
        <v/>
      </c>
      <c r="Y141" s="139" t="str">
        <f t="shared" si="11"/>
        <v/>
      </c>
      <c r="Z141" s="140" t="str">
        <f t="shared" si="15"/>
        <v/>
      </c>
      <c r="AA141" s="141" t="str">
        <f>IF(OR($F141="",$G141="",$I141="",$I141=0),"",VLOOKUP($G141,'Tableau de bord'!$B$28:$G$32,4,TRUE))</f>
        <v/>
      </c>
      <c r="AB141" s="141" t="str">
        <f>IF(OR($F141="",$G141="",$I141="",$I141=0),"",VLOOKUP($G141,'Tableau de bord'!$B$35:$G$39,4,TRUE))</f>
        <v/>
      </c>
      <c r="AC141" s="168" t="str">
        <f t="shared" si="12"/>
        <v/>
      </c>
      <c r="AD141" s="142" t="str">
        <f t="shared" si="16"/>
        <v/>
      </c>
      <c r="AE141" s="142" t="str">
        <f>IF(OR($I141="",$G141="",$F141=""),"",IF(OR($H141&lt;&gt;"OK",$K141&lt;&gt;"OK",$N141&lt;&gt;"OK"),0,IF($Y141&gt;=0,IF(($Z$10*$Z141)*VLOOKUP($G141,'Tableau de bord'!$B$42:$G$46,4,TRUE)&gt;75000,75000*($Y141),(($Z$10*$Z141)*$Y141*VLOOKUP($G141,'Tableau de bord'!$B$42:$G$46,4,TRUE))))))</f>
        <v/>
      </c>
      <c r="AF141" s="177" t="str">
        <f t="shared" si="17"/>
        <v/>
      </c>
      <c r="AG141" s="309"/>
      <c r="AH141" s="310"/>
      <c r="AI141" s="387"/>
      <c r="AJ141" s="388"/>
      <c r="AK141" s="386" t="str">
        <f t="shared" si="18"/>
        <v/>
      </c>
      <c r="AL141" s="160"/>
      <c r="AM141" s="380"/>
      <c r="AN141" s="388"/>
      <c r="AO141" s="173"/>
      <c r="AP141" s="388"/>
      <c r="AQ141" s="160"/>
      <c r="AR141" s="7"/>
      <c r="AS141" s="173"/>
      <c r="AT141" s="160"/>
    </row>
    <row r="142" spans="1:46" s="143" customFormat="1" ht="21" customHeight="1" x14ac:dyDescent="0.25">
      <c r="A142" s="305"/>
      <c r="B142" s="311"/>
      <c r="C142" s="311"/>
      <c r="D142" s="311"/>
      <c r="E142" s="311"/>
      <c r="F142" s="312"/>
      <c r="G142" s="313"/>
      <c r="H142" s="137" t="str">
        <f>IF(AND($C$6="Choisir la période de dépôt",F142&lt;&gt;"",G142),"Choisir une période de dépôt",IF(AND($G142&lt;&gt;"",$F142=""),"Date de début requise",IF(AND($F142&lt;&gt;"",$G142=""),"Date de fin requise",IF($F142="","",IF(AND(VLOOKUP($G142,Données!$C$2:$E$7,3,TRUE)=VLOOKUP($C$6,Données!$A$2:$E$7,5,FALSE),VLOOKUP($F142,Données!$C$2:$E$7,3,TRUE)=VLOOKUP($C$6,Données!$A$2:$E$7,5,FALSE)),"OK","Les dates ne correspondent pas à la période visée par le soutien")))))</f>
        <v/>
      </c>
      <c r="I142" s="5"/>
      <c r="J142" s="523"/>
      <c r="K142" s="137" t="str">
        <f t="shared" si="13"/>
        <v/>
      </c>
      <c r="L142" s="524"/>
      <c r="M142" s="270"/>
      <c r="N142" s="137" t="str">
        <f t="shared" si="14"/>
        <v/>
      </c>
      <c r="O142" s="6"/>
      <c r="P142" s="160"/>
      <c r="Q142" s="7"/>
      <c r="R142" s="5"/>
      <c r="S142" s="10"/>
      <c r="T142" s="8"/>
      <c r="U142" s="306"/>
      <c r="V142" s="307"/>
      <c r="W142" s="308"/>
      <c r="X142" s="138" t="str">
        <f t="shared" si="10"/>
        <v/>
      </c>
      <c r="Y142" s="139" t="str">
        <f t="shared" si="11"/>
        <v/>
      </c>
      <c r="Z142" s="140" t="str">
        <f t="shared" si="15"/>
        <v/>
      </c>
      <c r="AA142" s="141" t="str">
        <f>IF(OR($F142="",$G142="",$I142="",$I142=0),"",VLOOKUP($G142,'Tableau de bord'!$B$28:$G$32,4,TRUE))</f>
        <v/>
      </c>
      <c r="AB142" s="141" t="str">
        <f>IF(OR($F142="",$G142="",$I142="",$I142=0),"",VLOOKUP($G142,'Tableau de bord'!$B$35:$G$39,4,TRUE))</f>
        <v/>
      </c>
      <c r="AC142" s="168" t="str">
        <f t="shared" si="12"/>
        <v/>
      </c>
      <c r="AD142" s="142" t="str">
        <f t="shared" si="16"/>
        <v/>
      </c>
      <c r="AE142" s="142" t="str">
        <f>IF(OR($I142="",$G142="",$F142=""),"",IF(OR($H142&lt;&gt;"OK",$K142&lt;&gt;"OK",$N142&lt;&gt;"OK"),0,IF($Y142&gt;=0,IF(($Z$10*$Z142)*VLOOKUP($G142,'Tableau de bord'!$B$42:$G$46,4,TRUE)&gt;75000,75000*($Y142),(($Z$10*$Z142)*$Y142*VLOOKUP($G142,'Tableau de bord'!$B$42:$G$46,4,TRUE))))))</f>
        <v/>
      </c>
      <c r="AF142" s="177" t="str">
        <f t="shared" si="17"/>
        <v/>
      </c>
      <c r="AG142" s="309"/>
      <c r="AH142" s="310"/>
      <c r="AI142" s="387"/>
      <c r="AJ142" s="388"/>
      <c r="AK142" s="386" t="str">
        <f t="shared" si="18"/>
        <v/>
      </c>
      <c r="AL142" s="160"/>
      <c r="AM142" s="380"/>
      <c r="AN142" s="388"/>
      <c r="AO142" s="173"/>
      <c r="AP142" s="388"/>
      <c r="AQ142" s="160"/>
      <c r="AR142" s="7"/>
      <c r="AS142" s="173"/>
      <c r="AT142" s="160"/>
    </row>
    <row r="143" spans="1:46" s="143" customFormat="1" ht="21" customHeight="1" x14ac:dyDescent="0.25">
      <c r="A143" s="305"/>
      <c r="B143" s="311"/>
      <c r="C143" s="311"/>
      <c r="D143" s="311"/>
      <c r="E143" s="311"/>
      <c r="F143" s="312"/>
      <c r="G143" s="313"/>
      <c r="H143" s="137" t="str">
        <f>IF(AND($C$6="Choisir la période de dépôt",F143&lt;&gt;"",G143),"Choisir une période de dépôt",IF(AND($G143&lt;&gt;"",$F143=""),"Date de début requise",IF(AND($F143&lt;&gt;"",$G143=""),"Date de fin requise",IF($F143="","",IF(AND(VLOOKUP($G143,Données!$C$2:$E$7,3,TRUE)=VLOOKUP($C$6,Données!$A$2:$E$7,5,FALSE),VLOOKUP($F143,Données!$C$2:$E$7,3,TRUE)=VLOOKUP($C$6,Données!$A$2:$E$7,5,FALSE)),"OK","Les dates ne correspondent pas à la période visée par le soutien")))))</f>
        <v/>
      </c>
      <c r="I143" s="5"/>
      <c r="J143" s="523"/>
      <c r="K143" s="137" t="str">
        <f t="shared" si="13"/>
        <v/>
      </c>
      <c r="L143" s="524"/>
      <c r="M143" s="270"/>
      <c r="N143" s="137" t="str">
        <f t="shared" si="14"/>
        <v/>
      </c>
      <c r="O143" s="6"/>
      <c r="P143" s="160"/>
      <c r="Q143" s="7"/>
      <c r="R143" s="5"/>
      <c r="S143" s="10"/>
      <c r="T143" s="8"/>
      <c r="U143" s="306"/>
      <c r="V143" s="307"/>
      <c r="W143" s="308"/>
      <c r="X143" s="138" t="str">
        <f t="shared" si="10"/>
        <v/>
      </c>
      <c r="Y143" s="139" t="str">
        <f t="shared" si="11"/>
        <v/>
      </c>
      <c r="Z143" s="140" t="str">
        <f t="shared" si="15"/>
        <v/>
      </c>
      <c r="AA143" s="141" t="str">
        <f>IF(OR($F143="",$G143="",$I143="",$I143=0),"",VLOOKUP($G143,'Tableau de bord'!$B$28:$G$32,4,TRUE))</f>
        <v/>
      </c>
      <c r="AB143" s="141" t="str">
        <f>IF(OR($F143="",$G143="",$I143="",$I143=0),"",VLOOKUP($G143,'Tableau de bord'!$B$35:$G$39,4,TRUE))</f>
        <v/>
      </c>
      <c r="AC143" s="168" t="str">
        <f t="shared" si="12"/>
        <v/>
      </c>
      <c r="AD143" s="142" t="str">
        <f t="shared" si="16"/>
        <v/>
      </c>
      <c r="AE143" s="142" t="str">
        <f>IF(OR($I143="",$G143="",$F143=""),"",IF(OR($H143&lt;&gt;"OK",$K143&lt;&gt;"OK",$N143&lt;&gt;"OK"),0,IF($Y143&gt;=0,IF(($Z$10*$Z143)*VLOOKUP($G143,'Tableau de bord'!$B$42:$G$46,4,TRUE)&gt;75000,75000*($Y143),(($Z$10*$Z143)*$Y143*VLOOKUP($G143,'Tableau de bord'!$B$42:$G$46,4,TRUE))))))</f>
        <v/>
      </c>
      <c r="AF143" s="177" t="str">
        <f t="shared" si="17"/>
        <v/>
      </c>
      <c r="AG143" s="309"/>
      <c r="AH143" s="310"/>
      <c r="AI143" s="387"/>
      <c r="AJ143" s="388"/>
      <c r="AK143" s="386" t="str">
        <f t="shared" si="18"/>
        <v/>
      </c>
      <c r="AL143" s="160"/>
      <c r="AM143" s="380"/>
      <c r="AN143" s="388"/>
      <c r="AO143" s="173"/>
      <c r="AP143" s="388"/>
      <c r="AQ143" s="160"/>
      <c r="AR143" s="7"/>
      <c r="AS143" s="173"/>
      <c r="AT143" s="160"/>
    </row>
    <row r="144" spans="1:46" s="143" customFormat="1" ht="21" customHeight="1" x14ac:dyDescent="0.25">
      <c r="A144" s="305"/>
      <c r="B144" s="311"/>
      <c r="C144" s="311"/>
      <c r="D144" s="311"/>
      <c r="E144" s="311"/>
      <c r="F144" s="312"/>
      <c r="G144" s="313"/>
      <c r="H144" s="137" t="str">
        <f>IF(AND($C$6="Choisir la période de dépôt",F144&lt;&gt;"",G144),"Choisir une période de dépôt",IF(AND($G144&lt;&gt;"",$F144=""),"Date de début requise",IF(AND($F144&lt;&gt;"",$G144=""),"Date de fin requise",IF($F144="","",IF(AND(VLOOKUP($G144,Données!$C$2:$E$7,3,TRUE)=VLOOKUP($C$6,Données!$A$2:$E$7,5,FALSE),VLOOKUP($F144,Données!$C$2:$E$7,3,TRUE)=VLOOKUP($C$6,Données!$A$2:$E$7,5,FALSE)),"OK","Les dates ne correspondent pas à la période visée par le soutien")))))</f>
        <v/>
      </c>
      <c r="I144" s="5"/>
      <c r="J144" s="523"/>
      <c r="K144" s="137" t="str">
        <f t="shared" si="13"/>
        <v/>
      </c>
      <c r="L144" s="524"/>
      <c r="M144" s="270"/>
      <c r="N144" s="137" t="str">
        <f t="shared" si="14"/>
        <v/>
      </c>
      <c r="O144" s="6"/>
      <c r="P144" s="160"/>
      <c r="Q144" s="7"/>
      <c r="R144" s="5"/>
      <c r="S144" s="10"/>
      <c r="T144" s="8"/>
      <c r="U144" s="306"/>
      <c r="V144" s="307"/>
      <c r="W144" s="308"/>
      <c r="X144" s="138" t="str">
        <f t="shared" si="10"/>
        <v/>
      </c>
      <c r="Y144" s="139" t="str">
        <f t="shared" si="11"/>
        <v/>
      </c>
      <c r="Z144" s="140" t="str">
        <f t="shared" si="15"/>
        <v/>
      </c>
      <c r="AA144" s="141" t="str">
        <f>IF(OR($F144="",$G144="",$I144="",$I144=0),"",VLOOKUP($G144,'Tableau de bord'!$B$28:$G$32,4,TRUE))</f>
        <v/>
      </c>
      <c r="AB144" s="141" t="str">
        <f>IF(OR($F144="",$G144="",$I144="",$I144=0),"",VLOOKUP($G144,'Tableau de bord'!$B$35:$G$39,4,TRUE))</f>
        <v/>
      </c>
      <c r="AC144" s="168" t="str">
        <f t="shared" si="12"/>
        <v/>
      </c>
      <c r="AD144" s="142" t="str">
        <f t="shared" si="16"/>
        <v/>
      </c>
      <c r="AE144" s="142" t="str">
        <f>IF(OR($I144="",$G144="",$F144=""),"",IF(OR($H144&lt;&gt;"OK",$K144&lt;&gt;"OK",$N144&lt;&gt;"OK"),0,IF($Y144&gt;=0,IF(($Z$10*$Z144)*VLOOKUP($G144,'Tableau de bord'!$B$42:$G$46,4,TRUE)&gt;75000,75000*($Y144),(($Z$10*$Z144)*$Y144*VLOOKUP($G144,'Tableau de bord'!$B$42:$G$46,4,TRUE))))))</f>
        <v/>
      </c>
      <c r="AF144" s="177" t="str">
        <f t="shared" si="17"/>
        <v/>
      </c>
      <c r="AG144" s="309"/>
      <c r="AH144" s="310"/>
      <c r="AI144" s="387"/>
      <c r="AJ144" s="388"/>
      <c r="AK144" s="386" t="str">
        <f t="shared" si="18"/>
        <v/>
      </c>
      <c r="AL144" s="160"/>
      <c r="AM144" s="380"/>
      <c r="AN144" s="388"/>
      <c r="AO144" s="173"/>
      <c r="AP144" s="388"/>
      <c r="AQ144" s="160"/>
      <c r="AR144" s="7"/>
      <c r="AS144" s="173"/>
      <c r="AT144" s="160"/>
    </row>
    <row r="145" spans="1:46" s="143" customFormat="1" ht="21" customHeight="1" x14ac:dyDescent="0.25">
      <c r="A145" s="305"/>
      <c r="B145" s="311"/>
      <c r="C145" s="311"/>
      <c r="D145" s="311"/>
      <c r="E145" s="311"/>
      <c r="F145" s="312"/>
      <c r="G145" s="313"/>
      <c r="H145" s="137" t="str">
        <f>IF(AND($C$6="Choisir la période de dépôt",F145&lt;&gt;"",G145),"Choisir une période de dépôt",IF(AND($G145&lt;&gt;"",$F145=""),"Date de début requise",IF(AND($F145&lt;&gt;"",$G145=""),"Date de fin requise",IF($F145="","",IF(AND(VLOOKUP($G145,Données!$C$2:$E$7,3,TRUE)=VLOOKUP($C$6,Données!$A$2:$E$7,5,FALSE),VLOOKUP($F145,Données!$C$2:$E$7,3,TRUE)=VLOOKUP($C$6,Données!$A$2:$E$7,5,FALSE)),"OK","Les dates ne correspondent pas à la période visée par le soutien")))))</f>
        <v/>
      </c>
      <c r="I145" s="5"/>
      <c r="J145" s="523"/>
      <c r="K145" s="137" t="str">
        <f t="shared" si="13"/>
        <v/>
      </c>
      <c r="L145" s="524"/>
      <c r="M145" s="270"/>
      <c r="N145" s="137" t="str">
        <f t="shared" si="14"/>
        <v/>
      </c>
      <c r="O145" s="6"/>
      <c r="P145" s="160"/>
      <c r="Q145" s="7"/>
      <c r="R145" s="5"/>
      <c r="S145" s="10"/>
      <c r="T145" s="8"/>
      <c r="U145" s="306"/>
      <c r="V145" s="307"/>
      <c r="W145" s="308"/>
      <c r="X145" s="138" t="str">
        <f t="shared" si="10"/>
        <v/>
      </c>
      <c r="Y145" s="139" t="str">
        <f t="shared" si="11"/>
        <v/>
      </c>
      <c r="Z145" s="140" t="str">
        <f t="shared" si="15"/>
        <v/>
      </c>
      <c r="AA145" s="141" t="str">
        <f>IF(OR($F145="",$G145="",$I145="",$I145=0),"",VLOOKUP($G145,'Tableau de bord'!$B$28:$G$32,4,TRUE))</f>
        <v/>
      </c>
      <c r="AB145" s="141" t="str">
        <f>IF(OR($F145="",$G145="",$I145="",$I145=0),"",VLOOKUP($G145,'Tableau de bord'!$B$35:$G$39,4,TRUE))</f>
        <v/>
      </c>
      <c r="AC145" s="168" t="str">
        <f t="shared" si="12"/>
        <v/>
      </c>
      <c r="AD145" s="142" t="str">
        <f t="shared" si="16"/>
        <v/>
      </c>
      <c r="AE145" s="142" t="str">
        <f>IF(OR($I145="",$G145="",$F145=""),"",IF(OR($H145&lt;&gt;"OK",$K145&lt;&gt;"OK",$N145&lt;&gt;"OK"),0,IF($Y145&gt;=0,IF(($Z$10*$Z145)*VLOOKUP($G145,'Tableau de bord'!$B$42:$G$46,4,TRUE)&gt;75000,75000*($Y145),(($Z$10*$Z145)*$Y145*VLOOKUP($G145,'Tableau de bord'!$B$42:$G$46,4,TRUE))))))</f>
        <v/>
      </c>
      <c r="AF145" s="177" t="str">
        <f t="shared" si="17"/>
        <v/>
      </c>
      <c r="AG145" s="309"/>
      <c r="AH145" s="310"/>
      <c r="AI145" s="387"/>
      <c r="AJ145" s="388"/>
      <c r="AK145" s="386" t="str">
        <f t="shared" si="18"/>
        <v/>
      </c>
      <c r="AL145" s="160"/>
      <c r="AM145" s="380"/>
      <c r="AN145" s="388"/>
      <c r="AO145" s="173"/>
      <c r="AP145" s="388"/>
      <c r="AQ145" s="160"/>
      <c r="AR145" s="7"/>
      <c r="AS145" s="173"/>
      <c r="AT145" s="160"/>
    </row>
    <row r="146" spans="1:46" s="143" customFormat="1" ht="21" customHeight="1" x14ac:dyDescent="0.25">
      <c r="A146" s="305"/>
      <c r="B146" s="311"/>
      <c r="C146" s="311"/>
      <c r="D146" s="311"/>
      <c r="E146" s="311"/>
      <c r="F146" s="312"/>
      <c r="G146" s="313"/>
      <c r="H146" s="137" t="str">
        <f>IF(AND($C$6="Choisir la période de dépôt",F146&lt;&gt;"",G146),"Choisir une période de dépôt",IF(AND($G146&lt;&gt;"",$F146=""),"Date de début requise",IF(AND($F146&lt;&gt;"",$G146=""),"Date de fin requise",IF($F146="","",IF(AND(VLOOKUP($G146,Données!$C$2:$E$7,3,TRUE)=VLOOKUP($C$6,Données!$A$2:$E$7,5,FALSE),VLOOKUP($F146,Données!$C$2:$E$7,3,TRUE)=VLOOKUP($C$6,Données!$A$2:$E$7,5,FALSE)),"OK","Les dates ne correspondent pas à la période visée par le soutien")))))</f>
        <v/>
      </c>
      <c r="I146" s="5"/>
      <c r="J146" s="523"/>
      <c r="K146" s="137" t="str">
        <f t="shared" si="13"/>
        <v/>
      </c>
      <c r="L146" s="524"/>
      <c r="M146" s="270"/>
      <c r="N146" s="137" t="str">
        <f t="shared" si="14"/>
        <v/>
      </c>
      <c r="O146" s="6"/>
      <c r="P146" s="160"/>
      <c r="Q146" s="7"/>
      <c r="R146" s="5"/>
      <c r="S146" s="10"/>
      <c r="T146" s="8"/>
      <c r="U146" s="306"/>
      <c r="V146" s="307"/>
      <c r="W146" s="308"/>
      <c r="X146" s="138" t="str">
        <f t="shared" si="10"/>
        <v/>
      </c>
      <c r="Y146" s="139" t="str">
        <f t="shared" si="11"/>
        <v/>
      </c>
      <c r="Z146" s="140" t="str">
        <f t="shared" si="15"/>
        <v/>
      </c>
      <c r="AA146" s="141" t="str">
        <f>IF(OR($F146="",$G146="",$I146="",$I146=0),"",VLOOKUP($G146,'Tableau de bord'!$B$28:$G$32,4,TRUE))</f>
        <v/>
      </c>
      <c r="AB146" s="141" t="str">
        <f>IF(OR($F146="",$G146="",$I146="",$I146=0),"",VLOOKUP($G146,'Tableau de bord'!$B$35:$G$39,4,TRUE))</f>
        <v/>
      </c>
      <c r="AC146" s="168" t="str">
        <f t="shared" si="12"/>
        <v/>
      </c>
      <c r="AD146" s="142" t="str">
        <f t="shared" si="16"/>
        <v/>
      </c>
      <c r="AE146" s="142" t="str">
        <f>IF(OR($I146="",$G146="",$F146=""),"",IF(OR($H146&lt;&gt;"OK",$K146&lt;&gt;"OK",$N146&lt;&gt;"OK"),0,IF($Y146&gt;=0,IF(($Z$10*$Z146)*VLOOKUP($G146,'Tableau de bord'!$B$42:$G$46,4,TRUE)&gt;75000,75000*($Y146),(($Z$10*$Z146)*$Y146*VLOOKUP($G146,'Tableau de bord'!$B$42:$G$46,4,TRUE))))))</f>
        <v/>
      </c>
      <c r="AF146" s="177" t="str">
        <f t="shared" si="17"/>
        <v/>
      </c>
      <c r="AG146" s="309"/>
      <c r="AH146" s="310"/>
      <c r="AI146" s="387"/>
      <c r="AJ146" s="388"/>
      <c r="AK146" s="386" t="str">
        <f t="shared" si="18"/>
        <v/>
      </c>
      <c r="AL146" s="160"/>
      <c r="AM146" s="380"/>
      <c r="AN146" s="388"/>
      <c r="AO146" s="173"/>
      <c r="AP146" s="388"/>
      <c r="AQ146" s="160"/>
      <c r="AR146" s="7"/>
      <c r="AS146" s="173"/>
      <c r="AT146" s="160"/>
    </row>
    <row r="147" spans="1:46" s="143" customFormat="1" ht="21" customHeight="1" x14ac:dyDescent="0.25">
      <c r="A147" s="305"/>
      <c r="B147" s="311"/>
      <c r="C147" s="311"/>
      <c r="D147" s="311"/>
      <c r="E147" s="311"/>
      <c r="F147" s="312"/>
      <c r="G147" s="313"/>
      <c r="H147" s="137" t="str">
        <f>IF(AND($C$6="Choisir la période de dépôt",F147&lt;&gt;"",G147),"Choisir une période de dépôt",IF(AND($G147&lt;&gt;"",$F147=""),"Date de début requise",IF(AND($F147&lt;&gt;"",$G147=""),"Date de fin requise",IF($F147="","",IF(AND(VLOOKUP($G147,Données!$C$2:$E$7,3,TRUE)=VLOOKUP($C$6,Données!$A$2:$E$7,5,FALSE),VLOOKUP($F147,Données!$C$2:$E$7,3,TRUE)=VLOOKUP($C$6,Données!$A$2:$E$7,5,FALSE)),"OK","Les dates ne correspondent pas à la période visée par le soutien")))))</f>
        <v/>
      </c>
      <c r="I147" s="5"/>
      <c r="J147" s="523"/>
      <c r="K147" s="137" t="str">
        <f t="shared" si="13"/>
        <v/>
      </c>
      <c r="L147" s="524"/>
      <c r="M147" s="270"/>
      <c r="N147" s="137" t="str">
        <f t="shared" si="14"/>
        <v/>
      </c>
      <c r="O147" s="6"/>
      <c r="P147" s="160"/>
      <c r="Q147" s="7"/>
      <c r="R147" s="5"/>
      <c r="S147" s="10"/>
      <c r="T147" s="8"/>
      <c r="U147" s="306"/>
      <c r="V147" s="307"/>
      <c r="W147" s="308"/>
      <c r="X147" s="138" t="str">
        <f t="shared" si="10"/>
        <v/>
      </c>
      <c r="Y147" s="139" t="str">
        <f t="shared" si="11"/>
        <v/>
      </c>
      <c r="Z147" s="140" t="str">
        <f t="shared" si="15"/>
        <v/>
      </c>
      <c r="AA147" s="141" t="str">
        <f>IF(OR($F147="",$G147="",$I147="",$I147=0),"",VLOOKUP($G147,'Tableau de bord'!$B$28:$G$32,4,TRUE))</f>
        <v/>
      </c>
      <c r="AB147" s="141" t="str">
        <f>IF(OR($F147="",$G147="",$I147="",$I147=0),"",VLOOKUP($G147,'Tableau de bord'!$B$35:$G$39,4,TRUE))</f>
        <v/>
      </c>
      <c r="AC147" s="168" t="str">
        <f t="shared" si="12"/>
        <v/>
      </c>
      <c r="AD147" s="142" t="str">
        <f t="shared" si="16"/>
        <v/>
      </c>
      <c r="AE147" s="142" t="str">
        <f>IF(OR($I147="",$G147="",$F147=""),"",IF(OR($H147&lt;&gt;"OK",$K147&lt;&gt;"OK",$N147&lt;&gt;"OK"),0,IF($Y147&gt;=0,IF(($Z$10*$Z147)*VLOOKUP($G147,'Tableau de bord'!$B$42:$G$46,4,TRUE)&gt;75000,75000*($Y147),(($Z$10*$Z147)*$Y147*VLOOKUP($G147,'Tableau de bord'!$B$42:$G$46,4,TRUE))))))</f>
        <v/>
      </c>
      <c r="AF147" s="177" t="str">
        <f t="shared" si="17"/>
        <v/>
      </c>
      <c r="AG147" s="309"/>
      <c r="AH147" s="310"/>
      <c r="AI147" s="387"/>
      <c r="AJ147" s="388"/>
      <c r="AK147" s="386" t="str">
        <f t="shared" si="18"/>
        <v/>
      </c>
      <c r="AL147" s="160"/>
      <c r="AM147" s="380"/>
      <c r="AN147" s="388"/>
      <c r="AO147" s="173"/>
      <c r="AP147" s="388"/>
      <c r="AQ147" s="160"/>
      <c r="AR147" s="7"/>
      <c r="AS147" s="173"/>
      <c r="AT147" s="160"/>
    </row>
    <row r="148" spans="1:46" s="143" customFormat="1" ht="21" customHeight="1" x14ac:dyDescent="0.25">
      <c r="A148" s="305"/>
      <c r="B148" s="311"/>
      <c r="C148" s="311"/>
      <c r="D148" s="311"/>
      <c r="E148" s="311"/>
      <c r="F148" s="312"/>
      <c r="G148" s="313"/>
      <c r="H148" s="137" t="str">
        <f>IF(AND($C$6="Choisir la période de dépôt",F148&lt;&gt;"",G148),"Choisir une période de dépôt",IF(AND($G148&lt;&gt;"",$F148=""),"Date de début requise",IF(AND($F148&lt;&gt;"",$G148=""),"Date de fin requise",IF($F148="","",IF(AND(VLOOKUP($G148,Données!$C$2:$E$7,3,TRUE)=VLOOKUP($C$6,Données!$A$2:$E$7,5,FALSE),VLOOKUP($F148,Données!$C$2:$E$7,3,TRUE)=VLOOKUP($C$6,Données!$A$2:$E$7,5,FALSE)),"OK","Les dates ne correspondent pas à la période visée par le soutien")))))</f>
        <v/>
      </c>
      <c r="I148" s="5"/>
      <c r="J148" s="523"/>
      <c r="K148" s="137" t="str">
        <f t="shared" si="13"/>
        <v/>
      </c>
      <c r="L148" s="524"/>
      <c r="M148" s="270"/>
      <c r="N148" s="137" t="str">
        <f t="shared" si="14"/>
        <v/>
      </c>
      <c r="O148" s="6"/>
      <c r="P148" s="160"/>
      <c r="Q148" s="7"/>
      <c r="R148" s="5"/>
      <c r="S148" s="10"/>
      <c r="T148" s="8"/>
      <c r="U148" s="306"/>
      <c r="V148" s="307"/>
      <c r="W148" s="308"/>
      <c r="X148" s="138" t="str">
        <f t="shared" si="10"/>
        <v/>
      </c>
      <c r="Y148" s="139" t="str">
        <f t="shared" si="11"/>
        <v/>
      </c>
      <c r="Z148" s="140" t="str">
        <f t="shared" si="15"/>
        <v/>
      </c>
      <c r="AA148" s="141" t="str">
        <f>IF(OR($F148="",$G148="",$I148="",$I148=0),"",VLOOKUP($G148,'Tableau de bord'!$B$28:$G$32,4,TRUE))</f>
        <v/>
      </c>
      <c r="AB148" s="141" t="str">
        <f>IF(OR($F148="",$G148="",$I148="",$I148=0),"",VLOOKUP($G148,'Tableau de bord'!$B$35:$G$39,4,TRUE))</f>
        <v/>
      </c>
      <c r="AC148" s="168" t="str">
        <f t="shared" si="12"/>
        <v/>
      </c>
      <c r="AD148" s="142" t="str">
        <f t="shared" si="16"/>
        <v/>
      </c>
      <c r="AE148" s="142" t="str">
        <f>IF(OR($I148="",$G148="",$F148=""),"",IF(OR($H148&lt;&gt;"OK",$K148&lt;&gt;"OK",$N148&lt;&gt;"OK"),0,IF($Y148&gt;=0,IF(($Z$10*$Z148)*VLOOKUP($G148,'Tableau de bord'!$B$42:$G$46,4,TRUE)&gt;75000,75000*($Y148),(($Z$10*$Z148)*$Y148*VLOOKUP($G148,'Tableau de bord'!$B$42:$G$46,4,TRUE))))))</f>
        <v/>
      </c>
      <c r="AF148" s="177" t="str">
        <f t="shared" si="17"/>
        <v/>
      </c>
      <c r="AG148" s="309"/>
      <c r="AH148" s="310"/>
      <c r="AI148" s="387"/>
      <c r="AJ148" s="388"/>
      <c r="AK148" s="386" t="str">
        <f t="shared" si="18"/>
        <v/>
      </c>
      <c r="AL148" s="160"/>
      <c r="AM148" s="380"/>
      <c r="AN148" s="388"/>
      <c r="AO148" s="173"/>
      <c r="AP148" s="388"/>
      <c r="AQ148" s="160"/>
      <c r="AR148" s="7"/>
      <c r="AS148" s="173"/>
      <c r="AT148" s="160"/>
    </row>
    <row r="149" spans="1:46" s="143" customFormat="1" ht="21" customHeight="1" x14ac:dyDescent="0.25">
      <c r="A149" s="305"/>
      <c r="B149" s="311"/>
      <c r="C149" s="311"/>
      <c r="D149" s="311"/>
      <c r="E149" s="311"/>
      <c r="F149" s="312"/>
      <c r="G149" s="313"/>
      <c r="H149" s="137" t="str">
        <f>IF(AND($C$6="Choisir la période de dépôt",F149&lt;&gt;"",G149),"Choisir une période de dépôt",IF(AND($G149&lt;&gt;"",$F149=""),"Date de début requise",IF(AND($F149&lt;&gt;"",$G149=""),"Date de fin requise",IF($F149="","",IF(AND(VLOOKUP($G149,Données!$C$2:$E$7,3,TRUE)=VLOOKUP($C$6,Données!$A$2:$E$7,5,FALSE),VLOOKUP($F149,Données!$C$2:$E$7,3,TRUE)=VLOOKUP($C$6,Données!$A$2:$E$7,5,FALSE)),"OK","Les dates ne correspondent pas à la période visée par le soutien")))))</f>
        <v/>
      </c>
      <c r="I149" s="5"/>
      <c r="J149" s="523"/>
      <c r="K149" s="137" t="str">
        <f t="shared" si="13"/>
        <v/>
      </c>
      <c r="L149" s="524"/>
      <c r="M149" s="270"/>
      <c r="N149" s="137" t="str">
        <f t="shared" si="14"/>
        <v/>
      </c>
      <c r="O149" s="6"/>
      <c r="P149" s="160"/>
      <c r="Q149" s="7"/>
      <c r="R149" s="5"/>
      <c r="S149" s="10"/>
      <c r="T149" s="8"/>
      <c r="U149" s="306"/>
      <c r="V149" s="307"/>
      <c r="W149" s="308"/>
      <c r="X149" s="138" t="str">
        <f t="shared" si="10"/>
        <v/>
      </c>
      <c r="Y149" s="139" t="str">
        <f t="shared" si="11"/>
        <v/>
      </c>
      <c r="Z149" s="140" t="str">
        <f t="shared" si="15"/>
        <v/>
      </c>
      <c r="AA149" s="141" t="str">
        <f>IF(OR($F149="",$G149="",$I149="",$I149=0),"",VLOOKUP($G149,'Tableau de bord'!$B$28:$G$32,4,TRUE))</f>
        <v/>
      </c>
      <c r="AB149" s="141" t="str">
        <f>IF(OR($F149="",$G149="",$I149="",$I149=0),"",VLOOKUP($G149,'Tableau de bord'!$B$35:$G$39,4,TRUE))</f>
        <v/>
      </c>
      <c r="AC149" s="168" t="str">
        <f t="shared" si="12"/>
        <v/>
      </c>
      <c r="AD149" s="142" t="str">
        <f t="shared" si="16"/>
        <v/>
      </c>
      <c r="AE149" s="142" t="str">
        <f>IF(OR($I149="",$G149="",$F149=""),"",IF(OR($H149&lt;&gt;"OK",$K149&lt;&gt;"OK",$N149&lt;&gt;"OK"),0,IF($Y149&gt;=0,IF(($Z$10*$Z149)*VLOOKUP($G149,'Tableau de bord'!$B$42:$G$46,4,TRUE)&gt;75000,75000*($Y149),(($Z$10*$Z149)*$Y149*VLOOKUP($G149,'Tableau de bord'!$B$42:$G$46,4,TRUE))))))</f>
        <v/>
      </c>
      <c r="AF149" s="177" t="str">
        <f t="shared" si="17"/>
        <v/>
      </c>
      <c r="AG149" s="309"/>
      <c r="AH149" s="310"/>
      <c r="AI149" s="387"/>
      <c r="AJ149" s="388"/>
      <c r="AK149" s="386" t="str">
        <f t="shared" si="18"/>
        <v/>
      </c>
      <c r="AL149" s="160"/>
      <c r="AM149" s="380"/>
      <c r="AN149" s="388"/>
      <c r="AO149" s="173"/>
      <c r="AP149" s="388"/>
      <c r="AQ149" s="160"/>
      <c r="AR149" s="7"/>
      <c r="AS149" s="173"/>
      <c r="AT149" s="160"/>
    </row>
    <row r="150" spans="1:46" s="143" customFormat="1" ht="21" customHeight="1" x14ac:dyDescent="0.25">
      <c r="A150" s="305"/>
      <c r="B150" s="311"/>
      <c r="C150" s="311"/>
      <c r="D150" s="311"/>
      <c r="E150" s="311"/>
      <c r="F150" s="312"/>
      <c r="G150" s="313"/>
      <c r="H150" s="137" t="str">
        <f>IF(AND($C$6="Choisir la période de dépôt",F150&lt;&gt;"",G150),"Choisir une période de dépôt",IF(AND($G150&lt;&gt;"",$F150=""),"Date de début requise",IF(AND($F150&lt;&gt;"",$G150=""),"Date de fin requise",IF($F150="","",IF(AND(VLOOKUP($G150,Données!$C$2:$E$7,3,TRUE)=VLOOKUP($C$6,Données!$A$2:$E$7,5,FALSE),VLOOKUP($F150,Données!$C$2:$E$7,3,TRUE)=VLOOKUP($C$6,Données!$A$2:$E$7,5,FALSE)),"OK","Les dates ne correspondent pas à la période visée par le soutien")))))</f>
        <v/>
      </c>
      <c r="I150" s="5"/>
      <c r="J150" s="523"/>
      <c r="K150" s="137" t="str">
        <f t="shared" si="13"/>
        <v/>
      </c>
      <c r="L150" s="524"/>
      <c r="M150" s="270"/>
      <c r="N150" s="137" t="str">
        <f t="shared" si="14"/>
        <v/>
      </c>
      <c r="O150" s="6"/>
      <c r="P150" s="160"/>
      <c r="Q150" s="7"/>
      <c r="R150" s="5"/>
      <c r="S150" s="10"/>
      <c r="T150" s="8"/>
      <c r="U150" s="306"/>
      <c r="V150" s="307"/>
      <c r="W150" s="308"/>
      <c r="X150" s="138" t="str">
        <f t="shared" ref="X150:X213" si="19">IF($I150="","",IF($H150&lt;&gt;"OK",0,IF(IF($U150&gt;$J150,$J150,$U150)+$V150&gt;$I150,0,
(IF(OR($A150="X",$E150&lt;&gt;""),0,IF(AND($I150-$J150=0,$U150&gt;0),$I150-$U150,$I150-$V150))))))</f>
        <v/>
      </c>
      <c r="Y150" s="139" t="str">
        <f t="shared" ref="Y150:Y213" si="20">IF(($I150=""),"",
IF($J150-IF($U150&gt;$J150,$J150,$U150)+$W150&gt;$X150,$X150,IF(IF($U150&gt;$J150,$J150,$U150)&gt;$I150,0,$J150-IF($U150&gt;$J150,$J150,$U150)+$W150)))</f>
        <v/>
      </c>
      <c r="Z150" s="140" t="str">
        <f t="shared" si="15"/>
        <v/>
      </c>
      <c r="AA150" s="141" t="str">
        <f>IF(OR($F150="",$G150="",$I150="",$I150=0),"",VLOOKUP($G150,'Tableau de bord'!$B$28:$G$32,4,TRUE))</f>
        <v/>
      </c>
      <c r="AB150" s="141" t="str">
        <f>IF(OR($F150="",$G150="",$I150="",$I150=0),"",VLOOKUP($G150,'Tableau de bord'!$B$35:$G$39,4,TRUE))</f>
        <v/>
      </c>
      <c r="AC150" s="168" t="str">
        <f t="shared" ref="AC150:AC213" si="21">IF(OR($I150="",$P150="",$AB150="",$I150-$J150=0),"",IF($Z$10-($O150/($I150-$J150))&lt;0,0,IF($O150/($I150-$J150)&lt;$Z$10*$AB150,$Z$10-($Z$10*$AB150),$Z$10-($O150/($I150-$J150)))))</f>
        <v/>
      </c>
      <c r="AD150" s="142" t="str">
        <f t="shared" si="16"/>
        <v/>
      </c>
      <c r="AE150" s="142" t="str">
        <f>IF(OR($I150="",$G150="",$F150=""),"",IF(OR($H150&lt;&gt;"OK",$K150&lt;&gt;"OK",$N150&lt;&gt;"OK"),0,IF($Y150&gt;=0,IF(($Z$10*$Z150)*VLOOKUP($G150,'Tableau de bord'!$B$42:$G$46,4,TRUE)&gt;75000,75000*($Y150),(($Z$10*$Z150)*$Y150*VLOOKUP($G150,'Tableau de bord'!$B$42:$G$46,4,TRUE))))))</f>
        <v/>
      </c>
      <c r="AF150" s="177" t="str">
        <f t="shared" si="17"/>
        <v/>
      </c>
      <c r="AG150" s="309"/>
      <c r="AH150" s="310"/>
      <c r="AI150" s="387"/>
      <c r="AJ150" s="388"/>
      <c r="AK150" s="386" t="str">
        <f t="shared" si="18"/>
        <v/>
      </c>
      <c r="AL150" s="160"/>
      <c r="AM150" s="380"/>
      <c r="AN150" s="388"/>
      <c r="AO150" s="173"/>
      <c r="AP150" s="388"/>
      <c r="AQ150" s="160"/>
      <c r="AR150" s="7"/>
      <c r="AS150" s="173"/>
      <c r="AT150" s="160"/>
    </row>
    <row r="151" spans="1:46" s="143" customFormat="1" ht="21" customHeight="1" x14ac:dyDescent="0.25">
      <c r="A151" s="305"/>
      <c r="B151" s="311"/>
      <c r="C151" s="311"/>
      <c r="D151" s="311"/>
      <c r="E151" s="311"/>
      <c r="F151" s="312"/>
      <c r="G151" s="313"/>
      <c r="H151" s="137" t="str">
        <f>IF(AND($C$6="Choisir la période de dépôt",F151&lt;&gt;"",G151),"Choisir une période de dépôt",IF(AND($G151&lt;&gt;"",$F151=""),"Date de début requise",IF(AND($F151&lt;&gt;"",$G151=""),"Date de fin requise",IF($F151="","",IF(AND(VLOOKUP($G151,Données!$C$2:$E$7,3,TRUE)=VLOOKUP($C$6,Données!$A$2:$E$7,5,FALSE),VLOOKUP($F151,Données!$C$2:$E$7,3,TRUE)=VLOOKUP($C$6,Données!$A$2:$E$7,5,FALSE)),"OK","Les dates ne correspondent pas à la période visée par le soutien")))))</f>
        <v/>
      </c>
      <c r="I151" s="5"/>
      <c r="J151" s="523"/>
      <c r="K151" s="137" t="str">
        <f t="shared" ref="K151:K214" si="22">IF(AND(J151&gt;0,I151=""),"Indiquer le nombre TOTAL de représentations données OU annulées dans la colonne I",IF(I151="","",IF(OR(J151="",J151=0),"OK",IF(I151-J151&gt;0,"Isoler les représentations annulées sur une ligne distincte",IF(I151-J151&lt;0,"Le nombre de représentations annulées ne peut excéder le TOTAL de la colonne I","OK")))))</f>
        <v/>
      </c>
      <c r="L151" s="524"/>
      <c r="M151" s="270"/>
      <c r="N151" s="137" t="str">
        <f t="shared" ref="N151:N214" si="23">IF(I151="","",IF(AND(I151&gt;0,M151=""),"Inscrire le prix moyen du billet dans la colonne M",(IF(AND(I151-J151=0,O151&gt;0,P151&gt;0,IFERROR(ROUND(P151/O151,2),0)&lt;&gt;M151),"Le prix du billet est erroné (colonne M doit égaler colonne P/colonne O)",IF(I151-J151=0,"OK",IF(AND(I151&gt;0,M151&gt;0,O151="",P151=""),"Indiquer le nombre de spectateurs payants et les revenus de billetterie",IF(OR(IFERROR(ROUND(P151/O151,20),0)=M151,IFERROR(ROUND(P151/O151,2),0)=M151),"OK","Le prix du billet est erroné (colonne M doit égaler colonne P/colonne O)")))))))</f>
        <v/>
      </c>
      <c r="O151" s="6"/>
      <c r="P151" s="160"/>
      <c r="Q151" s="7"/>
      <c r="R151" s="5"/>
      <c r="S151" s="10"/>
      <c r="T151" s="8"/>
      <c r="U151" s="306"/>
      <c r="V151" s="307"/>
      <c r="W151" s="308"/>
      <c r="X151" s="138" t="str">
        <f t="shared" si="19"/>
        <v/>
      </c>
      <c r="Y151" s="139" t="str">
        <f t="shared" si="20"/>
        <v/>
      </c>
      <c r="Z151" s="140" t="str">
        <f t="shared" ref="Z151:Z214" si="24">IF($I151="","",IF(N151&lt;&gt;"OK",0,IF(I151-J151&lt;0,0,IF(I151-J151&gt;0,IF($M151&lt;$Z$9,$M151,$Z$9),IF(I151-J151=0,IF($M151&lt;$Z$9,$M151,$Z$9))))))</f>
        <v/>
      </c>
      <c r="AA151" s="141" t="str">
        <f>IF(OR($F151="",$G151="",$I151="",$I151=0),"",VLOOKUP($G151,'Tableau de bord'!$B$28:$G$32,4,TRUE))</f>
        <v/>
      </c>
      <c r="AB151" s="141" t="str">
        <f>IF(OR($F151="",$G151="",$I151="",$I151=0),"",VLOOKUP($G151,'Tableau de bord'!$B$35:$G$39,4,TRUE))</f>
        <v/>
      </c>
      <c r="AC151" s="168" t="str">
        <f t="shared" si="21"/>
        <v/>
      </c>
      <c r="AD151" s="142" t="str">
        <f t="shared" ref="AD151:AD214" si="25">IF(OR($I151="",$AA151="",$Z151=""),"",IF(OR($H151&lt;&gt;"OK",$K151&lt;&gt;"OK",$N151&lt;&gt;"OK"),0,IF(AC151="",0,IF($X151-$Y151=0,0,IF(($AC151*$Z151*$AA151)&gt;75000,75000*($X151-$Y151),($AC151*$Z151*$AA151*(X151-Y151)))))))</f>
        <v/>
      </c>
      <c r="AE151" s="142" t="str">
        <f>IF(OR($I151="",$G151="",$F151=""),"",IF(OR($H151&lt;&gt;"OK",$K151&lt;&gt;"OK",$N151&lt;&gt;"OK"),0,IF($Y151&gt;=0,IF(($Z$10*$Z151)*VLOOKUP($G151,'Tableau de bord'!$B$42:$G$46,4,TRUE)&gt;75000,75000*($Y151),(($Z$10*$Z151)*$Y151*VLOOKUP($G151,'Tableau de bord'!$B$42:$G$46,4,TRUE))))))</f>
        <v/>
      </c>
      <c r="AF151" s="177" t="str">
        <f t="shared" ref="AF151:AF214" si="26">IF(AND(AD151="",AE151=""),"",AD151+AE151)</f>
        <v/>
      </c>
      <c r="AG151" s="309"/>
      <c r="AH151" s="310"/>
      <c r="AI151" s="387"/>
      <c r="AJ151" s="388"/>
      <c r="AK151" s="386" t="str">
        <f t="shared" ref="AK151:AK214" si="27">IF(AND(AI151="",AJ151=""),"",AI151+AJ151)</f>
        <v/>
      </c>
      <c r="AL151" s="160"/>
      <c r="AM151" s="380"/>
      <c r="AN151" s="388"/>
      <c r="AO151" s="173"/>
      <c r="AP151" s="388"/>
      <c r="AQ151" s="160"/>
      <c r="AR151" s="7"/>
      <c r="AS151" s="173"/>
      <c r="AT151" s="160"/>
    </row>
    <row r="152" spans="1:46" s="143" customFormat="1" ht="21" customHeight="1" x14ac:dyDescent="0.25">
      <c r="A152" s="305"/>
      <c r="B152" s="311"/>
      <c r="C152" s="311"/>
      <c r="D152" s="311"/>
      <c r="E152" s="311"/>
      <c r="F152" s="312"/>
      <c r="G152" s="313"/>
      <c r="H152" s="137" t="str">
        <f>IF(AND($C$6="Choisir la période de dépôt",F152&lt;&gt;"",G152),"Choisir une période de dépôt",IF(AND($G152&lt;&gt;"",$F152=""),"Date de début requise",IF(AND($F152&lt;&gt;"",$G152=""),"Date de fin requise",IF($F152="","",IF(AND(VLOOKUP($G152,Données!$C$2:$E$7,3,TRUE)=VLOOKUP($C$6,Données!$A$2:$E$7,5,FALSE),VLOOKUP($F152,Données!$C$2:$E$7,3,TRUE)=VLOOKUP($C$6,Données!$A$2:$E$7,5,FALSE)),"OK","Les dates ne correspondent pas à la période visée par le soutien")))))</f>
        <v/>
      </c>
      <c r="I152" s="5"/>
      <c r="J152" s="523"/>
      <c r="K152" s="137" t="str">
        <f t="shared" si="22"/>
        <v/>
      </c>
      <c r="L152" s="524"/>
      <c r="M152" s="270"/>
      <c r="N152" s="137" t="str">
        <f t="shared" si="23"/>
        <v/>
      </c>
      <c r="O152" s="6"/>
      <c r="P152" s="160"/>
      <c r="Q152" s="7"/>
      <c r="R152" s="5"/>
      <c r="S152" s="10"/>
      <c r="T152" s="8"/>
      <c r="U152" s="306"/>
      <c r="V152" s="307"/>
      <c r="W152" s="308"/>
      <c r="X152" s="138" t="str">
        <f t="shared" si="19"/>
        <v/>
      </c>
      <c r="Y152" s="139" t="str">
        <f t="shared" si="20"/>
        <v/>
      </c>
      <c r="Z152" s="140" t="str">
        <f t="shared" si="24"/>
        <v/>
      </c>
      <c r="AA152" s="141" t="str">
        <f>IF(OR($F152="",$G152="",$I152="",$I152=0),"",VLOOKUP($G152,'Tableau de bord'!$B$28:$G$32,4,TRUE))</f>
        <v/>
      </c>
      <c r="AB152" s="141" t="str">
        <f>IF(OR($F152="",$G152="",$I152="",$I152=0),"",VLOOKUP($G152,'Tableau de bord'!$B$35:$G$39,4,TRUE))</f>
        <v/>
      </c>
      <c r="AC152" s="168" t="str">
        <f t="shared" si="21"/>
        <v/>
      </c>
      <c r="AD152" s="142" t="str">
        <f t="shared" si="25"/>
        <v/>
      </c>
      <c r="AE152" s="142" t="str">
        <f>IF(OR($I152="",$G152="",$F152=""),"",IF(OR($H152&lt;&gt;"OK",$K152&lt;&gt;"OK",$N152&lt;&gt;"OK"),0,IF($Y152&gt;=0,IF(($Z$10*$Z152)*VLOOKUP($G152,'Tableau de bord'!$B$42:$G$46,4,TRUE)&gt;75000,75000*($Y152),(($Z$10*$Z152)*$Y152*VLOOKUP($G152,'Tableau de bord'!$B$42:$G$46,4,TRUE))))))</f>
        <v/>
      </c>
      <c r="AF152" s="177" t="str">
        <f t="shared" si="26"/>
        <v/>
      </c>
      <c r="AG152" s="309"/>
      <c r="AH152" s="310"/>
      <c r="AI152" s="387"/>
      <c r="AJ152" s="388"/>
      <c r="AK152" s="386" t="str">
        <f t="shared" si="27"/>
        <v/>
      </c>
      <c r="AL152" s="160"/>
      <c r="AM152" s="380"/>
      <c r="AN152" s="388"/>
      <c r="AO152" s="173"/>
      <c r="AP152" s="388"/>
      <c r="AQ152" s="160"/>
      <c r="AR152" s="7"/>
      <c r="AS152" s="173"/>
      <c r="AT152" s="160"/>
    </row>
    <row r="153" spans="1:46" s="143" customFormat="1" ht="21" customHeight="1" x14ac:dyDescent="0.25">
      <c r="A153" s="305"/>
      <c r="B153" s="311"/>
      <c r="C153" s="311"/>
      <c r="D153" s="311"/>
      <c r="E153" s="311"/>
      <c r="F153" s="312"/>
      <c r="G153" s="313"/>
      <c r="H153" s="137" t="str">
        <f>IF(AND($C$6="Choisir la période de dépôt",F153&lt;&gt;"",G153),"Choisir une période de dépôt",IF(AND($G153&lt;&gt;"",$F153=""),"Date de début requise",IF(AND($F153&lt;&gt;"",$G153=""),"Date de fin requise",IF($F153="","",IF(AND(VLOOKUP($G153,Données!$C$2:$E$7,3,TRUE)=VLOOKUP($C$6,Données!$A$2:$E$7,5,FALSE),VLOOKUP($F153,Données!$C$2:$E$7,3,TRUE)=VLOOKUP($C$6,Données!$A$2:$E$7,5,FALSE)),"OK","Les dates ne correspondent pas à la période visée par le soutien")))))</f>
        <v/>
      </c>
      <c r="I153" s="5"/>
      <c r="J153" s="523"/>
      <c r="K153" s="137" t="str">
        <f t="shared" si="22"/>
        <v/>
      </c>
      <c r="L153" s="524"/>
      <c r="M153" s="270"/>
      <c r="N153" s="137" t="str">
        <f t="shared" si="23"/>
        <v/>
      </c>
      <c r="O153" s="6"/>
      <c r="P153" s="160"/>
      <c r="Q153" s="7"/>
      <c r="R153" s="5"/>
      <c r="S153" s="10"/>
      <c r="T153" s="8"/>
      <c r="U153" s="306"/>
      <c r="V153" s="307"/>
      <c r="W153" s="308"/>
      <c r="X153" s="138" t="str">
        <f t="shared" si="19"/>
        <v/>
      </c>
      <c r="Y153" s="139" t="str">
        <f t="shared" si="20"/>
        <v/>
      </c>
      <c r="Z153" s="140" t="str">
        <f t="shared" si="24"/>
        <v/>
      </c>
      <c r="AA153" s="141" t="str">
        <f>IF(OR($F153="",$G153="",$I153="",$I153=0),"",VLOOKUP($G153,'Tableau de bord'!$B$28:$G$32,4,TRUE))</f>
        <v/>
      </c>
      <c r="AB153" s="141" t="str">
        <f>IF(OR($F153="",$G153="",$I153="",$I153=0),"",VLOOKUP($G153,'Tableau de bord'!$B$35:$G$39,4,TRUE))</f>
        <v/>
      </c>
      <c r="AC153" s="168" t="str">
        <f t="shared" si="21"/>
        <v/>
      </c>
      <c r="AD153" s="142" t="str">
        <f t="shared" si="25"/>
        <v/>
      </c>
      <c r="AE153" s="142" t="str">
        <f>IF(OR($I153="",$G153="",$F153=""),"",IF(OR($H153&lt;&gt;"OK",$K153&lt;&gt;"OK",$N153&lt;&gt;"OK"),0,IF($Y153&gt;=0,IF(($Z$10*$Z153)*VLOOKUP($G153,'Tableau de bord'!$B$42:$G$46,4,TRUE)&gt;75000,75000*($Y153),(($Z$10*$Z153)*$Y153*VLOOKUP($G153,'Tableau de bord'!$B$42:$G$46,4,TRUE))))))</f>
        <v/>
      </c>
      <c r="AF153" s="177" t="str">
        <f t="shared" si="26"/>
        <v/>
      </c>
      <c r="AG153" s="309"/>
      <c r="AH153" s="310"/>
      <c r="AI153" s="387"/>
      <c r="AJ153" s="388"/>
      <c r="AK153" s="386" t="str">
        <f t="shared" si="27"/>
        <v/>
      </c>
      <c r="AL153" s="160"/>
      <c r="AM153" s="380"/>
      <c r="AN153" s="388"/>
      <c r="AO153" s="173"/>
      <c r="AP153" s="388"/>
      <c r="AQ153" s="160"/>
      <c r="AR153" s="7"/>
      <c r="AS153" s="173"/>
      <c r="AT153" s="160"/>
    </row>
    <row r="154" spans="1:46" s="143" customFormat="1" ht="21" customHeight="1" x14ac:dyDescent="0.25">
      <c r="A154" s="305"/>
      <c r="B154" s="311"/>
      <c r="C154" s="311"/>
      <c r="D154" s="311"/>
      <c r="E154" s="311"/>
      <c r="F154" s="312"/>
      <c r="G154" s="313"/>
      <c r="H154" s="137" t="str">
        <f>IF(AND($C$6="Choisir la période de dépôt",F154&lt;&gt;"",G154),"Choisir une période de dépôt",IF(AND($G154&lt;&gt;"",$F154=""),"Date de début requise",IF(AND($F154&lt;&gt;"",$G154=""),"Date de fin requise",IF($F154="","",IF(AND(VLOOKUP($G154,Données!$C$2:$E$7,3,TRUE)=VLOOKUP($C$6,Données!$A$2:$E$7,5,FALSE),VLOOKUP($F154,Données!$C$2:$E$7,3,TRUE)=VLOOKUP($C$6,Données!$A$2:$E$7,5,FALSE)),"OK","Les dates ne correspondent pas à la période visée par le soutien")))))</f>
        <v/>
      </c>
      <c r="I154" s="5"/>
      <c r="J154" s="523"/>
      <c r="K154" s="137" t="str">
        <f t="shared" si="22"/>
        <v/>
      </c>
      <c r="L154" s="524"/>
      <c r="M154" s="270"/>
      <c r="N154" s="137" t="str">
        <f t="shared" si="23"/>
        <v/>
      </c>
      <c r="O154" s="6"/>
      <c r="P154" s="160"/>
      <c r="Q154" s="7"/>
      <c r="R154" s="5"/>
      <c r="S154" s="10"/>
      <c r="T154" s="8"/>
      <c r="U154" s="306"/>
      <c r="V154" s="307"/>
      <c r="W154" s="308"/>
      <c r="X154" s="138" t="str">
        <f t="shared" si="19"/>
        <v/>
      </c>
      <c r="Y154" s="139" t="str">
        <f t="shared" si="20"/>
        <v/>
      </c>
      <c r="Z154" s="140" t="str">
        <f t="shared" si="24"/>
        <v/>
      </c>
      <c r="AA154" s="141" t="str">
        <f>IF(OR($F154="",$G154="",$I154="",$I154=0),"",VLOOKUP($G154,'Tableau de bord'!$B$28:$G$32,4,TRUE))</f>
        <v/>
      </c>
      <c r="AB154" s="141" t="str">
        <f>IF(OR($F154="",$G154="",$I154="",$I154=0),"",VLOOKUP($G154,'Tableau de bord'!$B$35:$G$39,4,TRUE))</f>
        <v/>
      </c>
      <c r="AC154" s="168" t="str">
        <f t="shared" si="21"/>
        <v/>
      </c>
      <c r="AD154" s="142" t="str">
        <f t="shared" si="25"/>
        <v/>
      </c>
      <c r="AE154" s="142" t="str">
        <f>IF(OR($I154="",$G154="",$F154=""),"",IF(OR($H154&lt;&gt;"OK",$K154&lt;&gt;"OK",$N154&lt;&gt;"OK"),0,IF($Y154&gt;=0,IF(($Z$10*$Z154)*VLOOKUP($G154,'Tableau de bord'!$B$42:$G$46,4,TRUE)&gt;75000,75000*($Y154),(($Z$10*$Z154)*$Y154*VLOOKUP($G154,'Tableau de bord'!$B$42:$G$46,4,TRUE))))))</f>
        <v/>
      </c>
      <c r="AF154" s="177" t="str">
        <f t="shared" si="26"/>
        <v/>
      </c>
      <c r="AG154" s="309"/>
      <c r="AH154" s="310"/>
      <c r="AI154" s="387"/>
      <c r="AJ154" s="388"/>
      <c r="AK154" s="386" t="str">
        <f t="shared" si="27"/>
        <v/>
      </c>
      <c r="AL154" s="160"/>
      <c r="AM154" s="380"/>
      <c r="AN154" s="388"/>
      <c r="AO154" s="173"/>
      <c r="AP154" s="388"/>
      <c r="AQ154" s="160"/>
      <c r="AR154" s="7"/>
      <c r="AS154" s="173"/>
      <c r="AT154" s="160"/>
    </row>
    <row r="155" spans="1:46" s="143" customFormat="1" ht="21" customHeight="1" x14ac:dyDescent="0.25">
      <c r="A155" s="305"/>
      <c r="B155" s="311"/>
      <c r="C155" s="311"/>
      <c r="D155" s="311"/>
      <c r="E155" s="311"/>
      <c r="F155" s="312"/>
      <c r="G155" s="313"/>
      <c r="H155" s="137" t="str">
        <f>IF(AND($C$6="Choisir la période de dépôt",F155&lt;&gt;"",G155),"Choisir une période de dépôt",IF(AND($G155&lt;&gt;"",$F155=""),"Date de début requise",IF(AND($F155&lt;&gt;"",$G155=""),"Date de fin requise",IF($F155="","",IF(AND(VLOOKUP($G155,Données!$C$2:$E$7,3,TRUE)=VLOOKUP($C$6,Données!$A$2:$E$7,5,FALSE),VLOOKUP($F155,Données!$C$2:$E$7,3,TRUE)=VLOOKUP($C$6,Données!$A$2:$E$7,5,FALSE)),"OK","Les dates ne correspondent pas à la période visée par le soutien")))))</f>
        <v/>
      </c>
      <c r="I155" s="5"/>
      <c r="J155" s="523"/>
      <c r="K155" s="137" t="str">
        <f t="shared" si="22"/>
        <v/>
      </c>
      <c r="L155" s="524"/>
      <c r="M155" s="270"/>
      <c r="N155" s="137" t="str">
        <f t="shared" si="23"/>
        <v/>
      </c>
      <c r="O155" s="6"/>
      <c r="P155" s="160"/>
      <c r="Q155" s="7"/>
      <c r="R155" s="5"/>
      <c r="S155" s="10"/>
      <c r="T155" s="8"/>
      <c r="U155" s="306"/>
      <c r="V155" s="307"/>
      <c r="W155" s="308"/>
      <c r="X155" s="138" t="str">
        <f t="shared" si="19"/>
        <v/>
      </c>
      <c r="Y155" s="139" t="str">
        <f t="shared" si="20"/>
        <v/>
      </c>
      <c r="Z155" s="140" t="str">
        <f t="shared" si="24"/>
        <v/>
      </c>
      <c r="AA155" s="141" t="str">
        <f>IF(OR($F155="",$G155="",$I155="",$I155=0),"",VLOOKUP($G155,'Tableau de bord'!$B$28:$G$32,4,TRUE))</f>
        <v/>
      </c>
      <c r="AB155" s="141" t="str">
        <f>IF(OR($F155="",$G155="",$I155="",$I155=0),"",VLOOKUP($G155,'Tableau de bord'!$B$35:$G$39,4,TRUE))</f>
        <v/>
      </c>
      <c r="AC155" s="168" t="str">
        <f t="shared" si="21"/>
        <v/>
      </c>
      <c r="AD155" s="142" t="str">
        <f t="shared" si="25"/>
        <v/>
      </c>
      <c r="AE155" s="142" t="str">
        <f>IF(OR($I155="",$G155="",$F155=""),"",IF(OR($H155&lt;&gt;"OK",$K155&lt;&gt;"OK",$N155&lt;&gt;"OK"),0,IF($Y155&gt;=0,IF(($Z$10*$Z155)*VLOOKUP($G155,'Tableau de bord'!$B$42:$G$46,4,TRUE)&gt;75000,75000*($Y155),(($Z$10*$Z155)*$Y155*VLOOKUP($G155,'Tableau de bord'!$B$42:$G$46,4,TRUE))))))</f>
        <v/>
      </c>
      <c r="AF155" s="177" t="str">
        <f t="shared" si="26"/>
        <v/>
      </c>
      <c r="AG155" s="309"/>
      <c r="AH155" s="310"/>
      <c r="AI155" s="387"/>
      <c r="AJ155" s="388"/>
      <c r="AK155" s="386" t="str">
        <f t="shared" si="27"/>
        <v/>
      </c>
      <c r="AL155" s="160"/>
      <c r="AM155" s="380"/>
      <c r="AN155" s="388"/>
      <c r="AO155" s="173"/>
      <c r="AP155" s="388"/>
      <c r="AQ155" s="160"/>
      <c r="AR155" s="7"/>
      <c r="AS155" s="173"/>
      <c r="AT155" s="160"/>
    </row>
    <row r="156" spans="1:46" s="143" customFormat="1" ht="21" customHeight="1" x14ac:dyDescent="0.25">
      <c r="A156" s="305"/>
      <c r="B156" s="311"/>
      <c r="C156" s="311"/>
      <c r="D156" s="311"/>
      <c r="E156" s="311"/>
      <c r="F156" s="312"/>
      <c r="G156" s="313"/>
      <c r="H156" s="137" t="str">
        <f>IF(AND($C$6="Choisir la période de dépôt",F156&lt;&gt;"",G156),"Choisir une période de dépôt",IF(AND($G156&lt;&gt;"",$F156=""),"Date de début requise",IF(AND($F156&lt;&gt;"",$G156=""),"Date de fin requise",IF($F156="","",IF(AND(VLOOKUP($G156,Données!$C$2:$E$7,3,TRUE)=VLOOKUP($C$6,Données!$A$2:$E$7,5,FALSE),VLOOKUP($F156,Données!$C$2:$E$7,3,TRUE)=VLOOKUP($C$6,Données!$A$2:$E$7,5,FALSE)),"OK","Les dates ne correspondent pas à la période visée par le soutien")))))</f>
        <v/>
      </c>
      <c r="I156" s="5"/>
      <c r="J156" s="523"/>
      <c r="K156" s="137" t="str">
        <f t="shared" si="22"/>
        <v/>
      </c>
      <c r="L156" s="524"/>
      <c r="M156" s="270"/>
      <c r="N156" s="137" t="str">
        <f t="shared" si="23"/>
        <v/>
      </c>
      <c r="O156" s="6"/>
      <c r="P156" s="160"/>
      <c r="Q156" s="7"/>
      <c r="R156" s="5"/>
      <c r="S156" s="10"/>
      <c r="T156" s="8"/>
      <c r="U156" s="306"/>
      <c r="V156" s="307"/>
      <c r="W156" s="308"/>
      <c r="X156" s="138" t="str">
        <f t="shared" si="19"/>
        <v/>
      </c>
      <c r="Y156" s="139" t="str">
        <f t="shared" si="20"/>
        <v/>
      </c>
      <c r="Z156" s="140" t="str">
        <f t="shared" si="24"/>
        <v/>
      </c>
      <c r="AA156" s="141" t="str">
        <f>IF(OR($F156="",$G156="",$I156="",$I156=0),"",VLOOKUP($G156,'Tableau de bord'!$B$28:$G$32,4,TRUE))</f>
        <v/>
      </c>
      <c r="AB156" s="141" t="str">
        <f>IF(OR($F156="",$G156="",$I156="",$I156=0),"",VLOOKUP($G156,'Tableau de bord'!$B$35:$G$39,4,TRUE))</f>
        <v/>
      </c>
      <c r="AC156" s="168" t="str">
        <f t="shared" si="21"/>
        <v/>
      </c>
      <c r="AD156" s="142" t="str">
        <f t="shared" si="25"/>
        <v/>
      </c>
      <c r="AE156" s="142" t="str">
        <f>IF(OR($I156="",$G156="",$F156=""),"",IF(OR($H156&lt;&gt;"OK",$K156&lt;&gt;"OK",$N156&lt;&gt;"OK"),0,IF($Y156&gt;=0,IF(($Z$10*$Z156)*VLOOKUP($G156,'Tableau de bord'!$B$42:$G$46,4,TRUE)&gt;75000,75000*($Y156),(($Z$10*$Z156)*$Y156*VLOOKUP($G156,'Tableau de bord'!$B$42:$G$46,4,TRUE))))))</f>
        <v/>
      </c>
      <c r="AF156" s="177" t="str">
        <f t="shared" si="26"/>
        <v/>
      </c>
      <c r="AG156" s="309"/>
      <c r="AH156" s="310"/>
      <c r="AI156" s="387"/>
      <c r="AJ156" s="388"/>
      <c r="AK156" s="386" t="str">
        <f t="shared" si="27"/>
        <v/>
      </c>
      <c r="AL156" s="160"/>
      <c r="AM156" s="380"/>
      <c r="AN156" s="388"/>
      <c r="AO156" s="173"/>
      <c r="AP156" s="388"/>
      <c r="AQ156" s="160"/>
      <c r="AR156" s="7"/>
      <c r="AS156" s="173"/>
      <c r="AT156" s="160"/>
    </row>
    <row r="157" spans="1:46" s="143" customFormat="1" ht="21" customHeight="1" x14ac:dyDescent="0.25">
      <c r="A157" s="305"/>
      <c r="B157" s="311"/>
      <c r="C157" s="311"/>
      <c r="D157" s="311"/>
      <c r="E157" s="311"/>
      <c r="F157" s="312"/>
      <c r="G157" s="313"/>
      <c r="H157" s="137" t="str">
        <f>IF(AND($C$6="Choisir la période de dépôt",F157&lt;&gt;"",G157),"Choisir une période de dépôt",IF(AND($G157&lt;&gt;"",$F157=""),"Date de début requise",IF(AND($F157&lt;&gt;"",$G157=""),"Date de fin requise",IF($F157="","",IF(AND(VLOOKUP($G157,Données!$C$2:$E$7,3,TRUE)=VLOOKUP($C$6,Données!$A$2:$E$7,5,FALSE),VLOOKUP($F157,Données!$C$2:$E$7,3,TRUE)=VLOOKUP($C$6,Données!$A$2:$E$7,5,FALSE)),"OK","Les dates ne correspondent pas à la période visée par le soutien")))))</f>
        <v/>
      </c>
      <c r="I157" s="5"/>
      <c r="J157" s="523"/>
      <c r="K157" s="137" t="str">
        <f t="shared" si="22"/>
        <v/>
      </c>
      <c r="L157" s="524"/>
      <c r="M157" s="270"/>
      <c r="N157" s="137" t="str">
        <f t="shared" si="23"/>
        <v/>
      </c>
      <c r="O157" s="6"/>
      <c r="P157" s="160"/>
      <c r="Q157" s="7"/>
      <c r="R157" s="5"/>
      <c r="S157" s="10"/>
      <c r="T157" s="8"/>
      <c r="U157" s="306"/>
      <c r="V157" s="307"/>
      <c r="W157" s="308"/>
      <c r="X157" s="138" t="str">
        <f t="shared" si="19"/>
        <v/>
      </c>
      <c r="Y157" s="139" t="str">
        <f t="shared" si="20"/>
        <v/>
      </c>
      <c r="Z157" s="140" t="str">
        <f t="shared" si="24"/>
        <v/>
      </c>
      <c r="AA157" s="141" t="str">
        <f>IF(OR($F157="",$G157="",$I157="",$I157=0),"",VLOOKUP($G157,'Tableau de bord'!$B$28:$G$32,4,TRUE))</f>
        <v/>
      </c>
      <c r="AB157" s="141" t="str">
        <f>IF(OR($F157="",$G157="",$I157="",$I157=0),"",VLOOKUP($G157,'Tableau de bord'!$B$35:$G$39,4,TRUE))</f>
        <v/>
      </c>
      <c r="AC157" s="168" t="str">
        <f t="shared" si="21"/>
        <v/>
      </c>
      <c r="AD157" s="142" t="str">
        <f t="shared" si="25"/>
        <v/>
      </c>
      <c r="AE157" s="142" t="str">
        <f>IF(OR($I157="",$G157="",$F157=""),"",IF(OR($H157&lt;&gt;"OK",$K157&lt;&gt;"OK",$N157&lt;&gt;"OK"),0,IF($Y157&gt;=0,IF(($Z$10*$Z157)*VLOOKUP($G157,'Tableau de bord'!$B$42:$G$46,4,TRUE)&gt;75000,75000*($Y157),(($Z$10*$Z157)*$Y157*VLOOKUP($G157,'Tableau de bord'!$B$42:$G$46,4,TRUE))))))</f>
        <v/>
      </c>
      <c r="AF157" s="177" t="str">
        <f t="shared" si="26"/>
        <v/>
      </c>
      <c r="AG157" s="309"/>
      <c r="AH157" s="310"/>
      <c r="AI157" s="387"/>
      <c r="AJ157" s="388"/>
      <c r="AK157" s="386" t="str">
        <f t="shared" si="27"/>
        <v/>
      </c>
      <c r="AL157" s="160"/>
      <c r="AM157" s="380"/>
      <c r="AN157" s="388"/>
      <c r="AO157" s="173"/>
      <c r="AP157" s="388"/>
      <c r="AQ157" s="160"/>
      <c r="AR157" s="7"/>
      <c r="AS157" s="173"/>
      <c r="AT157" s="160"/>
    </row>
    <row r="158" spans="1:46" s="143" customFormat="1" ht="21" customHeight="1" x14ac:dyDescent="0.25">
      <c r="A158" s="305"/>
      <c r="B158" s="311"/>
      <c r="C158" s="311"/>
      <c r="D158" s="311"/>
      <c r="E158" s="311"/>
      <c r="F158" s="312"/>
      <c r="G158" s="313"/>
      <c r="H158" s="137" t="str">
        <f>IF(AND($C$6="Choisir la période de dépôt",F158&lt;&gt;"",G158),"Choisir une période de dépôt",IF(AND($G158&lt;&gt;"",$F158=""),"Date de début requise",IF(AND($F158&lt;&gt;"",$G158=""),"Date de fin requise",IF($F158="","",IF(AND(VLOOKUP($G158,Données!$C$2:$E$7,3,TRUE)=VLOOKUP($C$6,Données!$A$2:$E$7,5,FALSE),VLOOKUP($F158,Données!$C$2:$E$7,3,TRUE)=VLOOKUP($C$6,Données!$A$2:$E$7,5,FALSE)),"OK","Les dates ne correspondent pas à la période visée par le soutien")))))</f>
        <v/>
      </c>
      <c r="I158" s="5"/>
      <c r="J158" s="523"/>
      <c r="K158" s="137" t="str">
        <f t="shared" si="22"/>
        <v/>
      </c>
      <c r="L158" s="524"/>
      <c r="M158" s="270"/>
      <c r="N158" s="137" t="str">
        <f t="shared" si="23"/>
        <v/>
      </c>
      <c r="O158" s="6"/>
      <c r="P158" s="160"/>
      <c r="Q158" s="7"/>
      <c r="R158" s="5"/>
      <c r="S158" s="10"/>
      <c r="T158" s="8"/>
      <c r="U158" s="306"/>
      <c r="V158" s="307"/>
      <c r="W158" s="308"/>
      <c r="X158" s="138" t="str">
        <f t="shared" si="19"/>
        <v/>
      </c>
      <c r="Y158" s="139" t="str">
        <f t="shared" si="20"/>
        <v/>
      </c>
      <c r="Z158" s="140" t="str">
        <f t="shared" si="24"/>
        <v/>
      </c>
      <c r="AA158" s="141" t="str">
        <f>IF(OR($F158="",$G158="",$I158="",$I158=0),"",VLOOKUP($G158,'Tableau de bord'!$B$28:$G$32,4,TRUE))</f>
        <v/>
      </c>
      <c r="AB158" s="141" t="str">
        <f>IF(OR($F158="",$G158="",$I158="",$I158=0),"",VLOOKUP($G158,'Tableau de bord'!$B$35:$G$39,4,TRUE))</f>
        <v/>
      </c>
      <c r="AC158" s="168" t="str">
        <f t="shared" si="21"/>
        <v/>
      </c>
      <c r="AD158" s="142" t="str">
        <f t="shared" si="25"/>
        <v/>
      </c>
      <c r="AE158" s="142" t="str">
        <f>IF(OR($I158="",$G158="",$F158=""),"",IF(OR($H158&lt;&gt;"OK",$K158&lt;&gt;"OK",$N158&lt;&gt;"OK"),0,IF($Y158&gt;=0,IF(($Z$10*$Z158)*VLOOKUP($G158,'Tableau de bord'!$B$42:$G$46,4,TRUE)&gt;75000,75000*($Y158),(($Z$10*$Z158)*$Y158*VLOOKUP($G158,'Tableau de bord'!$B$42:$G$46,4,TRUE))))))</f>
        <v/>
      </c>
      <c r="AF158" s="177" t="str">
        <f t="shared" si="26"/>
        <v/>
      </c>
      <c r="AG158" s="309"/>
      <c r="AH158" s="310"/>
      <c r="AI158" s="387"/>
      <c r="AJ158" s="388"/>
      <c r="AK158" s="386" t="str">
        <f t="shared" si="27"/>
        <v/>
      </c>
      <c r="AL158" s="160"/>
      <c r="AM158" s="380"/>
      <c r="AN158" s="388"/>
      <c r="AO158" s="173"/>
      <c r="AP158" s="388"/>
      <c r="AQ158" s="160"/>
      <c r="AR158" s="7"/>
      <c r="AS158" s="173"/>
      <c r="AT158" s="160"/>
    </row>
    <row r="159" spans="1:46" s="143" customFormat="1" ht="21" customHeight="1" x14ac:dyDescent="0.25">
      <c r="A159" s="305"/>
      <c r="B159" s="311"/>
      <c r="C159" s="311"/>
      <c r="D159" s="311"/>
      <c r="E159" s="311"/>
      <c r="F159" s="312"/>
      <c r="G159" s="313"/>
      <c r="H159" s="137" t="str">
        <f>IF(AND($C$6="Choisir la période de dépôt",F159&lt;&gt;"",G159),"Choisir une période de dépôt",IF(AND($G159&lt;&gt;"",$F159=""),"Date de début requise",IF(AND($F159&lt;&gt;"",$G159=""),"Date de fin requise",IF($F159="","",IF(AND(VLOOKUP($G159,Données!$C$2:$E$7,3,TRUE)=VLOOKUP($C$6,Données!$A$2:$E$7,5,FALSE),VLOOKUP($F159,Données!$C$2:$E$7,3,TRUE)=VLOOKUP($C$6,Données!$A$2:$E$7,5,FALSE)),"OK","Les dates ne correspondent pas à la période visée par le soutien")))))</f>
        <v/>
      </c>
      <c r="I159" s="5"/>
      <c r="J159" s="523"/>
      <c r="K159" s="137" t="str">
        <f t="shared" si="22"/>
        <v/>
      </c>
      <c r="L159" s="524"/>
      <c r="M159" s="270"/>
      <c r="N159" s="137" t="str">
        <f t="shared" si="23"/>
        <v/>
      </c>
      <c r="O159" s="6"/>
      <c r="P159" s="160"/>
      <c r="Q159" s="7"/>
      <c r="R159" s="5"/>
      <c r="S159" s="10"/>
      <c r="T159" s="8"/>
      <c r="U159" s="306"/>
      <c r="V159" s="307"/>
      <c r="W159" s="308"/>
      <c r="X159" s="138" t="str">
        <f t="shared" si="19"/>
        <v/>
      </c>
      <c r="Y159" s="139" t="str">
        <f t="shared" si="20"/>
        <v/>
      </c>
      <c r="Z159" s="140" t="str">
        <f t="shared" si="24"/>
        <v/>
      </c>
      <c r="AA159" s="141" t="str">
        <f>IF(OR($F159="",$G159="",$I159="",$I159=0),"",VLOOKUP($G159,'Tableau de bord'!$B$28:$G$32,4,TRUE))</f>
        <v/>
      </c>
      <c r="AB159" s="141" t="str">
        <f>IF(OR($F159="",$G159="",$I159="",$I159=0),"",VLOOKUP($G159,'Tableau de bord'!$B$35:$G$39,4,TRUE))</f>
        <v/>
      </c>
      <c r="AC159" s="168" t="str">
        <f t="shared" si="21"/>
        <v/>
      </c>
      <c r="AD159" s="142" t="str">
        <f t="shared" si="25"/>
        <v/>
      </c>
      <c r="AE159" s="142" t="str">
        <f>IF(OR($I159="",$G159="",$F159=""),"",IF(OR($H159&lt;&gt;"OK",$K159&lt;&gt;"OK",$N159&lt;&gt;"OK"),0,IF($Y159&gt;=0,IF(($Z$10*$Z159)*VLOOKUP($G159,'Tableau de bord'!$B$42:$G$46,4,TRUE)&gt;75000,75000*($Y159),(($Z$10*$Z159)*$Y159*VLOOKUP($G159,'Tableau de bord'!$B$42:$G$46,4,TRUE))))))</f>
        <v/>
      </c>
      <c r="AF159" s="177" t="str">
        <f t="shared" si="26"/>
        <v/>
      </c>
      <c r="AG159" s="309"/>
      <c r="AH159" s="310"/>
      <c r="AI159" s="387"/>
      <c r="AJ159" s="388"/>
      <c r="AK159" s="386" t="str">
        <f t="shared" si="27"/>
        <v/>
      </c>
      <c r="AL159" s="160"/>
      <c r="AM159" s="380"/>
      <c r="AN159" s="388"/>
      <c r="AO159" s="173"/>
      <c r="AP159" s="388"/>
      <c r="AQ159" s="160"/>
      <c r="AR159" s="7"/>
      <c r="AS159" s="173"/>
      <c r="AT159" s="160"/>
    </row>
    <row r="160" spans="1:46" s="143" customFormat="1" ht="21" customHeight="1" x14ac:dyDescent="0.25">
      <c r="A160" s="305"/>
      <c r="B160" s="311"/>
      <c r="C160" s="311"/>
      <c r="D160" s="311"/>
      <c r="E160" s="311"/>
      <c r="F160" s="312"/>
      <c r="G160" s="313"/>
      <c r="H160" s="137" t="str">
        <f>IF(AND($C$6="Choisir la période de dépôt",F160&lt;&gt;"",G160),"Choisir une période de dépôt",IF(AND($G160&lt;&gt;"",$F160=""),"Date de début requise",IF(AND($F160&lt;&gt;"",$G160=""),"Date de fin requise",IF($F160="","",IF(AND(VLOOKUP($G160,Données!$C$2:$E$7,3,TRUE)=VLOOKUP($C$6,Données!$A$2:$E$7,5,FALSE),VLOOKUP($F160,Données!$C$2:$E$7,3,TRUE)=VLOOKUP($C$6,Données!$A$2:$E$7,5,FALSE)),"OK","Les dates ne correspondent pas à la période visée par le soutien")))))</f>
        <v/>
      </c>
      <c r="I160" s="5"/>
      <c r="J160" s="523"/>
      <c r="K160" s="137" t="str">
        <f t="shared" si="22"/>
        <v/>
      </c>
      <c r="L160" s="524"/>
      <c r="M160" s="270"/>
      <c r="N160" s="137" t="str">
        <f t="shared" si="23"/>
        <v/>
      </c>
      <c r="O160" s="6"/>
      <c r="P160" s="160"/>
      <c r="Q160" s="7"/>
      <c r="R160" s="5"/>
      <c r="S160" s="10"/>
      <c r="T160" s="8"/>
      <c r="U160" s="306"/>
      <c r="V160" s="307"/>
      <c r="W160" s="308"/>
      <c r="X160" s="138" t="str">
        <f t="shared" si="19"/>
        <v/>
      </c>
      <c r="Y160" s="139" t="str">
        <f t="shared" si="20"/>
        <v/>
      </c>
      <c r="Z160" s="140" t="str">
        <f t="shared" si="24"/>
        <v/>
      </c>
      <c r="AA160" s="141" t="str">
        <f>IF(OR($F160="",$G160="",$I160="",$I160=0),"",VLOOKUP($G160,'Tableau de bord'!$B$28:$G$32,4,TRUE))</f>
        <v/>
      </c>
      <c r="AB160" s="141" t="str">
        <f>IF(OR($F160="",$G160="",$I160="",$I160=0),"",VLOOKUP($G160,'Tableau de bord'!$B$35:$G$39,4,TRUE))</f>
        <v/>
      </c>
      <c r="AC160" s="168" t="str">
        <f t="shared" si="21"/>
        <v/>
      </c>
      <c r="AD160" s="142" t="str">
        <f t="shared" si="25"/>
        <v/>
      </c>
      <c r="AE160" s="142" t="str">
        <f>IF(OR($I160="",$G160="",$F160=""),"",IF(OR($H160&lt;&gt;"OK",$K160&lt;&gt;"OK",$N160&lt;&gt;"OK"),0,IF($Y160&gt;=0,IF(($Z$10*$Z160)*VLOOKUP($G160,'Tableau de bord'!$B$42:$G$46,4,TRUE)&gt;75000,75000*($Y160),(($Z$10*$Z160)*$Y160*VLOOKUP($G160,'Tableau de bord'!$B$42:$G$46,4,TRUE))))))</f>
        <v/>
      </c>
      <c r="AF160" s="177" t="str">
        <f t="shared" si="26"/>
        <v/>
      </c>
      <c r="AG160" s="309"/>
      <c r="AH160" s="310"/>
      <c r="AI160" s="387"/>
      <c r="AJ160" s="388"/>
      <c r="AK160" s="386" t="str">
        <f t="shared" si="27"/>
        <v/>
      </c>
      <c r="AL160" s="160"/>
      <c r="AM160" s="380"/>
      <c r="AN160" s="388"/>
      <c r="AO160" s="173"/>
      <c r="AP160" s="388"/>
      <c r="AQ160" s="160"/>
      <c r="AR160" s="7"/>
      <c r="AS160" s="173"/>
      <c r="AT160" s="160"/>
    </row>
    <row r="161" spans="1:46" s="143" customFormat="1" ht="21" customHeight="1" x14ac:dyDescent="0.25">
      <c r="A161" s="305"/>
      <c r="B161" s="311"/>
      <c r="C161" s="311"/>
      <c r="D161" s="311"/>
      <c r="E161" s="311"/>
      <c r="F161" s="312"/>
      <c r="G161" s="313"/>
      <c r="H161" s="137" t="str">
        <f>IF(AND($C$6="Choisir la période de dépôt",F161&lt;&gt;"",G161),"Choisir une période de dépôt",IF(AND($G161&lt;&gt;"",$F161=""),"Date de début requise",IF(AND($F161&lt;&gt;"",$G161=""),"Date de fin requise",IF($F161="","",IF(AND(VLOOKUP($G161,Données!$C$2:$E$7,3,TRUE)=VLOOKUP($C$6,Données!$A$2:$E$7,5,FALSE),VLOOKUP($F161,Données!$C$2:$E$7,3,TRUE)=VLOOKUP($C$6,Données!$A$2:$E$7,5,FALSE)),"OK","Les dates ne correspondent pas à la période visée par le soutien")))))</f>
        <v/>
      </c>
      <c r="I161" s="5"/>
      <c r="J161" s="523"/>
      <c r="K161" s="137" t="str">
        <f t="shared" si="22"/>
        <v/>
      </c>
      <c r="L161" s="524"/>
      <c r="M161" s="270"/>
      <c r="N161" s="137" t="str">
        <f t="shared" si="23"/>
        <v/>
      </c>
      <c r="O161" s="6"/>
      <c r="P161" s="160"/>
      <c r="Q161" s="7"/>
      <c r="R161" s="5"/>
      <c r="S161" s="10"/>
      <c r="T161" s="8"/>
      <c r="U161" s="306"/>
      <c r="V161" s="307"/>
      <c r="W161" s="308"/>
      <c r="X161" s="138" t="str">
        <f t="shared" si="19"/>
        <v/>
      </c>
      <c r="Y161" s="139" t="str">
        <f t="shared" si="20"/>
        <v/>
      </c>
      <c r="Z161" s="140" t="str">
        <f t="shared" si="24"/>
        <v/>
      </c>
      <c r="AA161" s="141" t="str">
        <f>IF(OR($F161="",$G161="",$I161="",$I161=0),"",VLOOKUP($G161,'Tableau de bord'!$B$28:$G$32,4,TRUE))</f>
        <v/>
      </c>
      <c r="AB161" s="141" t="str">
        <f>IF(OR($F161="",$G161="",$I161="",$I161=0),"",VLOOKUP($G161,'Tableau de bord'!$B$35:$G$39,4,TRUE))</f>
        <v/>
      </c>
      <c r="AC161" s="168" t="str">
        <f t="shared" si="21"/>
        <v/>
      </c>
      <c r="AD161" s="142" t="str">
        <f t="shared" si="25"/>
        <v/>
      </c>
      <c r="AE161" s="142" t="str">
        <f>IF(OR($I161="",$G161="",$F161=""),"",IF(OR($H161&lt;&gt;"OK",$K161&lt;&gt;"OK",$N161&lt;&gt;"OK"),0,IF($Y161&gt;=0,IF(($Z$10*$Z161)*VLOOKUP($G161,'Tableau de bord'!$B$42:$G$46,4,TRUE)&gt;75000,75000*($Y161),(($Z$10*$Z161)*$Y161*VLOOKUP($G161,'Tableau de bord'!$B$42:$G$46,4,TRUE))))))</f>
        <v/>
      </c>
      <c r="AF161" s="177" t="str">
        <f t="shared" si="26"/>
        <v/>
      </c>
      <c r="AG161" s="309"/>
      <c r="AH161" s="310"/>
      <c r="AI161" s="387"/>
      <c r="AJ161" s="388"/>
      <c r="AK161" s="386" t="str">
        <f t="shared" si="27"/>
        <v/>
      </c>
      <c r="AL161" s="160"/>
      <c r="AM161" s="380"/>
      <c r="AN161" s="388"/>
      <c r="AO161" s="173"/>
      <c r="AP161" s="388"/>
      <c r="AQ161" s="160"/>
      <c r="AR161" s="7"/>
      <c r="AS161" s="173"/>
      <c r="AT161" s="160"/>
    </row>
    <row r="162" spans="1:46" s="143" customFormat="1" ht="21" customHeight="1" x14ac:dyDescent="0.25">
      <c r="A162" s="305"/>
      <c r="B162" s="311"/>
      <c r="C162" s="311"/>
      <c r="D162" s="311"/>
      <c r="E162" s="311"/>
      <c r="F162" s="312"/>
      <c r="G162" s="313"/>
      <c r="H162" s="137" t="str">
        <f>IF(AND($C$6="Choisir la période de dépôt",F162&lt;&gt;"",G162),"Choisir une période de dépôt",IF(AND($G162&lt;&gt;"",$F162=""),"Date de début requise",IF(AND($F162&lt;&gt;"",$G162=""),"Date de fin requise",IF($F162="","",IF(AND(VLOOKUP($G162,Données!$C$2:$E$7,3,TRUE)=VLOOKUP($C$6,Données!$A$2:$E$7,5,FALSE),VLOOKUP($F162,Données!$C$2:$E$7,3,TRUE)=VLOOKUP($C$6,Données!$A$2:$E$7,5,FALSE)),"OK","Les dates ne correspondent pas à la période visée par le soutien")))))</f>
        <v/>
      </c>
      <c r="I162" s="5"/>
      <c r="J162" s="523"/>
      <c r="K162" s="137" t="str">
        <f t="shared" si="22"/>
        <v/>
      </c>
      <c r="L162" s="524"/>
      <c r="M162" s="270"/>
      <c r="N162" s="137" t="str">
        <f t="shared" si="23"/>
        <v/>
      </c>
      <c r="O162" s="6"/>
      <c r="P162" s="160"/>
      <c r="Q162" s="7"/>
      <c r="R162" s="5"/>
      <c r="S162" s="10"/>
      <c r="T162" s="8"/>
      <c r="U162" s="306"/>
      <c r="V162" s="307"/>
      <c r="W162" s="308"/>
      <c r="X162" s="138" t="str">
        <f t="shared" si="19"/>
        <v/>
      </c>
      <c r="Y162" s="139" t="str">
        <f t="shared" si="20"/>
        <v/>
      </c>
      <c r="Z162" s="140" t="str">
        <f t="shared" si="24"/>
        <v/>
      </c>
      <c r="AA162" s="141" t="str">
        <f>IF(OR($F162="",$G162="",$I162="",$I162=0),"",VLOOKUP($G162,'Tableau de bord'!$B$28:$G$32,4,TRUE))</f>
        <v/>
      </c>
      <c r="AB162" s="141" t="str">
        <f>IF(OR($F162="",$G162="",$I162="",$I162=0),"",VLOOKUP($G162,'Tableau de bord'!$B$35:$G$39,4,TRUE))</f>
        <v/>
      </c>
      <c r="AC162" s="168" t="str">
        <f t="shared" si="21"/>
        <v/>
      </c>
      <c r="AD162" s="142" t="str">
        <f t="shared" si="25"/>
        <v/>
      </c>
      <c r="AE162" s="142" t="str">
        <f>IF(OR($I162="",$G162="",$F162=""),"",IF(OR($H162&lt;&gt;"OK",$K162&lt;&gt;"OK",$N162&lt;&gt;"OK"),0,IF($Y162&gt;=0,IF(($Z$10*$Z162)*VLOOKUP($G162,'Tableau de bord'!$B$42:$G$46,4,TRUE)&gt;75000,75000*($Y162),(($Z$10*$Z162)*$Y162*VLOOKUP($G162,'Tableau de bord'!$B$42:$G$46,4,TRUE))))))</f>
        <v/>
      </c>
      <c r="AF162" s="177" t="str">
        <f t="shared" si="26"/>
        <v/>
      </c>
      <c r="AG162" s="309"/>
      <c r="AH162" s="310"/>
      <c r="AI162" s="387"/>
      <c r="AJ162" s="388"/>
      <c r="AK162" s="386" t="str">
        <f t="shared" si="27"/>
        <v/>
      </c>
      <c r="AL162" s="160"/>
      <c r="AM162" s="380"/>
      <c r="AN162" s="388"/>
      <c r="AO162" s="173"/>
      <c r="AP162" s="388"/>
      <c r="AQ162" s="160"/>
      <c r="AR162" s="7"/>
      <c r="AS162" s="173"/>
      <c r="AT162" s="160"/>
    </row>
    <row r="163" spans="1:46" s="143" customFormat="1" ht="21" customHeight="1" x14ac:dyDescent="0.25">
      <c r="A163" s="305"/>
      <c r="B163" s="311"/>
      <c r="C163" s="311"/>
      <c r="D163" s="311"/>
      <c r="E163" s="311"/>
      <c r="F163" s="312"/>
      <c r="G163" s="313"/>
      <c r="H163" s="137" t="str">
        <f>IF(AND($C$6="Choisir la période de dépôt",F163&lt;&gt;"",G163),"Choisir une période de dépôt",IF(AND($G163&lt;&gt;"",$F163=""),"Date de début requise",IF(AND($F163&lt;&gt;"",$G163=""),"Date de fin requise",IF($F163="","",IF(AND(VLOOKUP($G163,Données!$C$2:$E$7,3,TRUE)=VLOOKUP($C$6,Données!$A$2:$E$7,5,FALSE),VLOOKUP($F163,Données!$C$2:$E$7,3,TRUE)=VLOOKUP($C$6,Données!$A$2:$E$7,5,FALSE)),"OK","Les dates ne correspondent pas à la période visée par le soutien")))))</f>
        <v/>
      </c>
      <c r="I163" s="5"/>
      <c r="J163" s="523"/>
      <c r="K163" s="137" t="str">
        <f t="shared" si="22"/>
        <v/>
      </c>
      <c r="L163" s="524"/>
      <c r="M163" s="270"/>
      <c r="N163" s="137" t="str">
        <f t="shared" si="23"/>
        <v/>
      </c>
      <c r="O163" s="6"/>
      <c r="P163" s="160"/>
      <c r="Q163" s="7"/>
      <c r="R163" s="5"/>
      <c r="S163" s="10"/>
      <c r="T163" s="8"/>
      <c r="U163" s="306"/>
      <c r="V163" s="307"/>
      <c r="W163" s="308"/>
      <c r="X163" s="138" t="str">
        <f t="shared" si="19"/>
        <v/>
      </c>
      <c r="Y163" s="139" t="str">
        <f t="shared" si="20"/>
        <v/>
      </c>
      <c r="Z163" s="140" t="str">
        <f t="shared" si="24"/>
        <v/>
      </c>
      <c r="AA163" s="141" t="str">
        <f>IF(OR($F163="",$G163="",$I163="",$I163=0),"",VLOOKUP($G163,'Tableau de bord'!$B$28:$G$32,4,TRUE))</f>
        <v/>
      </c>
      <c r="AB163" s="141" t="str">
        <f>IF(OR($F163="",$G163="",$I163="",$I163=0),"",VLOOKUP($G163,'Tableau de bord'!$B$35:$G$39,4,TRUE))</f>
        <v/>
      </c>
      <c r="AC163" s="168" t="str">
        <f t="shared" si="21"/>
        <v/>
      </c>
      <c r="AD163" s="142" t="str">
        <f t="shared" si="25"/>
        <v/>
      </c>
      <c r="AE163" s="142" t="str">
        <f>IF(OR($I163="",$G163="",$F163=""),"",IF(OR($H163&lt;&gt;"OK",$K163&lt;&gt;"OK",$N163&lt;&gt;"OK"),0,IF($Y163&gt;=0,IF(($Z$10*$Z163)*VLOOKUP($G163,'Tableau de bord'!$B$42:$G$46,4,TRUE)&gt;75000,75000*($Y163),(($Z$10*$Z163)*$Y163*VLOOKUP($G163,'Tableau de bord'!$B$42:$G$46,4,TRUE))))))</f>
        <v/>
      </c>
      <c r="AF163" s="177" t="str">
        <f t="shared" si="26"/>
        <v/>
      </c>
      <c r="AG163" s="309"/>
      <c r="AH163" s="310"/>
      <c r="AI163" s="387"/>
      <c r="AJ163" s="388"/>
      <c r="AK163" s="386" t="str">
        <f t="shared" si="27"/>
        <v/>
      </c>
      <c r="AL163" s="160"/>
      <c r="AM163" s="380"/>
      <c r="AN163" s="388"/>
      <c r="AO163" s="173"/>
      <c r="AP163" s="388"/>
      <c r="AQ163" s="160"/>
      <c r="AR163" s="7"/>
      <c r="AS163" s="173"/>
      <c r="AT163" s="160"/>
    </row>
    <row r="164" spans="1:46" s="143" customFormat="1" ht="21" customHeight="1" x14ac:dyDescent="0.25">
      <c r="A164" s="305"/>
      <c r="B164" s="311"/>
      <c r="C164" s="311"/>
      <c r="D164" s="311"/>
      <c r="E164" s="311"/>
      <c r="F164" s="312"/>
      <c r="G164" s="313"/>
      <c r="H164" s="137" t="str">
        <f>IF(AND($C$6="Choisir la période de dépôt",F164&lt;&gt;"",G164),"Choisir une période de dépôt",IF(AND($G164&lt;&gt;"",$F164=""),"Date de début requise",IF(AND($F164&lt;&gt;"",$G164=""),"Date de fin requise",IF($F164="","",IF(AND(VLOOKUP($G164,Données!$C$2:$E$7,3,TRUE)=VLOOKUP($C$6,Données!$A$2:$E$7,5,FALSE),VLOOKUP($F164,Données!$C$2:$E$7,3,TRUE)=VLOOKUP($C$6,Données!$A$2:$E$7,5,FALSE)),"OK","Les dates ne correspondent pas à la période visée par le soutien")))))</f>
        <v/>
      </c>
      <c r="I164" s="5"/>
      <c r="J164" s="523"/>
      <c r="K164" s="137" t="str">
        <f t="shared" si="22"/>
        <v/>
      </c>
      <c r="L164" s="524"/>
      <c r="M164" s="270"/>
      <c r="N164" s="137" t="str">
        <f t="shared" si="23"/>
        <v/>
      </c>
      <c r="O164" s="6"/>
      <c r="P164" s="160"/>
      <c r="Q164" s="7"/>
      <c r="R164" s="5"/>
      <c r="S164" s="10"/>
      <c r="T164" s="8"/>
      <c r="U164" s="306"/>
      <c r="V164" s="307"/>
      <c r="W164" s="308"/>
      <c r="X164" s="138" t="str">
        <f t="shared" si="19"/>
        <v/>
      </c>
      <c r="Y164" s="139" t="str">
        <f t="shared" si="20"/>
        <v/>
      </c>
      <c r="Z164" s="140" t="str">
        <f t="shared" si="24"/>
        <v/>
      </c>
      <c r="AA164" s="141" t="str">
        <f>IF(OR($F164="",$G164="",$I164="",$I164=0),"",VLOOKUP($G164,'Tableau de bord'!$B$28:$G$32,4,TRUE))</f>
        <v/>
      </c>
      <c r="AB164" s="141" t="str">
        <f>IF(OR($F164="",$G164="",$I164="",$I164=0),"",VLOOKUP($G164,'Tableau de bord'!$B$35:$G$39,4,TRUE))</f>
        <v/>
      </c>
      <c r="AC164" s="168" t="str">
        <f t="shared" si="21"/>
        <v/>
      </c>
      <c r="AD164" s="142" t="str">
        <f t="shared" si="25"/>
        <v/>
      </c>
      <c r="AE164" s="142" t="str">
        <f>IF(OR($I164="",$G164="",$F164=""),"",IF(OR($H164&lt;&gt;"OK",$K164&lt;&gt;"OK",$N164&lt;&gt;"OK"),0,IF($Y164&gt;=0,IF(($Z$10*$Z164)*VLOOKUP($G164,'Tableau de bord'!$B$42:$G$46,4,TRUE)&gt;75000,75000*($Y164),(($Z$10*$Z164)*$Y164*VLOOKUP($G164,'Tableau de bord'!$B$42:$G$46,4,TRUE))))))</f>
        <v/>
      </c>
      <c r="AF164" s="177" t="str">
        <f t="shared" si="26"/>
        <v/>
      </c>
      <c r="AG164" s="309"/>
      <c r="AH164" s="310"/>
      <c r="AI164" s="387"/>
      <c r="AJ164" s="388"/>
      <c r="AK164" s="386" t="str">
        <f t="shared" si="27"/>
        <v/>
      </c>
      <c r="AL164" s="160"/>
      <c r="AM164" s="380"/>
      <c r="AN164" s="388"/>
      <c r="AO164" s="173"/>
      <c r="AP164" s="388"/>
      <c r="AQ164" s="160"/>
      <c r="AR164" s="7"/>
      <c r="AS164" s="173"/>
      <c r="AT164" s="160"/>
    </row>
    <row r="165" spans="1:46" s="143" customFormat="1" ht="21" customHeight="1" x14ac:dyDescent="0.25">
      <c r="A165" s="305"/>
      <c r="B165" s="311"/>
      <c r="C165" s="311"/>
      <c r="D165" s="311"/>
      <c r="E165" s="311"/>
      <c r="F165" s="312"/>
      <c r="G165" s="313"/>
      <c r="H165" s="137" t="str">
        <f>IF(AND($C$6="Choisir la période de dépôt",F165&lt;&gt;"",G165),"Choisir une période de dépôt",IF(AND($G165&lt;&gt;"",$F165=""),"Date de début requise",IF(AND($F165&lt;&gt;"",$G165=""),"Date de fin requise",IF($F165="","",IF(AND(VLOOKUP($G165,Données!$C$2:$E$7,3,TRUE)=VLOOKUP($C$6,Données!$A$2:$E$7,5,FALSE),VLOOKUP($F165,Données!$C$2:$E$7,3,TRUE)=VLOOKUP($C$6,Données!$A$2:$E$7,5,FALSE)),"OK","Les dates ne correspondent pas à la période visée par le soutien")))))</f>
        <v/>
      </c>
      <c r="I165" s="5"/>
      <c r="J165" s="523"/>
      <c r="K165" s="137" t="str">
        <f t="shared" si="22"/>
        <v/>
      </c>
      <c r="L165" s="524"/>
      <c r="M165" s="270"/>
      <c r="N165" s="137" t="str">
        <f t="shared" si="23"/>
        <v/>
      </c>
      <c r="O165" s="6"/>
      <c r="P165" s="160"/>
      <c r="Q165" s="7"/>
      <c r="R165" s="5"/>
      <c r="S165" s="10"/>
      <c r="T165" s="8"/>
      <c r="U165" s="306"/>
      <c r="V165" s="307"/>
      <c r="W165" s="308"/>
      <c r="X165" s="138" t="str">
        <f t="shared" si="19"/>
        <v/>
      </c>
      <c r="Y165" s="139" t="str">
        <f t="shared" si="20"/>
        <v/>
      </c>
      <c r="Z165" s="140" t="str">
        <f t="shared" si="24"/>
        <v/>
      </c>
      <c r="AA165" s="141" t="str">
        <f>IF(OR($F165="",$G165="",$I165="",$I165=0),"",VLOOKUP($G165,'Tableau de bord'!$B$28:$G$32,4,TRUE))</f>
        <v/>
      </c>
      <c r="AB165" s="141" t="str">
        <f>IF(OR($F165="",$G165="",$I165="",$I165=0),"",VLOOKUP($G165,'Tableau de bord'!$B$35:$G$39,4,TRUE))</f>
        <v/>
      </c>
      <c r="AC165" s="168" t="str">
        <f t="shared" si="21"/>
        <v/>
      </c>
      <c r="AD165" s="142" t="str">
        <f t="shared" si="25"/>
        <v/>
      </c>
      <c r="AE165" s="142" t="str">
        <f>IF(OR($I165="",$G165="",$F165=""),"",IF(OR($H165&lt;&gt;"OK",$K165&lt;&gt;"OK",$N165&lt;&gt;"OK"),0,IF($Y165&gt;=0,IF(($Z$10*$Z165)*VLOOKUP($G165,'Tableau de bord'!$B$42:$G$46,4,TRUE)&gt;75000,75000*($Y165),(($Z$10*$Z165)*$Y165*VLOOKUP($G165,'Tableau de bord'!$B$42:$G$46,4,TRUE))))))</f>
        <v/>
      </c>
      <c r="AF165" s="177" t="str">
        <f t="shared" si="26"/>
        <v/>
      </c>
      <c r="AG165" s="309"/>
      <c r="AH165" s="310"/>
      <c r="AI165" s="387"/>
      <c r="AJ165" s="388"/>
      <c r="AK165" s="386" t="str">
        <f t="shared" si="27"/>
        <v/>
      </c>
      <c r="AL165" s="160"/>
      <c r="AM165" s="380"/>
      <c r="AN165" s="388"/>
      <c r="AO165" s="173"/>
      <c r="AP165" s="388"/>
      <c r="AQ165" s="160"/>
      <c r="AR165" s="7"/>
      <c r="AS165" s="173"/>
      <c r="AT165" s="160"/>
    </row>
    <row r="166" spans="1:46" s="143" customFormat="1" ht="21" customHeight="1" x14ac:dyDescent="0.25">
      <c r="A166" s="305"/>
      <c r="B166" s="311"/>
      <c r="C166" s="311"/>
      <c r="D166" s="311"/>
      <c r="E166" s="311"/>
      <c r="F166" s="312"/>
      <c r="G166" s="313"/>
      <c r="H166" s="137" t="str">
        <f>IF(AND($C$6="Choisir la période de dépôt",F166&lt;&gt;"",G166),"Choisir une période de dépôt",IF(AND($G166&lt;&gt;"",$F166=""),"Date de début requise",IF(AND($F166&lt;&gt;"",$G166=""),"Date de fin requise",IF($F166="","",IF(AND(VLOOKUP($G166,Données!$C$2:$E$7,3,TRUE)=VLOOKUP($C$6,Données!$A$2:$E$7,5,FALSE),VLOOKUP($F166,Données!$C$2:$E$7,3,TRUE)=VLOOKUP($C$6,Données!$A$2:$E$7,5,FALSE)),"OK","Les dates ne correspondent pas à la période visée par le soutien")))))</f>
        <v/>
      </c>
      <c r="I166" s="5"/>
      <c r="J166" s="523"/>
      <c r="K166" s="137" t="str">
        <f t="shared" si="22"/>
        <v/>
      </c>
      <c r="L166" s="524"/>
      <c r="M166" s="270"/>
      <c r="N166" s="137" t="str">
        <f t="shared" si="23"/>
        <v/>
      </c>
      <c r="O166" s="6"/>
      <c r="P166" s="160"/>
      <c r="Q166" s="7"/>
      <c r="R166" s="5"/>
      <c r="S166" s="10"/>
      <c r="T166" s="8"/>
      <c r="U166" s="306"/>
      <c r="V166" s="307"/>
      <c r="W166" s="308"/>
      <c r="X166" s="138" t="str">
        <f t="shared" si="19"/>
        <v/>
      </c>
      <c r="Y166" s="139" t="str">
        <f t="shared" si="20"/>
        <v/>
      </c>
      <c r="Z166" s="140" t="str">
        <f t="shared" si="24"/>
        <v/>
      </c>
      <c r="AA166" s="141" t="str">
        <f>IF(OR($F166="",$G166="",$I166="",$I166=0),"",VLOOKUP($G166,'Tableau de bord'!$B$28:$G$32,4,TRUE))</f>
        <v/>
      </c>
      <c r="AB166" s="141" t="str">
        <f>IF(OR($F166="",$G166="",$I166="",$I166=0),"",VLOOKUP($G166,'Tableau de bord'!$B$35:$G$39,4,TRUE))</f>
        <v/>
      </c>
      <c r="AC166" s="168" t="str">
        <f t="shared" si="21"/>
        <v/>
      </c>
      <c r="AD166" s="142" t="str">
        <f t="shared" si="25"/>
        <v/>
      </c>
      <c r="AE166" s="142" t="str">
        <f>IF(OR($I166="",$G166="",$F166=""),"",IF(OR($H166&lt;&gt;"OK",$K166&lt;&gt;"OK",$N166&lt;&gt;"OK"),0,IF($Y166&gt;=0,IF(($Z$10*$Z166)*VLOOKUP($G166,'Tableau de bord'!$B$42:$G$46,4,TRUE)&gt;75000,75000*($Y166),(($Z$10*$Z166)*$Y166*VLOOKUP($G166,'Tableau de bord'!$B$42:$G$46,4,TRUE))))))</f>
        <v/>
      </c>
      <c r="AF166" s="177" t="str">
        <f t="shared" si="26"/>
        <v/>
      </c>
      <c r="AG166" s="309"/>
      <c r="AH166" s="310"/>
      <c r="AI166" s="387"/>
      <c r="AJ166" s="388"/>
      <c r="AK166" s="386" t="str">
        <f t="shared" si="27"/>
        <v/>
      </c>
      <c r="AL166" s="160"/>
      <c r="AM166" s="380"/>
      <c r="AN166" s="388"/>
      <c r="AO166" s="173"/>
      <c r="AP166" s="388"/>
      <c r="AQ166" s="160"/>
      <c r="AR166" s="7"/>
      <c r="AS166" s="173"/>
      <c r="AT166" s="160"/>
    </row>
    <row r="167" spans="1:46" s="143" customFormat="1" ht="21" customHeight="1" x14ac:dyDescent="0.25">
      <c r="A167" s="305"/>
      <c r="B167" s="311"/>
      <c r="C167" s="311"/>
      <c r="D167" s="311"/>
      <c r="E167" s="311"/>
      <c r="F167" s="312"/>
      <c r="G167" s="313"/>
      <c r="H167" s="137" t="str">
        <f>IF(AND($C$6="Choisir la période de dépôt",F167&lt;&gt;"",G167),"Choisir une période de dépôt",IF(AND($G167&lt;&gt;"",$F167=""),"Date de début requise",IF(AND($F167&lt;&gt;"",$G167=""),"Date de fin requise",IF($F167="","",IF(AND(VLOOKUP($G167,Données!$C$2:$E$7,3,TRUE)=VLOOKUP($C$6,Données!$A$2:$E$7,5,FALSE),VLOOKUP($F167,Données!$C$2:$E$7,3,TRUE)=VLOOKUP($C$6,Données!$A$2:$E$7,5,FALSE)),"OK","Les dates ne correspondent pas à la période visée par le soutien")))))</f>
        <v/>
      </c>
      <c r="I167" s="5"/>
      <c r="J167" s="523"/>
      <c r="K167" s="137" t="str">
        <f t="shared" si="22"/>
        <v/>
      </c>
      <c r="L167" s="524"/>
      <c r="M167" s="270"/>
      <c r="N167" s="137" t="str">
        <f t="shared" si="23"/>
        <v/>
      </c>
      <c r="O167" s="6"/>
      <c r="P167" s="160"/>
      <c r="Q167" s="7"/>
      <c r="R167" s="5"/>
      <c r="S167" s="10"/>
      <c r="T167" s="8"/>
      <c r="U167" s="306"/>
      <c r="V167" s="307"/>
      <c r="W167" s="308"/>
      <c r="X167" s="138" t="str">
        <f t="shared" si="19"/>
        <v/>
      </c>
      <c r="Y167" s="139" t="str">
        <f t="shared" si="20"/>
        <v/>
      </c>
      <c r="Z167" s="140" t="str">
        <f t="shared" si="24"/>
        <v/>
      </c>
      <c r="AA167" s="141" t="str">
        <f>IF(OR($F167="",$G167="",$I167="",$I167=0),"",VLOOKUP($G167,'Tableau de bord'!$B$28:$G$32,4,TRUE))</f>
        <v/>
      </c>
      <c r="AB167" s="141" t="str">
        <f>IF(OR($F167="",$G167="",$I167="",$I167=0),"",VLOOKUP($G167,'Tableau de bord'!$B$35:$G$39,4,TRUE))</f>
        <v/>
      </c>
      <c r="AC167" s="168" t="str">
        <f t="shared" si="21"/>
        <v/>
      </c>
      <c r="AD167" s="142" t="str">
        <f t="shared" si="25"/>
        <v/>
      </c>
      <c r="AE167" s="142" t="str">
        <f>IF(OR($I167="",$G167="",$F167=""),"",IF(OR($H167&lt;&gt;"OK",$K167&lt;&gt;"OK",$N167&lt;&gt;"OK"),0,IF($Y167&gt;=0,IF(($Z$10*$Z167)*VLOOKUP($G167,'Tableau de bord'!$B$42:$G$46,4,TRUE)&gt;75000,75000*($Y167),(($Z$10*$Z167)*$Y167*VLOOKUP($G167,'Tableau de bord'!$B$42:$G$46,4,TRUE))))))</f>
        <v/>
      </c>
      <c r="AF167" s="177" t="str">
        <f t="shared" si="26"/>
        <v/>
      </c>
      <c r="AG167" s="309"/>
      <c r="AH167" s="310"/>
      <c r="AI167" s="387"/>
      <c r="AJ167" s="388"/>
      <c r="AK167" s="386" t="str">
        <f t="shared" si="27"/>
        <v/>
      </c>
      <c r="AL167" s="160"/>
      <c r="AM167" s="380"/>
      <c r="AN167" s="388"/>
      <c r="AO167" s="173"/>
      <c r="AP167" s="388"/>
      <c r="AQ167" s="160"/>
      <c r="AR167" s="7"/>
      <c r="AS167" s="173"/>
      <c r="AT167" s="160"/>
    </row>
    <row r="168" spans="1:46" s="143" customFormat="1" ht="21" customHeight="1" x14ac:dyDescent="0.25">
      <c r="A168" s="305"/>
      <c r="B168" s="311"/>
      <c r="C168" s="311"/>
      <c r="D168" s="311"/>
      <c r="E168" s="311"/>
      <c r="F168" s="312"/>
      <c r="G168" s="313"/>
      <c r="H168" s="137" t="str">
        <f>IF(AND($C$6="Choisir la période de dépôt",F168&lt;&gt;"",G168),"Choisir une période de dépôt",IF(AND($G168&lt;&gt;"",$F168=""),"Date de début requise",IF(AND($F168&lt;&gt;"",$G168=""),"Date de fin requise",IF($F168="","",IF(AND(VLOOKUP($G168,Données!$C$2:$E$7,3,TRUE)=VLOOKUP($C$6,Données!$A$2:$E$7,5,FALSE),VLOOKUP($F168,Données!$C$2:$E$7,3,TRUE)=VLOOKUP($C$6,Données!$A$2:$E$7,5,FALSE)),"OK","Les dates ne correspondent pas à la période visée par le soutien")))))</f>
        <v/>
      </c>
      <c r="I168" s="5"/>
      <c r="J168" s="523"/>
      <c r="K168" s="137" t="str">
        <f t="shared" si="22"/>
        <v/>
      </c>
      <c r="L168" s="524"/>
      <c r="M168" s="270"/>
      <c r="N168" s="137" t="str">
        <f t="shared" si="23"/>
        <v/>
      </c>
      <c r="O168" s="6"/>
      <c r="P168" s="160"/>
      <c r="Q168" s="7"/>
      <c r="R168" s="5"/>
      <c r="S168" s="10"/>
      <c r="T168" s="8"/>
      <c r="U168" s="306"/>
      <c r="V168" s="307"/>
      <c r="W168" s="308"/>
      <c r="X168" s="138" t="str">
        <f t="shared" si="19"/>
        <v/>
      </c>
      <c r="Y168" s="139" t="str">
        <f t="shared" si="20"/>
        <v/>
      </c>
      <c r="Z168" s="140" t="str">
        <f t="shared" si="24"/>
        <v/>
      </c>
      <c r="AA168" s="141" t="str">
        <f>IF(OR($F168="",$G168="",$I168="",$I168=0),"",VLOOKUP($G168,'Tableau de bord'!$B$28:$G$32,4,TRUE))</f>
        <v/>
      </c>
      <c r="AB168" s="141" t="str">
        <f>IF(OR($F168="",$G168="",$I168="",$I168=0),"",VLOOKUP($G168,'Tableau de bord'!$B$35:$G$39,4,TRUE))</f>
        <v/>
      </c>
      <c r="AC168" s="168" t="str">
        <f t="shared" si="21"/>
        <v/>
      </c>
      <c r="AD168" s="142" t="str">
        <f t="shared" si="25"/>
        <v/>
      </c>
      <c r="AE168" s="142" t="str">
        <f>IF(OR($I168="",$G168="",$F168=""),"",IF(OR($H168&lt;&gt;"OK",$K168&lt;&gt;"OK",$N168&lt;&gt;"OK"),0,IF($Y168&gt;=0,IF(($Z$10*$Z168)*VLOOKUP($G168,'Tableau de bord'!$B$42:$G$46,4,TRUE)&gt;75000,75000*($Y168),(($Z$10*$Z168)*$Y168*VLOOKUP($G168,'Tableau de bord'!$B$42:$G$46,4,TRUE))))))</f>
        <v/>
      </c>
      <c r="AF168" s="177" t="str">
        <f t="shared" si="26"/>
        <v/>
      </c>
      <c r="AG168" s="309"/>
      <c r="AH168" s="310"/>
      <c r="AI168" s="387"/>
      <c r="AJ168" s="388"/>
      <c r="AK168" s="386" t="str">
        <f t="shared" si="27"/>
        <v/>
      </c>
      <c r="AL168" s="160"/>
      <c r="AM168" s="380"/>
      <c r="AN168" s="388"/>
      <c r="AO168" s="173"/>
      <c r="AP168" s="388"/>
      <c r="AQ168" s="160"/>
      <c r="AR168" s="7"/>
      <c r="AS168" s="173"/>
      <c r="AT168" s="160"/>
    </row>
    <row r="169" spans="1:46" s="143" customFormat="1" ht="21" customHeight="1" x14ac:dyDescent="0.25">
      <c r="A169" s="305"/>
      <c r="B169" s="311"/>
      <c r="C169" s="311"/>
      <c r="D169" s="311"/>
      <c r="E169" s="311"/>
      <c r="F169" s="312"/>
      <c r="G169" s="313"/>
      <c r="H169" s="137" t="str">
        <f>IF(AND($C$6="Choisir la période de dépôt",F169&lt;&gt;"",G169),"Choisir une période de dépôt",IF(AND($G169&lt;&gt;"",$F169=""),"Date de début requise",IF(AND($F169&lt;&gt;"",$G169=""),"Date de fin requise",IF($F169="","",IF(AND(VLOOKUP($G169,Données!$C$2:$E$7,3,TRUE)=VLOOKUP($C$6,Données!$A$2:$E$7,5,FALSE),VLOOKUP($F169,Données!$C$2:$E$7,3,TRUE)=VLOOKUP($C$6,Données!$A$2:$E$7,5,FALSE)),"OK","Les dates ne correspondent pas à la période visée par le soutien")))))</f>
        <v/>
      </c>
      <c r="I169" s="5"/>
      <c r="J169" s="523"/>
      <c r="K169" s="137" t="str">
        <f t="shared" si="22"/>
        <v/>
      </c>
      <c r="L169" s="524"/>
      <c r="M169" s="270"/>
      <c r="N169" s="137" t="str">
        <f t="shared" si="23"/>
        <v/>
      </c>
      <c r="O169" s="6"/>
      <c r="P169" s="160"/>
      <c r="Q169" s="7"/>
      <c r="R169" s="5"/>
      <c r="S169" s="10"/>
      <c r="T169" s="8"/>
      <c r="U169" s="306"/>
      <c r="V169" s="307"/>
      <c r="W169" s="308"/>
      <c r="X169" s="138" t="str">
        <f t="shared" si="19"/>
        <v/>
      </c>
      <c r="Y169" s="139" t="str">
        <f t="shared" si="20"/>
        <v/>
      </c>
      <c r="Z169" s="140" t="str">
        <f t="shared" si="24"/>
        <v/>
      </c>
      <c r="AA169" s="141" t="str">
        <f>IF(OR($F169="",$G169="",$I169="",$I169=0),"",VLOOKUP($G169,'Tableau de bord'!$B$28:$G$32,4,TRUE))</f>
        <v/>
      </c>
      <c r="AB169" s="141" t="str">
        <f>IF(OR($F169="",$G169="",$I169="",$I169=0),"",VLOOKUP($G169,'Tableau de bord'!$B$35:$G$39,4,TRUE))</f>
        <v/>
      </c>
      <c r="AC169" s="168" t="str">
        <f t="shared" si="21"/>
        <v/>
      </c>
      <c r="AD169" s="142" t="str">
        <f t="shared" si="25"/>
        <v/>
      </c>
      <c r="AE169" s="142" t="str">
        <f>IF(OR($I169="",$G169="",$F169=""),"",IF(OR($H169&lt;&gt;"OK",$K169&lt;&gt;"OK",$N169&lt;&gt;"OK"),0,IF($Y169&gt;=0,IF(($Z$10*$Z169)*VLOOKUP($G169,'Tableau de bord'!$B$42:$G$46,4,TRUE)&gt;75000,75000*($Y169),(($Z$10*$Z169)*$Y169*VLOOKUP($G169,'Tableau de bord'!$B$42:$G$46,4,TRUE))))))</f>
        <v/>
      </c>
      <c r="AF169" s="177" t="str">
        <f t="shared" si="26"/>
        <v/>
      </c>
      <c r="AG169" s="309"/>
      <c r="AH169" s="310"/>
      <c r="AI169" s="387"/>
      <c r="AJ169" s="388"/>
      <c r="AK169" s="386" t="str">
        <f t="shared" si="27"/>
        <v/>
      </c>
      <c r="AL169" s="160"/>
      <c r="AM169" s="380"/>
      <c r="AN169" s="388"/>
      <c r="AO169" s="173"/>
      <c r="AP169" s="388"/>
      <c r="AQ169" s="160"/>
      <c r="AR169" s="7"/>
      <c r="AS169" s="173"/>
      <c r="AT169" s="160"/>
    </row>
    <row r="170" spans="1:46" s="143" customFormat="1" ht="21" customHeight="1" x14ac:dyDescent="0.25">
      <c r="A170" s="305"/>
      <c r="B170" s="311"/>
      <c r="C170" s="311"/>
      <c r="D170" s="311"/>
      <c r="E170" s="311"/>
      <c r="F170" s="312"/>
      <c r="G170" s="313"/>
      <c r="H170" s="137" t="str">
        <f>IF(AND($C$6="Choisir la période de dépôt",F170&lt;&gt;"",G170),"Choisir une période de dépôt",IF(AND($G170&lt;&gt;"",$F170=""),"Date de début requise",IF(AND($F170&lt;&gt;"",$G170=""),"Date de fin requise",IF($F170="","",IF(AND(VLOOKUP($G170,Données!$C$2:$E$7,3,TRUE)=VLOOKUP($C$6,Données!$A$2:$E$7,5,FALSE),VLOOKUP($F170,Données!$C$2:$E$7,3,TRUE)=VLOOKUP($C$6,Données!$A$2:$E$7,5,FALSE)),"OK","Les dates ne correspondent pas à la période visée par le soutien")))))</f>
        <v/>
      </c>
      <c r="I170" s="5"/>
      <c r="J170" s="523"/>
      <c r="K170" s="137" t="str">
        <f t="shared" si="22"/>
        <v/>
      </c>
      <c r="L170" s="524"/>
      <c r="M170" s="270"/>
      <c r="N170" s="137" t="str">
        <f t="shared" si="23"/>
        <v/>
      </c>
      <c r="O170" s="6"/>
      <c r="P170" s="160"/>
      <c r="Q170" s="7"/>
      <c r="R170" s="5"/>
      <c r="S170" s="10"/>
      <c r="T170" s="8"/>
      <c r="U170" s="306"/>
      <c r="V170" s="307"/>
      <c r="W170" s="308"/>
      <c r="X170" s="138" t="str">
        <f t="shared" si="19"/>
        <v/>
      </c>
      <c r="Y170" s="139" t="str">
        <f t="shared" si="20"/>
        <v/>
      </c>
      <c r="Z170" s="140" t="str">
        <f t="shared" si="24"/>
        <v/>
      </c>
      <c r="AA170" s="141" t="str">
        <f>IF(OR($F170="",$G170="",$I170="",$I170=0),"",VLOOKUP($G170,'Tableau de bord'!$B$28:$G$32,4,TRUE))</f>
        <v/>
      </c>
      <c r="AB170" s="141" t="str">
        <f>IF(OR($F170="",$G170="",$I170="",$I170=0),"",VLOOKUP($G170,'Tableau de bord'!$B$35:$G$39,4,TRUE))</f>
        <v/>
      </c>
      <c r="AC170" s="168" t="str">
        <f t="shared" si="21"/>
        <v/>
      </c>
      <c r="AD170" s="142" t="str">
        <f t="shared" si="25"/>
        <v/>
      </c>
      <c r="AE170" s="142" t="str">
        <f>IF(OR($I170="",$G170="",$F170=""),"",IF(OR($H170&lt;&gt;"OK",$K170&lt;&gt;"OK",$N170&lt;&gt;"OK"),0,IF($Y170&gt;=0,IF(($Z$10*$Z170)*VLOOKUP($G170,'Tableau de bord'!$B$42:$G$46,4,TRUE)&gt;75000,75000*($Y170),(($Z$10*$Z170)*$Y170*VLOOKUP($G170,'Tableau de bord'!$B$42:$G$46,4,TRUE))))))</f>
        <v/>
      </c>
      <c r="AF170" s="177" t="str">
        <f t="shared" si="26"/>
        <v/>
      </c>
      <c r="AG170" s="309"/>
      <c r="AH170" s="310"/>
      <c r="AI170" s="387"/>
      <c r="AJ170" s="388"/>
      <c r="AK170" s="386" t="str">
        <f t="shared" si="27"/>
        <v/>
      </c>
      <c r="AL170" s="160"/>
      <c r="AM170" s="380"/>
      <c r="AN170" s="388"/>
      <c r="AO170" s="173"/>
      <c r="AP170" s="388"/>
      <c r="AQ170" s="160"/>
      <c r="AR170" s="7"/>
      <c r="AS170" s="173"/>
      <c r="AT170" s="160"/>
    </row>
    <row r="171" spans="1:46" s="143" customFormat="1" ht="21" customHeight="1" x14ac:dyDescent="0.25">
      <c r="A171" s="305"/>
      <c r="B171" s="311"/>
      <c r="C171" s="311"/>
      <c r="D171" s="311"/>
      <c r="E171" s="311"/>
      <c r="F171" s="312"/>
      <c r="G171" s="313"/>
      <c r="H171" s="137" t="str">
        <f>IF(AND($C$6="Choisir la période de dépôt",F171&lt;&gt;"",G171),"Choisir une période de dépôt",IF(AND($G171&lt;&gt;"",$F171=""),"Date de début requise",IF(AND($F171&lt;&gt;"",$G171=""),"Date de fin requise",IF($F171="","",IF(AND(VLOOKUP($G171,Données!$C$2:$E$7,3,TRUE)=VLOOKUP($C$6,Données!$A$2:$E$7,5,FALSE),VLOOKUP($F171,Données!$C$2:$E$7,3,TRUE)=VLOOKUP($C$6,Données!$A$2:$E$7,5,FALSE)),"OK","Les dates ne correspondent pas à la période visée par le soutien")))))</f>
        <v/>
      </c>
      <c r="I171" s="5"/>
      <c r="J171" s="523"/>
      <c r="K171" s="137" t="str">
        <f t="shared" si="22"/>
        <v/>
      </c>
      <c r="L171" s="524"/>
      <c r="M171" s="270"/>
      <c r="N171" s="137" t="str">
        <f t="shared" si="23"/>
        <v/>
      </c>
      <c r="O171" s="6"/>
      <c r="P171" s="160"/>
      <c r="Q171" s="7"/>
      <c r="R171" s="5"/>
      <c r="S171" s="10"/>
      <c r="T171" s="8"/>
      <c r="U171" s="306"/>
      <c r="V171" s="307"/>
      <c r="W171" s="308"/>
      <c r="X171" s="138" t="str">
        <f t="shared" si="19"/>
        <v/>
      </c>
      <c r="Y171" s="139" t="str">
        <f t="shared" si="20"/>
        <v/>
      </c>
      <c r="Z171" s="140" t="str">
        <f t="shared" si="24"/>
        <v/>
      </c>
      <c r="AA171" s="141" t="str">
        <f>IF(OR($F171="",$G171="",$I171="",$I171=0),"",VLOOKUP($G171,'Tableau de bord'!$B$28:$G$32,4,TRUE))</f>
        <v/>
      </c>
      <c r="AB171" s="141" t="str">
        <f>IF(OR($F171="",$G171="",$I171="",$I171=0),"",VLOOKUP($G171,'Tableau de bord'!$B$35:$G$39,4,TRUE))</f>
        <v/>
      </c>
      <c r="AC171" s="168" t="str">
        <f t="shared" si="21"/>
        <v/>
      </c>
      <c r="AD171" s="142" t="str">
        <f t="shared" si="25"/>
        <v/>
      </c>
      <c r="AE171" s="142" t="str">
        <f>IF(OR($I171="",$G171="",$F171=""),"",IF(OR($H171&lt;&gt;"OK",$K171&lt;&gt;"OK",$N171&lt;&gt;"OK"),0,IF($Y171&gt;=0,IF(($Z$10*$Z171)*VLOOKUP($G171,'Tableau de bord'!$B$42:$G$46,4,TRUE)&gt;75000,75000*($Y171),(($Z$10*$Z171)*$Y171*VLOOKUP($G171,'Tableau de bord'!$B$42:$G$46,4,TRUE))))))</f>
        <v/>
      </c>
      <c r="AF171" s="177" t="str">
        <f t="shared" si="26"/>
        <v/>
      </c>
      <c r="AG171" s="309"/>
      <c r="AH171" s="310"/>
      <c r="AI171" s="387"/>
      <c r="AJ171" s="388"/>
      <c r="AK171" s="386" t="str">
        <f t="shared" si="27"/>
        <v/>
      </c>
      <c r="AL171" s="160"/>
      <c r="AM171" s="380"/>
      <c r="AN171" s="388"/>
      <c r="AO171" s="173"/>
      <c r="AP171" s="388"/>
      <c r="AQ171" s="160"/>
      <c r="AR171" s="7"/>
      <c r="AS171" s="173"/>
      <c r="AT171" s="160"/>
    </row>
    <row r="172" spans="1:46" s="143" customFormat="1" ht="21" customHeight="1" x14ac:dyDescent="0.25">
      <c r="A172" s="305"/>
      <c r="B172" s="311"/>
      <c r="C172" s="311"/>
      <c r="D172" s="311"/>
      <c r="E172" s="311"/>
      <c r="F172" s="312"/>
      <c r="G172" s="313"/>
      <c r="H172" s="137" t="str">
        <f>IF(AND($C$6="Choisir la période de dépôt",F172&lt;&gt;"",G172),"Choisir une période de dépôt",IF(AND($G172&lt;&gt;"",$F172=""),"Date de début requise",IF(AND($F172&lt;&gt;"",$G172=""),"Date de fin requise",IF($F172="","",IF(AND(VLOOKUP($G172,Données!$C$2:$E$7,3,TRUE)=VLOOKUP($C$6,Données!$A$2:$E$7,5,FALSE),VLOOKUP($F172,Données!$C$2:$E$7,3,TRUE)=VLOOKUP($C$6,Données!$A$2:$E$7,5,FALSE)),"OK","Les dates ne correspondent pas à la période visée par le soutien")))))</f>
        <v/>
      </c>
      <c r="I172" s="5"/>
      <c r="J172" s="523"/>
      <c r="K172" s="137" t="str">
        <f t="shared" si="22"/>
        <v/>
      </c>
      <c r="L172" s="524"/>
      <c r="M172" s="270"/>
      <c r="N172" s="137" t="str">
        <f t="shared" si="23"/>
        <v/>
      </c>
      <c r="O172" s="6"/>
      <c r="P172" s="160"/>
      <c r="Q172" s="7"/>
      <c r="R172" s="5"/>
      <c r="S172" s="10"/>
      <c r="T172" s="8"/>
      <c r="U172" s="306"/>
      <c r="V172" s="307"/>
      <c r="W172" s="308"/>
      <c r="X172" s="138" t="str">
        <f t="shared" si="19"/>
        <v/>
      </c>
      <c r="Y172" s="139" t="str">
        <f t="shared" si="20"/>
        <v/>
      </c>
      <c r="Z172" s="140" t="str">
        <f t="shared" si="24"/>
        <v/>
      </c>
      <c r="AA172" s="141" t="str">
        <f>IF(OR($F172="",$G172="",$I172="",$I172=0),"",VLOOKUP($G172,'Tableau de bord'!$B$28:$G$32,4,TRUE))</f>
        <v/>
      </c>
      <c r="AB172" s="141" t="str">
        <f>IF(OR($F172="",$G172="",$I172="",$I172=0),"",VLOOKUP($G172,'Tableau de bord'!$B$35:$G$39,4,TRUE))</f>
        <v/>
      </c>
      <c r="AC172" s="168" t="str">
        <f t="shared" si="21"/>
        <v/>
      </c>
      <c r="AD172" s="142" t="str">
        <f t="shared" si="25"/>
        <v/>
      </c>
      <c r="AE172" s="142" t="str">
        <f>IF(OR($I172="",$G172="",$F172=""),"",IF(OR($H172&lt;&gt;"OK",$K172&lt;&gt;"OK",$N172&lt;&gt;"OK"),0,IF($Y172&gt;=0,IF(($Z$10*$Z172)*VLOOKUP($G172,'Tableau de bord'!$B$42:$G$46,4,TRUE)&gt;75000,75000*($Y172),(($Z$10*$Z172)*$Y172*VLOOKUP($G172,'Tableau de bord'!$B$42:$G$46,4,TRUE))))))</f>
        <v/>
      </c>
      <c r="AF172" s="177" t="str">
        <f t="shared" si="26"/>
        <v/>
      </c>
      <c r="AG172" s="309"/>
      <c r="AH172" s="310"/>
      <c r="AI172" s="387"/>
      <c r="AJ172" s="388"/>
      <c r="AK172" s="386" t="str">
        <f t="shared" si="27"/>
        <v/>
      </c>
      <c r="AL172" s="160"/>
      <c r="AM172" s="380"/>
      <c r="AN172" s="388"/>
      <c r="AO172" s="173"/>
      <c r="AP172" s="388"/>
      <c r="AQ172" s="160"/>
      <c r="AR172" s="7"/>
      <c r="AS172" s="173"/>
      <c r="AT172" s="160"/>
    </row>
    <row r="173" spans="1:46" s="143" customFormat="1" ht="21" customHeight="1" x14ac:dyDescent="0.25">
      <c r="A173" s="305"/>
      <c r="B173" s="311"/>
      <c r="C173" s="311"/>
      <c r="D173" s="311"/>
      <c r="E173" s="311"/>
      <c r="F173" s="312"/>
      <c r="G173" s="313"/>
      <c r="H173" s="137" t="str">
        <f>IF(AND($C$6="Choisir la période de dépôt",F173&lt;&gt;"",G173),"Choisir une période de dépôt",IF(AND($G173&lt;&gt;"",$F173=""),"Date de début requise",IF(AND($F173&lt;&gt;"",$G173=""),"Date de fin requise",IF($F173="","",IF(AND(VLOOKUP($G173,Données!$C$2:$E$7,3,TRUE)=VLOOKUP($C$6,Données!$A$2:$E$7,5,FALSE),VLOOKUP($F173,Données!$C$2:$E$7,3,TRUE)=VLOOKUP($C$6,Données!$A$2:$E$7,5,FALSE)),"OK","Les dates ne correspondent pas à la période visée par le soutien")))))</f>
        <v/>
      </c>
      <c r="I173" s="5"/>
      <c r="J173" s="523"/>
      <c r="K173" s="137" t="str">
        <f t="shared" si="22"/>
        <v/>
      </c>
      <c r="L173" s="524"/>
      <c r="M173" s="270"/>
      <c r="N173" s="137" t="str">
        <f t="shared" si="23"/>
        <v/>
      </c>
      <c r="O173" s="6"/>
      <c r="P173" s="160"/>
      <c r="Q173" s="7"/>
      <c r="R173" s="5"/>
      <c r="S173" s="10"/>
      <c r="T173" s="8"/>
      <c r="U173" s="306"/>
      <c r="V173" s="307"/>
      <c r="W173" s="308"/>
      <c r="X173" s="138" t="str">
        <f t="shared" si="19"/>
        <v/>
      </c>
      <c r="Y173" s="139" t="str">
        <f t="shared" si="20"/>
        <v/>
      </c>
      <c r="Z173" s="140" t="str">
        <f t="shared" si="24"/>
        <v/>
      </c>
      <c r="AA173" s="141" t="str">
        <f>IF(OR($F173="",$G173="",$I173="",$I173=0),"",VLOOKUP($G173,'Tableau de bord'!$B$28:$G$32,4,TRUE))</f>
        <v/>
      </c>
      <c r="AB173" s="141" t="str">
        <f>IF(OR($F173="",$G173="",$I173="",$I173=0),"",VLOOKUP($G173,'Tableau de bord'!$B$35:$G$39,4,TRUE))</f>
        <v/>
      </c>
      <c r="AC173" s="168" t="str">
        <f t="shared" si="21"/>
        <v/>
      </c>
      <c r="AD173" s="142" t="str">
        <f t="shared" si="25"/>
        <v/>
      </c>
      <c r="AE173" s="142" t="str">
        <f>IF(OR($I173="",$G173="",$F173=""),"",IF(OR($H173&lt;&gt;"OK",$K173&lt;&gt;"OK",$N173&lt;&gt;"OK"),0,IF($Y173&gt;=0,IF(($Z$10*$Z173)*VLOOKUP($G173,'Tableau de bord'!$B$42:$G$46,4,TRUE)&gt;75000,75000*($Y173),(($Z$10*$Z173)*$Y173*VLOOKUP($G173,'Tableau de bord'!$B$42:$G$46,4,TRUE))))))</f>
        <v/>
      </c>
      <c r="AF173" s="177" t="str">
        <f t="shared" si="26"/>
        <v/>
      </c>
      <c r="AG173" s="309"/>
      <c r="AH173" s="310"/>
      <c r="AI173" s="387"/>
      <c r="AJ173" s="388"/>
      <c r="AK173" s="386" t="str">
        <f t="shared" si="27"/>
        <v/>
      </c>
      <c r="AL173" s="160"/>
      <c r="AM173" s="380"/>
      <c r="AN173" s="388"/>
      <c r="AO173" s="173"/>
      <c r="AP173" s="388"/>
      <c r="AQ173" s="160"/>
      <c r="AR173" s="7"/>
      <c r="AS173" s="173"/>
      <c r="AT173" s="160"/>
    </row>
    <row r="174" spans="1:46" s="143" customFormat="1" ht="21" customHeight="1" x14ac:dyDescent="0.25">
      <c r="A174" s="305"/>
      <c r="B174" s="311"/>
      <c r="C174" s="311"/>
      <c r="D174" s="311"/>
      <c r="E174" s="311"/>
      <c r="F174" s="312"/>
      <c r="G174" s="313"/>
      <c r="H174" s="137" t="str">
        <f>IF(AND($C$6="Choisir la période de dépôt",F174&lt;&gt;"",G174),"Choisir une période de dépôt",IF(AND($G174&lt;&gt;"",$F174=""),"Date de début requise",IF(AND($F174&lt;&gt;"",$G174=""),"Date de fin requise",IF($F174="","",IF(AND(VLOOKUP($G174,Données!$C$2:$E$7,3,TRUE)=VLOOKUP($C$6,Données!$A$2:$E$7,5,FALSE),VLOOKUP($F174,Données!$C$2:$E$7,3,TRUE)=VLOOKUP($C$6,Données!$A$2:$E$7,5,FALSE)),"OK","Les dates ne correspondent pas à la période visée par le soutien")))))</f>
        <v/>
      </c>
      <c r="I174" s="5"/>
      <c r="J174" s="523"/>
      <c r="K174" s="137" t="str">
        <f t="shared" si="22"/>
        <v/>
      </c>
      <c r="L174" s="524"/>
      <c r="M174" s="270"/>
      <c r="N174" s="137" t="str">
        <f t="shared" si="23"/>
        <v/>
      </c>
      <c r="O174" s="6"/>
      <c r="P174" s="160"/>
      <c r="Q174" s="7"/>
      <c r="R174" s="5"/>
      <c r="S174" s="10"/>
      <c r="T174" s="8"/>
      <c r="U174" s="306"/>
      <c r="V174" s="307"/>
      <c r="W174" s="308"/>
      <c r="X174" s="138" t="str">
        <f t="shared" si="19"/>
        <v/>
      </c>
      <c r="Y174" s="139" t="str">
        <f t="shared" si="20"/>
        <v/>
      </c>
      <c r="Z174" s="140" t="str">
        <f t="shared" si="24"/>
        <v/>
      </c>
      <c r="AA174" s="141" t="str">
        <f>IF(OR($F174="",$G174="",$I174="",$I174=0),"",VLOOKUP($G174,'Tableau de bord'!$B$28:$G$32,4,TRUE))</f>
        <v/>
      </c>
      <c r="AB174" s="141" t="str">
        <f>IF(OR($F174="",$G174="",$I174="",$I174=0),"",VLOOKUP($G174,'Tableau de bord'!$B$35:$G$39,4,TRUE))</f>
        <v/>
      </c>
      <c r="AC174" s="168" t="str">
        <f t="shared" si="21"/>
        <v/>
      </c>
      <c r="AD174" s="142" t="str">
        <f t="shared" si="25"/>
        <v/>
      </c>
      <c r="AE174" s="142" t="str">
        <f>IF(OR($I174="",$G174="",$F174=""),"",IF(OR($H174&lt;&gt;"OK",$K174&lt;&gt;"OK",$N174&lt;&gt;"OK"),0,IF($Y174&gt;=0,IF(($Z$10*$Z174)*VLOOKUP($G174,'Tableau de bord'!$B$42:$G$46,4,TRUE)&gt;75000,75000*($Y174),(($Z$10*$Z174)*$Y174*VLOOKUP($G174,'Tableau de bord'!$B$42:$G$46,4,TRUE))))))</f>
        <v/>
      </c>
      <c r="AF174" s="177" t="str">
        <f t="shared" si="26"/>
        <v/>
      </c>
      <c r="AG174" s="309"/>
      <c r="AH174" s="310"/>
      <c r="AI174" s="387"/>
      <c r="AJ174" s="388"/>
      <c r="AK174" s="386" t="str">
        <f t="shared" si="27"/>
        <v/>
      </c>
      <c r="AL174" s="160"/>
      <c r="AM174" s="380"/>
      <c r="AN174" s="388"/>
      <c r="AO174" s="173"/>
      <c r="AP174" s="388"/>
      <c r="AQ174" s="160"/>
      <c r="AR174" s="7"/>
      <c r="AS174" s="173"/>
      <c r="AT174" s="160"/>
    </row>
    <row r="175" spans="1:46" s="143" customFormat="1" ht="21" customHeight="1" x14ac:dyDescent="0.25">
      <c r="A175" s="305"/>
      <c r="B175" s="311"/>
      <c r="C175" s="311"/>
      <c r="D175" s="311"/>
      <c r="E175" s="311"/>
      <c r="F175" s="312"/>
      <c r="G175" s="313"/>
      <c r="H175" s="137" t="str">
        <f>IF(AND($C$6="Choisir la période de dépôt",F175&lt;&gt;"",G175),"Choisir une période de dépôt",IF(AND($G175&lt;&gt;"",$F175=""),"Date de début requise",IF(AND($F175&lt;&gt;"",$G175=""),"Date de fin requise",IF($F175="","",IF(AND(VLOOKUP($G175,Données!$C$2:$E$7,3,TRUE)=VLOOKUP($C$6,Données!$A$2:$E$7,5,FALSE),VLOOKUP($F175,Données!$C$2:$E$7,3,TRUE)=VLOOKUP($C$6,Données!$A$2:$E$7,5,FALSE)),"OK","Les dates ne correspondent pas à la période visée par le soutien")))))</f>
        <v/>
      </c>
      <c r="I175" s="5"/>
      <c r="J175" s="523"/>
      <c r="K175" s="137" t="str">
        <f t="shared" si="22"/>
        <v/>
      </c>
      <c r="L175" s="524"/>
      <c r="M175" s="270"/>
      <c r="N175" s="137" t="str">
        <f t="shared" si="23"/>
        <v/>
      </c>
      <c r="O175" s="6"/>
      <c r="P175" s="160"/>
      <c r="Q175" s="7"/>
      <c r="R175" s="5"/>
      <c r="S175" s="10"/>
      <c r="T175" s="8"/>
      <c r="U175" s="306"/>
      <c r="V175" s="307"/>
      <c r="W175" s="308"/>
      <c r="X175" s="138" t="str">
        <f t="shared" si="19"/>
        <v/>
      </c>
      <c r="Y175" s="139" t="str">
        <f t="shared" si="20"/>
        <v/>
      </c>
      <c r="Z175" s="140" t="str">
        <f t="shared" si="24"/>
        <v/>
      </c>
      <c r="AA175" s="141" t="str">
        <f>IF(OR($F175="",$G175="",$I175="",$I175=0),"",VLOOKUP($G175,'Tableau de bord'!$B$28:$G$32,4,TRUE))</f>
        <v/>
      </c>
      <c r="AB175" s="141" t="str">
        <f>IF(OR($F175="",$G175="",$I175="",$I175=0),"",VLOOKUP($G175,'Tableau de bord'!$B$35:$G$39,4,TRUE))</f>
        <v/>
      </c>
      <c r="AC175" s="168" t="str">
        <f t="shared" si="21"/>
        <v/>
      </c>
      <c r="AD175" s="142" t="str">
        <f t="shared" si="25"/>
        <v/>
      </c>
      <c r="AE175" s="142" t="str">
        <f>IF(OR($I175="",$G175="",$F175=""),"",IF(OR($H175&lt;&gt;"OK",$K175&lt;&gt;"OK",$N175&lt;&gt;"OK"),0,IF($Y175&gt;=0,IF(($Z$10*$Z175)*VLOOKUP($G175,'Tableau de bord'!$B$42:$G$46,4,TRUE)&gt;75000,75000*($Y175),(($Z$10*$Z175)*$Y175*VLOOKUP($G175,'Tableau de bord'!$B$42:$G$46,4,TRUE))))))</f>
        <v/>
      </c>
      <c r="AF175" s="177" t="str">
        <f t="shared" si="26"/>
        <v/>
      </c>
      <c r="AG175" s="309"/>
      <c r="AH175" s="310"/>
      <c r="AI175" s="387"/>
      <c r="AJ175" s="388"/>
      <c r="AK175" s="386" t="str">
        <f t="shared" si="27"/>
        <v/>
      </c>
      <c r="AL175" s="160"/>
      <c r="AM175" s="380"/>
      <c r="AN175" s="388"/>
      <c r="AO175" s="173"/>
      <c r="AP175" s="388"/>
      <c r="AQ175" s="160"/>
      <c r="AR175" s="7"/>
      <c r="AS175" s="173"/>
      <c r="AT175" s="160"/>
    </row>
    <row r="176" spans="1:46" s="143" customFormat="1" ht="21" customHeight="1" x14ac:dyDescent="0.25">
      <c r="A176" s="305"/>
      <c r="B176" s="311"/>
      <c r="C176" s="311"/>
      <c r="D176" s="311"/>
      <c r="E176" s="311"/>
      <c r="F176" s="312"/>
      <c r="G176" s="313"/>
      <c r="H176" s="137" t="str">
        <f>IF(AND($C$6="Choisir la période de dépôt",F176&lt;&gt;"",G176),"Choisir une période de dépôt",IF(AND($G176&lt;&gt;"",$F176=""),"Date de début requise",IF(AND($F176&lt;&gt;"",$G176=""),"Date de fin requise",IF($F176="","",IF(AND(VLOOKUP($G176,Données!$C$2:$E$7,3,TRUE)=VLOOKUP($C$6,Données!$A$2:$E$7,5,FALSE),VLOOKUP($F176,Données!$C$2:$E$7,3,TRUE)=VLOOKUP($C$6,Données!$A$2:$E$7,5,FALSE)),"OK","Les dates ne correspondent pas à la période visée par le soutien")))))</f>
        <v/>
      </c>
      <c r="I176" s="5"/>
      <c r="J176" s="523"/>
      <c r="K176" s="137" t="str">
        <f t="shared" si="22"/>
        <v/>
      </c>
      <c r="L176" s="524"/>
      <c r="M176" s="270"/>
      <c r="N176" s="137" t="str">
        <f t="shared" si="23"/>
        <v/>
      </c>
      <c r="O176" s="6"/>
      <c r="P176" s="160"/>
      <c r="Q176" s="7"/>
      <c r="R176" s="5"/>
      <c r="S176" s="10"/>
      <c r="T176" s="8"/>
      <c r="U176" s="306"/>
      <c r="V176" s="307"/>
      <c r="W176" s="308"/>
      <c r="X176" s="138" t="str">
        <f t="shared" si="19"/>
        <v/>
      </c>
      <c r="Y176" s="139" t="str">
        <f t="shared" si="20"/>
        <v/>
      </c>
      <c r="Z176" s="140" t="str">
        <f t="shared" si="24"/>
        <v/>
      </c>
      <c r="AA176" s="141" t="str">
        <f>IF(OR($F176="",$G176="",$I176="",$I176=0),"",VLOOKUP($G176,'Tableau de bord'!$B$28:$G$32,4,TRUE))</f>
        <v/>
      </c>
      <c r="AB176" s="141" t="str">
        <f>IF(OR($F176="",$G176="",$I176="",$I176=0),"",VLOOKUP($G176,'Tableau de bord'!$B$35:$G$39,4,TRUE))</f>
        <v/>
      </c>
      <c r="AC176" s="168" t="str">
        <f t="shared" si="21"/>
        <v/>
      </c>
      <c r="AD176" s="142" t="str">
        <f t="shared" si="25"/>
        <v/>
      </c>
      <c r="AE176" s="142" t="str">
        <f>IF(OR($I176="",$G176="",$F176=""),"",IF(OR($H176&lt;&gt;"OK",$K176&lt;&gt;"OK",$N176&lt;&gt;"OK"),0,IF($Y176&gt;=0,IF(($Z$10*$Z176)*VLOOKUP($G176,'Tableau de bord'!$B$42:$G$46,4,TRUE)&gt;75000,75000*($Y176),(($Z$10*$Z176)*$Y176*VLOOKUP($G176,'Tableau de bord'!$B$42:$G$46,4,TRUE))))))</f>
        <v/>
      </c>
      <c r="AF176" s="177" t="str">
        <f t="shared" si="26"/>
        <v/>
      </c>
      <c r="AG176" s="309"/>
      <c r="AH176" s="310"/>
      <c r="AI176" s="387"/>
      <c r="AJ176" s="388"/>
      <c r="AK176" s="386" t="str">
        <f t="shared" si="27"/>
        <v/>
      </c>
      <c r="AL176" s="160"/>
      <c r="AM176" s="380"/>
      <c r="AN176" s="388"/>
      <c r="AO176" s="173"/>
      <c r="AP176" s="388"/>
      <c r="AQ176" s="160"/>
      <c r="AR176" s="7"/>
      <c r="AS176" s="173"/>
      <c r="AT176" s="160"/>
    </row>
    <row r="177" spans="1:46" s="143" customFormat="1" ht="21" customHeight="1" x14ac:dyDescent="0.25">
      <c r="A177" s="305"/>
      <c r="B177" s="311"/>
      <c r="C177" s="311"/>
      <c r="D177" s="311"/>
      <c r="E177" s="311"/>
      <c r="F177" s="312"/>
      <c r="G177" s="313"/>
      <c r="H177" s="137" t="str">
        <f>IF(AND($C$6="Choisir la période de dépôt",F177&lt;&gt;"",G177),"Choisir une période de dépôt",IF(AND($G177&lt;&gt;"",$F177=""),"Date de début requise",IF(AND($F177&lt;&gt;"",$G177=""),"Date de fin requise",IF($F177="","",IF(AND(VLOOKUP($G177,Données!$C$2:$E$7,3,TRUE)=VLOOKUP($C$6,Données!$A$2:$E$7,5,FALSE),VLOOKUP($F177,Données!$C$2:$E$7,3,TRUE)=VLOOKUP($C$6,Données!$A$2:$E$7,5,FALSE)),"OK","Les dates ne correspondent pas à la période visée par le soutien")))))</f>
        <v/>
      </c>
      <c r="I177" s="5"/>
      <c r="J177" s="523"/>
      <c r="K177" s="137" t="str">
        <f t="shared" si="22"/>
        <v/>
      </c>
      <c r="L177" s="524"/>
      <c r="M177" s="270"/>
      <c r="N177" s="137" t="str">
        <f t="shared" si="23"/>
        <v/>
      </c>
      <c r="O177" s="6"/>
      <c r="P177" s="160"/>
      <c r="Q177" s="7"/>
      <c r="R177" s="5"/>
      <c r="S177" s="10"/>
      <c r="T177" s="8"/>
      <c r="U177" s="306"/>
      <c r="V177" s="307"/>
      <c r="W177" s="308"/>
      <c r="X177" s="138" t="str">
        <f t="shared" si="19"/>
        <v/>
      </c>
      <c r="Y177" s="139" t="str">
        <f t="shared" si="20"/>
        <v/>
      </c>
      <c r="Z177" s="140" t="str">
        <f t="shared" si="24"/>
        <v/>
      </c>
      <c r="AA177" s="141" t="str">
        <f>IF(OR($F177="",$G177="",$I177="",$I177=0),"",VLOOKUP($G177,'Tableau de bord'!$B$28:$G$32,4,TRUE))</f>
        <v/>
      </c>
      <c r="AB177" s="141" t="str">
        <f>IF(OR($F177="",$G177="",$I177="",$I177=0),"",VLOOKUP($G177,'Tableau de bord'!$B$35:$G$39,4,TRUE))</f>
        <v/>
      </c>
      <c r="AC177" s="168" t="str">
        <f t="shared" si="21"/>
        <v/>
      </c>
      <c r="AD177" s="142" t="str">
        <f t="shared" si="25"/>
        <v/>
      </c>
      <c r="AE177" s="142" t="str">
        <f>IF(OR($I177="",$G177="",$F177=""),"",IF(OR($H177&lt;&gt;"OK",$K177&lt;&gt;"OK",$N177&lt;&gt;"OK"),0,IF($Y177&gt;=0,IF(($Z$10*$Z177)*VLOOKUP($G177,'Tableau de bord'!$B$42:$G$46,4,TRUE)&gt;75000,75000*($Y177),(($Z$10*$Z177)*$Y177*VLOOKUP($G177,'Tableau de bord'!$B$42:$G$46,4,TRUE))))))</f>
        <v/>
      </c>
      <c r="AF177" s="177" t="str">
        <f t="shared" si="26"/>
        <v/>
      </c>
      <c r="AG177" s="309"/>
      <c r="AH177" s="310"/>
      <c r="AI177" s="387"/>
      <c r="AJ177" s="388"/>
      <c r="AK177" s="386" t="str">
        <f t="shared" si="27"/>
        <v/>
      </c>
      <c r="AL177" s="160"/>
      <c r="AM177" s="380"/>
      <c r="AN177" s="388"/>
      <c r="AO177" s="173"/>
      <c r="AP177" s="388"/>
      <c r="AQ177" s="160"/>
      <c r="AR177" s="7"/>
      <c r="AS177" s="173"/>
      <c r="AT177" s="160"/>
    </row>
    <row r="178" spans="1:46" s="143" customFormat="1" ht="21" customHeight="1" x14ac:dyDescent="0.25">
      <c r="A178" s="305"/>
      <c r="B178" s="311"/>
      <c r="C178" s="311"/>
      <c r="D178" s="311"/>
      <c r="E178" s="311"/>
      <c r="F178" s="312"/>
      <c r="G178" s="313"/>
      <c r="H178" s="137" t="str">
        <f>IF(AND($C$6="Choisir la période de dépôt",F178&lt;&gt;"",G178),"Choisir une période de dépôt",IF(AND($G178&lt;&gt;"",$F178=""),"Date de début requise",IF(AND($F178&lt;&gt;"",$G178=""),"Date de fin requise",IF($F178="","",IF(AND(VLOOKUP($G178,Données!$C$2:$E$7,3,TRUE)=VLOOKUP($C$6,Données!$A$2:$E$7,5,FALSE),VLOOKUP($F178,Données!$C$2:$E$7,3,TRUE)=VLOOKUP($C$6,Données!$A$2:$E$7,5,FALSE)),"OK","Les dates ne correspondent pas à la période visée par le soutien")))))</f>
        <v/>
      </c>
      <c r="I178" s="5"/>
      <c r="J178" s="523"/>
      <c r="K178" s="137" t="str">
        <f t="shared" si="22"/>
        <v/>
      </c>
      <c r="L178" s="524"/>
      <c r="M178" s="270"/>
      <c r="N178" s="137" t="str">
        <f t="shared" si="23"/>
        <v/>
      </c>
      <c r="O178" s="6"/>
      <c r="P178" s="160"/>
      <c r="Q178" s="7"/>
      <c r="R178" s="5"/>
      <c r="S178" s="10"/>
      <c r="T178" s="8"/>
      <c r="U178" s="306"/>
      <c r="V178" s="307"/>
      <c r="W178" s="308"/>
      <c r="X178" s="138" t="str">
        <f t="shared" si="19"/>
        <v/>
      </c>
      <c r="Y178" s="139" t="str">
        <f t="shared" si="20"/>
        <v/>
      </c>
      <c r="Z178" s="140" t="str">
        <f t="shared" si="24"/>
        <v/>
      </c>
      <c r="AA178" s="141" t="str">
        <f>IF(OR($F178="",$G178="",$I178="",$I178=0),"",VLOOKUP($G178,'Tableau de bord'!$B$28:$G$32,4,TRUE))</f>
        <v/>
      </c>
      <c r="AB178" s="141" t="str">
        <f>IF(OR($F178="",$G178="",$I178="",$I178=0),"",VLOOKUP($G178,'Tableau de bord'!$B$35:$G$39,4,TRUE))</f>
        <v/>
      </c>
      <c r="AC178" s="168" t="str">
        <f t="shared" si="21"/>
        <v/>
      </c>
      <c r="AD178" s="142" t="str">
        <f t="shared" si="25"/>
        <v/>
      </c>
      <c r="AE178" s="142" t="str">
        <f>IF(OR($I178="",$G178="",$F178=""),"",IF(OR($H178&lt;&gt;"OK",$K178&lt;&gt;"OK",$N178&lt;&gt;"OK"),0,IF($Y178&gt;=0,IF(($Z$10*$Z178)*VLOOKUP($G178,'Tableau de bord'!$B$42:$G$46,4,TRUE)&gt;75000,75000*($Y178),(($Z$10*$Z178)*$Y178*VLOOKUP($G178,'Tableau de bord'!$B$42:$G$46,4,TRUE))))))</f>
        <v/>
      </c>
      <c r="AF178" s="177" t="str">
        <f t="shared" si="26"/>
        <v/>
      </c>
      <c r="AG178" s="309"/>
      <c r="AH178" s="310"/>
      <c r="AI178" s="387"/>
      <c r="AJ178" s="388"/>
      <c r="AK178" s="386" t="str">
        <f t="shared" si="27"/>
        <v/>
      </c>
      <c r="AL178" s="160"/>
      <c r="AM178" s="380"/>
      <c r="AN178" s="388"/>
      <c r="AO178" s="173"/>
      <c r="AP178" s="388"/>
      <c r="AQ178" s="160"/>
      <c r="AR178" s="7"/>
      <c r="AS178" s="173"/>
      <c r="AT178" s="160"/>
    </row>
    <row r="179" spans="1:46" s="143" customFormat="1" ht="21" customHeight="1" x14ac:dyDescent="0.25">
      <c r="A179" s="305"/>
      <c r="B179" s="311"/>
      <c r="C179" s="311"/>
      <c r="D179" s="311"/>
      <c r="E179" s="311"/>
      <c r="F179" s="312"/>
      <c r="G179" s="313"/>
      <c r="H179" s="137" t="str">
        <f>IF(AND($C$6="Choisir la période de dépôt",F179&lt;&gt;"",G179),"Choisir une période de dépôt",IF(AND($G179&lt;&gt;"",$F179=""),"Date de début requise",IF(AND($F179&lt;&gt;"",$G179=""),"Date de fin requise",IF($F179="","",IF(AND(VLOOKUP($G179,Données!$C$2:$E$7,3,TRUE)=VLOOKUP($C$6,Données!$A$2:$E$7,5,FALSE),VLOOKUP($F179,Données!$C$2:$E$7,3,TRUE)=VLOOKUP($C$6,Données!$A$2:$E$7,5,FALSE)),"OK","Les dates ne correspondent pas à la période visée par le soutien")))))</f>
        <v/>
      </c>
      <c r="I179" s="5"/>
      <c r="J179" s="523"/>
      <c r="K179" s="137" t="str">
        <f t="shared" si="22"/>
        <v/>
      </c>
      <c r="L179" s="524"/>
      <c r="M179" s="270"/>
      <c r="N179" s="137" t="str">
        <f t="shared" si="23"/>
        <v/>
      </c>
      <c r="O179" s="6"/>
      <c r="P179" s="160"/>
      <c r="Q179" s="7"/>
      <c r="R179" s="5"/>
      <c r="S179" s="10"/>
      <c r="T179" s="8"/>
      <c r="U179" s="306"/>
      <c r="V179" s="307"/>
      <c r="W179" s="308"/>
      <c r="X179" s="138" t="str">
        <f t="shared" si="19"/>
        <v/>
      </c>
      <c r="Y179" s="139" t="str">
        <f t="shared" si="20"/>
        <v/>
      </c>
      <c r="Z179" s="140" t="str">
        <f t="shared" si="24"/>
        <v/>
      </c>
      <c r="AA179" s="141" t="str">
        <f>IF(OR($F179="",$G179="",$I179="",$I179=0),"",VLOOKUP($G179,'Tableau de bord'!$B$28:$G$32,4,TRUE))</f>
        <v/>
      </c>
      <c r="AB179" s="141" t="str">
        <f>IF(OR($F179="",$G179="",$I179="",$I179=0),"",VLOOKUP($G179,'Tableau de bord'!$B$35:$G$39,4,TRUE))</f>
        <v/>
      </c>
      <c r="AC179" s="168" t="str">
        <f t="shared" si="21"/>
        <v/>
      </c>
      <c r="AD179" s="142" t="str">
        <f t="shared" si="25"/>
        <v/>
      </c>
      <c r="AE179" s="142" t="str">
        <f>IF(OR($I179="",$G179="",$F179=""),"",IF(OR($H179&lt;&gt;"OK",$K179&lt;&gt;"OK",$N179&lt;&gt;"OK"),0,IF($Y179&gt;=0,IF(($Z$10*$Z179)*VLOOKUP($G179,'Tableau de bord'!$B$42:$G$46,4,TRUE)&gt;75000,75000*($Y179),(($Z$10*$Z179)*$Y179*VLOOKUP($G179,'Tableau de bord'!$B$42:$G$46,4,TRUE))))))</f>
        <v/>
      </c>
      <c r="AF179" s="177" t="str">
        <f t="shared" si="26"/>
        <v/>
      </c>
      <c r="AG179" s="309"/>
      <c r="AH179" s="310"/>
      <c r="AI179" s="387"/>
      <c r="AJ179" s="388"/>
      <c r="AK179" s="386" t="str">
        <f t="shared" si="27"/>
        <v/>
      </c>
      <c r="AL179" s="160"/>
      <c r="AM179" s="380"/>
      <c r="AN179" s="388"/>
      <c r="AO179" s="173"/>
      <c r="AP179" s="388"/>
      <c r="AQ179" s="160"/>
      <c r="AR179" s="7"/>
      <c r="AS179" s="173"/>
      <c r="AT179" s="160"/>
    </row>
    <row r="180" spans="1:46" s="143" customFormat="1" ht="21" customHeight="1" x14ac:dyDescent="0.25">
      <c r="A180" s="305"/>
      <c r="B180" s="311"/>
      <c r="C180" s="311"/>
      <c r="D180" s="311"/>
      <c r="E180" s="311"/>
      <c r="F180" s="312"/>
      <c r="G180" s="313"/>
      <c r="H180" s="137" t="str">
        <f>IF(AND($C$6="Choisir la période de dépôt",F180&lt;&gt;"",G180),"Choisir une période de dépôt",IF(AND($G180&lt;&gt;"",$F180=""),"Date de début requise",IF(AND($F180&lt;&gt;"",$G180=""),"Date de fin requise",IF($F180="","",IF(AND(VLOOKUP($G180,Données!$C$2:$E$7,3,TRUE)=VLOOKUP($C$6,Données!$A$2:$E$7,5,FALSE),VLOOKUP($F180,Données!$C$2:$E$7,3,TRUE)=VLOOKUP($C$6,Données!$A$2:$E$7,5,FALSE)),"OK","Les dates ne correspondent pas à la période visée par le soutien")))))</f>
        <v/>
      </c>
      <c r="I180" s="5"/>
      <c r="J180" s="523"/>
      <c r="K180" s="137" t="str">
        <f t="shared" si="22"/>
        <v/>
      </c>
      <c r="L180" s="524"/>
      <c r="M180" s="270"/>
      <c r="N180" s="137" t="str">
        <f t="shared" si="23"/>
        <v/>
      </c>
      <c r="O180" s="6"/>
      <c r="P180" s="160"/>
      <c r="Q180" s="7"/>
      <c r="R180" s="5"/>
      <c r="S180" s="10"/>
      <c r="T180" s="8"/>
      <c r="U180" s="306"/>
      <c r="V180" s="307"/>
      <c r="W180" s="308"/>
      <c r="X180" s="138" t="str">
        <f t="shared" si="19"/>
        <v/>
      </c>
      <c r="Y180" s="139" t="str">
        <f t="shared" si="20"/>
        <v/>
      </c>
      <c r="Z180" s="140" t="str">
        <f t="shared" si="24"/>
        <v/>
      </c>
      <c r="AA180" s="141" t="str">
        <f>IF(OR($F180="",$G180="",$I180="",$I180=0),"",VLOOKUP($G180,'Tableau de bord'!$B$28:$G$32,4,TRUE))</f>
        <v/>
      </c>
      <c r="AB180" s="141" t="str">
        <f>IF(OR($F180="",$G180="",$I180="",$I180=0),"",VLOOKUP($G180,'Tableau de bord'!$B$35:$G$39,4,TRUE))</f>
        <v/>
      </c>
      <c r="AC180" s="168" t="str">
        <f t="shared" si="21"/>
        <v/>
      </c>
      <c r="AD180" s="142" t="str">
        <f t="shared" si="25"/>
        <v/>
      </c>
      <c r="AE180" s="142" t="str">
        <f>IF(OR($I180="",$G180="",$F180=""),"",IF(OR($H180&lt;&gt;"OK",$K180&lt;&gt;"OK",$N180&lt;&gt;"OK"),0,IF($Y180&gt;=0,IF(($Z$10*$Z180)*VLOOKUP($G180,'Tableau de bord'!$B$42:$G$46,4,TRUE)&gt;75000,75000*($Y180),(($Z$10*$Z180)*$Y180*VLOOKUP($G180,'Tableau de bord'!$B$42:$G$46,4,TRUE))))))</f>
        <v/>
      </c>
      <c r="AF180" s="177" t="str">
        <f t="shared" si="26"/>
        <v/>
      </c>
      <c r="AG180" s="309"/>
      <c r="AH180" s="310"/>
      <c r="AI180" s="387"/>
      <c r="AJ180" s="388"/>
      <c r="AK180" s="386" t="str">
        <f t="shared" si="27"/>
        <v/>
      </c>
      <c r="AL180" s="160"/>
      <c r="AM180" s="380"/>
      <c r="AN180" s="388"/>
      <c r="AO180" s="173"/>
      <c r="AP180" s="388"/>
      <c r="AQ180" s="160"/>
      <c r="AR180" s="7"/>
      <c r="AS180" s="173"/>
      <c r="AT180" s="160"/>
    </row>
    <row r="181" spans="1:46" s="143" customFormat="1" ht="21" customHeight="1" x14ac:dyDescent="0.25">
      <c r="A181" s="305"/>
      <c r="B181" s="311"/>
      <c r="C181" s="311"/>
      <c r="D181" s="311"/>
      <c r="E181" s="311"/>
      <c r="F181" s="312"/>
      <c r="G181" s="313"/>
      <c r="H181" s="137" t="str">
        <f>IF(AND($C$6="Choisir la période de dépôt",F181&lt;&gt;"",G181),"Choisir une période de dépôt",IF(AND($G181&lt;&gt;"",$F181=""),"Date de début requise",IF(AND($F181&lt;&gt;"",$G181=""),"Date de fin requise",IF($F181="","",IF(AND(VLOOKUP($G181,Données!$C$2:$E$7,3,TRUE)=VLOOKUP($C$6,Données!$A$2:$E$7,5,FALSE),VLOOKUP($F181,Données!$C$2:$E$7,3,TRUE)=VLOOKUP($C$6,Données!$A$2:$E$7,5,FALSE)),"OK","Les dates ne correspondent pas à la période visée par le soutien")))))</f>
        <v/>
      </c>
      <c r="I181" s="5"/>
      <c r="J181" s="523"/>
      <c r="K181" s="137" t="str">
        <f t="shared" si="22"/>
        <v/>
      </c>
      <c r="L181" s="524"/>
      <c r="M181" s="270"/>
      <c r="N181" s="137" t="str">
        <f t="shared" si="23"/>
        <v/>
      </c>
      <c r="O181" s="6"/>
      <c r="P181" s="160"/>
      <c r="Q181" s="7"/>
      <c r="R181" s="5"/>
      <c r="S181" s="10"/>
      <c r="T181" s="8"/>
      <c r="U181" s="306"/>
      <c r="V181" s="307"/>
      <c r="W181" s="308"/>
      <c r="X181" s="138" t="str">
        <f t="shared" si="19"/>
        <v/>
      </c>
      <c r="Y181" s="139" t="str">
        <f t="shared" si="20"/>
        <v/>
      </c>
      <c r="Z181" s="140" t="str">
        <f t="shared" si="24"/>
        <v/>
      </c>
      <c r="AA181" s="141" t="str">
        <f>IF(OR($F181="",$G181="",$I181="",$I181=0),"",VLOOKUP($G181,'Tableau de bord'!$B$28:$G$32,4,TRUE))</f>
        <v/>
      </c>
      <c r="AB181" s="141" t="str">
        <f>IF(OR($F181="",$G181="",$I181="",$I181=0),"",VLOOKUP($G181,'Tableau de bord'!$B$35:$G$39,4,TRUE))</f>
        <v/>
      </c>
      <c r="AC181" s="168" t="str">
        <f t="shared" si="21"/>
        <v/>
      </c>
      <c r="AD181" s="142" t="str">
        <f t="shared" si="25"/>
        <v/>
      </c>
      <c r="AE181" s="142" t="str">
        <f>IF(OR($I181="",$G181="",$F181=""),"",IF(OR($H181&lt;&gt;"OK",$K181&lt;&gt;"OK",$N181&lt;&gt;"OK"),0,IF($Y181&gt;=0,IF(($Z$10*$Z181)*VLOOKUP($G181,'Tableau de bord'!$B$42:$G$46,4,TRUE)&gt;75000,75000*($Y181),(($Z$10*$Z181)*$Y181*VLOOKUP($G181,'Tableau de bord'!$B$42:$G$46,4,TRUE))))))</f>
        <v/>
      </c>
      <c r="AF181" s="177" t="str">
        <f t="shared" si="26"/>
        <v/>
      </c>
      <c r="AG181" s="309"/>
      <c r="AH181" s="310"/>
      <c r="AI181" s="387"/>
      <c r="AJ181" s="388"/>
      <c r="AK181" s="386" t="str">
        <f t="shared" si="27"/>
        <v/>
      </c>
      <c r="AL181" s="160"/>
      <c r="AM181" s="380"/>
      <c r="AN181" s="388"/>
      <c r="AO181" s="173"/>
      <c r="AP181" s="388"/>
      <c r="AQ181" s="160"/>
      <c r="AR181" s="7"/>
      <c r="AS181" s="173"/>
      <c r="AT181" s="160"/>
    </row>
    <row r="182" spans="1:46" s="143" customFormat="1" ht="21" customHeight="1" x14ac:dyDescent="0.25">
      <c r="A182" s="305"/>
      <c r="B182" s="311"/>
      <c r="C182" s="311"/>
      <c r="D182" s="311"/>
      <c r="E182" s="311"/>
      <c r="F182" s="312"/>
      <c r="G182" s="313"/>
      <c r="H182" s="137" t="str">
        <f>IF(AND($C$6="Choisir la période de dépôt",F182&lt;&gt;"",G182),"Choisir une période de dépôt",IF(AND($G182&lt;&gt;"",$F182=""),"Date de début requise",IF(AND($F182&lt;&gt;"",$G182=""),"Date de fin requise",IF($F182="","",IF(AND(VLOOKUP($G182,Données!$C$2:$E$7,3,TRUE)=VLOOKUP($C$6,Données!$A$2:$E$7,5,FALSE),VLOOKUP($F182,Données!$C$2:$E$7,3,TRUE)=VLOOKUP($C$6,Données!$A$2:$E$7,5,FALSE)),"OK","Les dates ne correspondent pas à la période visée par le soutien")))))</f>
        <v/>
      </c>
      <c r="I182" s="5"/>
      <c r="J182" s="523"/>
      <c r="K182" s="137" t="str">
        <f t="shared" si="22"/>
        <v/>
      </c>
      <c r="L182" s="524"/>
      <c r="M182" s="270"/>
      <c r="N182" s="137" t="str">
        <f t="shared" si="23"/>
        <v/>
      </c>
      <c r="O182" s="6"/>
      <c r="P182" s="160"/>
      <c r="Q182" s="7"/>
      <c r="R182" s="5"/>
      <c r="S182" s="10"/>
      <c r="T182" s="8"/>
      <c r="U182" s="306"/>
      <c r="V182" s="307"/>
      <c r="W182" s="308"/>
      <c r="X182" s="138" t="str">
        <f t="shared" si="19"/>
        <v/>
      </c>
      <c r="Y182" s="139" t="str">
        <f t="shared" si="20"/>
        <v/>
      </c>
      <c r="Z182" s="140" t="str">
        <f t="shared" si="24"/>
        <v/>
      </c>
      <c r="AA182" s="141" t="str">
        <f>IF(OR($F182="",$G182="",$I182="",$I182=0),"",VLOOKUP($G182,'Tableau de bord'!$B$28:$G$32,4,TRUE))</f>
        <v/>
      </c>
      <c r="AB182" s="141" t="str">
        <f>IF(OR($F182="",$G182="",$I182="",$I182=0),"",VLOOKUP($G182,'Tableau de bord'!$B$35:$G$39,4,TRUE))</f>
        <v/>
      </c>
      <c r="AC182" s="168" t="str">
        <f t="shared" si="21"/>
        <v/>
      </c>
      <c r="AD182" s="142" t="str">
        <f t="shared" si="25"/>
        <v/>
      </c>
      <c r="AE182" s="142" t="str">
        <f>IF(OR($I182="",$G182="",$F182=""),"",IF(OR($H182&lt;&gt;"OK",$K182&lt;&gt;"OK",$N182&lt;&gt;"OK"),0,IF($Y182&gt;=0,IF(($Z$10*$Z182)*VLOOKUP($G182,'Tableau de bord'!$B$42:$G$46,4,TRUE)&gt;75000,75000*($Y182),(($Z$10*$Z182)*$Y182*VLOOKUP($G182,'Tableau de bord'!$B$42:$G$46,4,TRUE))))))</f>
        <v/>
      </c>
      <c r="AF182" s="177" t="str">
        <f t="shared" si="26"/>
        <v/>
      </c>
      <c r="AG182" s="309"/>
      <c r="AH182" s="310"/>
      <c r="AI182" s="387"/>
      <c r="AJ182" s="388"/>
      <c r="AK182" s="386" t="str">
        <f t="shared" si="27"/>
        <v/>
      </c>
      <c r="AL182" s="160"/>
      <c r="AM182" s="380"/>
      <c r="AN182" s="388"/>
      <c r="AO182" s="173"/>
      <c r="AP182" s="388"/>
      <c r="AQ182" s="160"/>
      <c r="AR182" s="7"/>
      <c r="AS182" s="173"/>
      <c r="AT182" s="160"/>
    </row>
    <row r="183" spans="1:46" s="143" customFormat="1" ht="21" customHeight="1" x14ac:dyDescent="0.25">
      <c r="A183" s="305"/>
      <c r="B183" s="311"/>
      <c r="C183" s="311"/>
      <c r="D183" s="311"/>
      <c r="E183" s="311"/>
      <c r="F183" s="312"/>
      <c r="G183" s="313"/>
      <c r="H183" s="137" t="str">
        <f>IF(AND($C$6="Choisir la période de dépôt",F183&lt;&gt;"",G183),"Choisir une période de dépôt",IF(AND($G183&lt;&gt;"",$F183=""),"Date de début requise",IF(AND($F183&lt;&gt;"",$G183=""),"Date de fin requise",IF($F183="","",IF(AND(VLOOKUP($G183,Données!$C$2:$E$7,3,TRUE)=VLOOKUP($C$6,Données!$A$2:$E$7,5,FALSE),VLOOKUP($F183,Données!$C$2:$E$7,3,TRUE)=VLOOKUP($C$6,Données!$A$2:$E$7,5,FALSE)),"OK","Les dates ne correspondent pas à la période visée par le soutien")))))</f>
        <v/>
      </c>
      <c r="I183" s="5"/>
      <c r="J183" s="523"/>
      <c r="K183" s="137" t="str">
        <f t="shared" si="22"/>
        <v/>
      </c>
      <c r="L183" s="524"/>
      <c r="M183" s="270"/>
      <c r="N183" s="137" t="str">
        <f t="shared" si="23"/>
        <v/>
      </c>
      <c r="O183" s="6"/>
      <c r="P183" s="160"/>
      <c r="Q183" s="7"/>
      <c r="R183" s="5"/>
      <c r="S183" s="10"/>
      <c r="T183" s="8"/>
      <c r="U183" s="306"/>
      <c r="V183" s="307"/>
      <c r="W183" s="308"/>
      <c r="X183" s="138" t="str">
        <f t="shared" si="19"/>
        <v/>
      </c>
      <c r="Y183" s="139" t="str">
        <f t="shared" si="20"/>
        <v/>
      </c>
      <c r="Z183" s="140" t="str">
        <f t="shared" si="24"/>
        <v/>
      </c>
      <c r="AA183" s="141" t="str">
        <f>IF(OR($F183="",$G183="",$I183="",$I183=0),"",VLOOKUP($G183,'Tableau de bord'!$B$28:$G$32,4,TRUE))</f>
        <v/>
      </c>
      <c r="AB183" s="141" t="str">
        <f>IF(OR($F183="",$G183="",$I183="",$I183=0),"",VLOOKUP($G183,'Tableau de bord'!$B$35:$G$39,4,TRUE))</f>
        <v/>
      </c>
      <c r="AC183" s="168" t="str">
        <f t="shared" si="21"/>
        <v/>
      </c>
      <c r="AD183" s="142" t="str">
        <f t="shared" si="25"/>
        <v/>
      </c>
      <c r="AE183" s="142" t="str">
        <f>IF(OR($I183="",$G183="",$F183=""),"",IF(OR($H183&lt;&gt;"OK",$K183&lt;&gt;"OK",$N183&lt;&gt;"OK"),0,IF($Y183&gt;=0,IF(($Z$10*$Z183)*VLOOKUP($G183,'Tableau de bord'!$B$42:$G$46,4,TRUE)&gt;75000,75000*($Y183),(($Z$10*$Z183)*$Y183*VLOOKUP($G183,'Tableau de bord'!$B$42:$G$46,4,TRUE))))))</f>
        <v/>
      </c>
      <c r="AF183" s="177" t="str">
        <f t="shared" si="26"/>
        <v/>
      </c>
      <c r="AG183" s="309"/>
      <c r="AH183" s="310"/>
      <c r="AI183" s="387"/>
      <c r="AJ183" s="388"/>
      <c r="AK183" s="386" t="str">
        <f t="shared" si="27"/>
        <v/>
      </c>
      <c r="AL183" s="160"/>
      <c r="AM183" s="380"/>
      <c r="AN183" s="388"/>
      <c r="AO183" s="173"/>
      <c r="AP183" s="388"/>
      <c r="AQ183" s="160"/>
      <c r="AR183" s="7"/>
      <c r="AS183" s="173"/>
      <c r="AT183" s="160"/>
    </row>
    <row r="184" spans="1:46" s="143" customFormat="1" ht="21" customHeight="1" x14ac:dyDescent="0.25">
      <c r="A184" s="305"/>
      <c r="B184" s="311"/>
      <c r="C184" s="311"/>
      <c r="D184" s="311"/>
      <c r="E184" s="311"/>
      <c r="F184" s="312"/>
      <c r="G184" s="313"/>
      <c r="H184" s="137" t="str">
        <f>IF(AND($C$6="Choisir la période de dépôt",F184&lt;&gt;"",G184),"Choisir une période de dépôt",IF(AND($G184&lt;&gt;"",$F184=""),"Date de début requise",IF(AND($F184&lt;&gt;"",$G184=""),"Date de fin requise",IF($F184="","",IF(AND(VLOOKUP($G184,Données!$C$2:$E$7,3,TRUE)=VLOOKUP($C$6,Données!$A$2:$E$7,5,FALSE),VLOOKUP($F184,Données!$C$2:$E$7,3,TRUE)=VLOOKUP($C$6,Données!$A$2:$E$7,5,FALSE)),"OK","Les dates ne correspondent pas à la période visée par le soutien")))))</f>
        <v/>
      </c>
      <c r="I184" s="5"/>
      <c r="J184" s="523"/>
      <c r="K184" s="137" t="str">
        <f t="shared" si="22"/>
        <v/>
      </c>
      <c r="L184" s="524"/>
      <c r="M184" s="270"/>
      <c r="N184" s="137" t="str">
        <f t="shared" si="23"/>
        <v/>
      </c>
      <c r="O184" s="6"/>
      <c r="P184" s="160"/>
      <c r="Q184" s="7"/>
      <c r="R184" s="5"/>
      <c r="S184" s="10"/>
      <c r="T184" s="8"/>
      <c r="U184" s="306"/>
      <c r="V184" s="307"/>
      <c r="W184" s="308"/>
      <c r="X184" s="138" t="str">
        <f t="shared" si="19"/>
        <v/>
      </c>
      <c r="Y184" s="139" t="str">
        <f t="shared" si="20"/>
        <v/>
      </c>
      <c r="Z184" s="140" t="str">
        <f t="shared" si="24"/>
        <v/>
      </c>
      <c r="AA184" s="141" t="str">
        <f>IF(OR($F184="",$G184="",$I184="",$I184=0),"",VLOOKUP($G184,'Tableau de bord'!$B$28:$G$32,4,TRUE))</f>
        <v/>
      </c>
      <c r="AB184" s="141" t="str">
        <f>IF(OR($F184="",$G184="",$I184="",$I184=0),"",VLOOKUP($G184,'Tableau de bord'!$B$35:$G$39,4,TRUE))</f>
        <v/>
      </c>
      <c r="AC184" s="168" t="str">
        <f t="shared" si="21"/>
        <v/>
      </c>
      <c r="AD184" s="142" t="str">
        <f t="shared" si="25"/>
        <v/>
      </c>
      <c r="AE184" s="142" t="str">
        <f>IF(OR($I184="",$G184="",$F184=""),"",IF(OR($H184&lt;&gt;"OK",$K184&lt;&gt;"OK",$N184&lt;&gt;"OK"),0,IF($Y184&gt;=0,IF(($Z$10*$Z184)*VLOOKUP($G184,'Tableau de bord'!$B$42:$G$46,4,TRUE)&gt;75000,75000*($Y184),(($Z$10*$Z184)*$Y184*VLOOKUP($G184,'Tableau de bord'!$B$42:$G$46,4,TRUE))))))</f>
        <v/>
      </c>
      <c r="AF184" s="177" t="str">
        <f t="shared" si="26"/>
        <v/>
      </c>
      <c r="AG184" s="309"/>
      <c r="AH184" s="310"/>
      <c r="AI184" s="387"/>
      <c r="AJ184" s="388"/>
      <c r="AK184" s="386" t="str">
        <f t="shared" si="27"/>
        <v/>
      </c>
      <c r="AL184" s="160"/>
      <c r="AM184" s="380"/>
      <c r="AN184" s="388"/>
      <c r="AO184" s="173"/>
      <c r="AP184" s="388"/>
      <c r="AQ184" s="160"/>
      <c r="AR184" s="7"/>
      <c r="AS184" s="173"/>
      <c r="AT184" s="160"/>
    </row>
    <row r="185" spans="1:46" s="143" customFormat="1" ht="21" customHeight="1" x14ac:dyDescent="0.25">
      <c r="A185" s="305"/>
      <c r="B185" s="311"/>
      <c r="C185" s="311"/>
      <c r="D185" s="311"/>
      <c r="E185" s="311"/>
      <c r="F185" s="312"/>
      <c r="G185" s="313"/>
      <c r="H185" s="137" t="str">
        <f>IF(AND($C$6="Choisir la période de dépôt",F185&lt;&gt;"",G185),"Choisir une période de dépôt",IF(AND($G185&lt;&gt;"",$F185=""),"Date de début requise",IF(AND($F185&lt;&gt;"",$G185=""),"Date de fin requise",IF($F185="","",IF(AND(VLOOKUP($G185,Données!$C$2:$E$7,3,TRUE)=VLOOKUP($C$6,Données!$A$2:$E$7,5,FALSE),VLOOKUP($F185,Données!$C$2:$E$7,3,TRUE)=VLOOKUP($C$6,Données!$A$2:$E$7,5,FALSE)),"OK","Les dates ne correspondent pas à la période visée par le soutien")))))</f>
        <v/>
      </c>
      <c r="I185" s="5"/>
      <c r="J185" s="523"/>
      <c r="K185" s="137" t="str">
        <f t="shared" si="22"/>
        <v/>
      </c>
      <c r="L185" s="524"/>
      <c r="M185" s="270"/>
      <c r="N185" s="137" t="str">
        <f t="shared" si="23"/>
        <v/>
      </c>
      <c r="O185" s="6"/>
      <c r="P185" s="160"/>
      <c r="Q185" s="7"/>
      <c r="R185" s="5"/>
      <c r="S185" s="10"/>
      <c r="T185" s="8"/>
      <c r="U185" s="306"/>
      <c r="V185" s="307"/>
      <c r="W185" s="308"/>
      <c r="X185" s="138" t="str">
        <f t="shared" si="19"/>
        <v/>
      </c>
      <c r="Y185" s="139" t="str">
        <f t="shared" si="20"/>
        <v/>
      </c>
      <c r="Z185" s="140" t="str">
        <f t="shared" si="24"/>
        <v/>
      </c>
      <c r="AA185" s="141" t="str">
        <f>IF(OR($F185="",$G185="",$I185="",$I185=0),"",VLOOKUP($G185,'Tableau de bord'!$B$28:$G$32,4,TRUE))</f>
        <v/>
      </c>
      <c r="AB185" s="141" t="str">
        <f>IF(OR($F185="",$G185="",$I185="",$I185=0),"",VLOOKUP($G185,'Tableau de bord'!$B$35:$G$39,4,TRUE))</f>
        <v/>
      </c>
      <c r="AC185" s="168" t="str">
        <f t="shared" si="21"/>
        <v/>
      </c>
      <c r="AD185" s="142" t="str">
        <f t="shared" si="25"/>
        <v/>
      </c>
      <c r="AE185" s="142" t="str">
        <f>IF(OR($I185="",$G185="",$F185=""),"",IF(OR($H185&lt;&gt;"OK",$K185&lt;&gt;"OK",$N185&lt;&gt;"OK"),0,IF($Y185&gt;=0,IF(($Z$10*$Z185)*VLOOKUP($G185,'Tableau de bord'!$B$42:$G$46,4,TRUE)&gt;75000,75000*($Y185),(($Z$10*$Z185)*$Y185*VLOOKUP($G185,'Tableau de bord'!$B$42:$G$46,4,TRUE))))))</f>
        <v/>
      </c>
      <c r="AF185" s="177" t="str">
        <f t="shared" si="26"/>
        <v/>
      </c>
      <c r="AG185" s="309"/>
      <c r="AH185" s="310"/>
      <c r="AI185" s="387"/>
      <c r="AJ185" s="388"/>
      <c r="AK185" s="386" t="str">
        <f t="shared" si="27"/>
        <v/>
      </c>
      <c r="AL185" s="160"/>
      <c r="AM185" s="380"/>
      <c r="AN185" s="388"/>
      <c r="AO185" s="173"/>
      <c r="AP185" s="388"/>
      <c r="AQ185" s="160"/>
      <c r="AR185" s="7"/>
      <c r="AS185" s="173"/>
      <c r="AT185" s="160"/>
    </row>
    <row r="186" spans="1:46" s="143" customFormat="1" ht="21" customHeight="1" x14ac:dyDescent="0.25">
      <c r="A186" s="305"/>
      <c r="B186" s="311"/>
      <c r="C186" s="311"/>
      <c r="D186" s="311"/>
      <c r="E186" s="311"/>
      <c r="F186" s="312"/>
      <c r="G186" s="313"/>
      <c r="H186" s="137" t="str">
        <f>IF(AND($C$6="Choisir la période de dépôt",F186&lt;&gt;"",G186),"Choisir une période de dépôt",IF(AND($G186&lt;&gt;"",$F186=""),"Date de début requise",IF(AND($F186&lt;&gt;"",$G186=""),"Date de fin requise",IF($F186="","",IF(AND(VLOOKUP($G186,Données!$C$2:$E$7,3,TRUE)=VLOOKUP($C$6,Données!$A$2:$E$7,5,FALSE),VLOOKUP($F186,Données!$C$2:$E$7,3,TRUE)=VLOOKUP($C$6,Données!$A$2:$E$7,5,FALSE)),"OK","Les dates ne correspondent pas à la période visée par le soutien")))))</f>
        <v/>
      </c>
      <c r="I186" s="5"/>
      <c r="J186" s="523"/>
      <c r="K186" s="137" t="str">
        <f t="shared" si="22"/>
        <v/>
      </c>
      <c r="L186" s="524"/>
      <c r="M186" s="270"/>
      <c r="N186" s="137" t="str">
        <f t="shared" si="23"/>
        <v/>
      </c>
      <c r="O186" s="6"/>
      <c r="P186" s="160"/>
      <c r="Q186" s="7"/>
      <c r="R186" s="5"/>
      <c r="S186" s="10"/>
      <c r="T186" s="8"/>
      <c r="U186" s="306"/>
      <c r="V186" s="307"/>
      <c r="W186" s="308"/>
      <c r="X186" s="138" t="str">
        <f t="shared" si="19"/>
        <v/>
      </c>
      <c r="Y186" s="139" t="str">
        <f t="shared" si="20"/>
        <v/>
      </c>
      <c r="Z186" s="140" t="str">
        <f t="shared" si="24"/>
        <v/>
      </c>
      <c r="AA186" s="141" t="str">
        <f>IF(OR($F186="",$G186="",$I186="",$I186=0),"",VLOOKUP($G186,'Tableau de bord'!$B$28:$G$32,4,TRUE))</f>
        <v/>
      </c>
      <c r="AB186" s="141" t="str">
        <f>IF(OR($F186="",$G186="",$I186="",$I186=0),"",VLOOKUP($G186,'Tableau de bord'!$B$35:$G$39,4,TRUE))</f>
        <v/>
      </c>
      <c r="AC186" s="168" t="str">
        <f t="shared" si="21"/>
        <v/>
      </c>
      <c r="AD186" s="142" t="str">
        <f t="shared" si="25"/>
        <v/>
      </c>
      <c r="AE186" s="142" t="str">
        <f>IF(OR($I186="",$G186="",$F186=""),"",IF(OR($H186&lt;&gt;"OK",$K186&lt;&gt;"OK",$N186&lt;&gt;"OK"),0,IF($Y186&gt;=0,IF(($Z$10*$Z186)*VLOOKUP($G186,'Tableau de bord'!$B$42:$G$46,4,TRUE)&gt;75000,75000*($Y186),(($Z$10*$Z186)*$Y186*VLOOKUP($G186,'Tableau de bord'!$B$42:$G$46,4,TRUE))))))</f>
        <v/>
      </c>
      <c r="AF186" s="177" t="str">
        <f t="shared" si="26"/>
        <v/>
      </c>
      <c r="AG186" s="309"/>
      <c r="AH186" s="310"/>
      <c r="AI186" s="387"/>
      <c r="AJ186" s="388"/>
      <c r="AK186" s="386" t="str">
        <f t="shared" si="27"/>
        <v/>
      </c>
      <c r="AL186" s="160"/>
      <c r="AM186" s="380"/>
      <c r="AN186" s="388"/>
      <c r="AO186" s="173"/>
      <c r="AP186" s="388"/>
      <c r="AQ186" s="160"/>
      <c r="AR186" s="7"/>
      <c r="AS186" s="173"/>
      <c r="AT186" s="160"/>
    </row>
    <row r="187" spans="1:46" s="143" customFormat="1" ht="21" customHeight="1" x14ac:dyDescent="0.25">
      <c r="A187" s="305"/>
      <c r="B187" s="311"/>
      <c r="C187" s="311"/>
      <c r="D187" s="311"/>
      <c r="E187" s="311"/>
      <c r="F187" s="312"/>
      <c r="G187" s="313"/>
      <c r="H187" s="137" t="str">
        <f>IF(AND($C$6="Choisir la période de dépôt",F187&lt;&gt;"",G187),"Choisir une période de dépôt",IF(AND($G187&lt;&gt;"",$F187=""),"Date de début requise",IF(AND($F187&lt;&gt;"",$G187=""),"Date de fin requise",IF($F187="","",IF(AND(VLOOKUP($G187,Données!$C$2:$E$7,3,TRUE)=VLOOKUP($C$6,Données!$A$2:$E$7,5,FALSE),VLOOKUP($F187,Données!$C$2:$E$7,3,TRUE)=VLOOKUP($C$6,Données!$A$2:$E$7,5,FALSE)),"OK","Les dates ne correspondent pas à la période visée par le soutien")))))</f>
        <v/>
      </c>
      <c r="I187" s="5"/>
      <c r="J187" s="523"/>
      <c r="K187" s="137" t="str">
        <f t="shared" si="22"/>
        <v/>
      </c>
      <c r="L187" s="524"/>
      <c r="M187" s="270"/>
      <c r="N187" s="137" t="str">
        <f t="shared" si="23"/>
        <v/>
      </c>
      <c r="O187" s="6"/>
      <c r="P187" s="160"/>
      <c r="Q187" s="7"/>
      <c r="R187" s="5"/>
      <c r="S187" s="10"/>
      <c r="T187" s="8"/>
      <c r="U187" s="306"/>
      <c r="V187" s="307"/>
      <c r="W187" s="308"/>
      <c r="X187" s="138" t="str">
        <f t="shared" si="19"/>
        <v/>
      </c>
      <c r="Y187" s="139" t="str">
        <f t="shared" si="20"/>
        <v/>
      </c>
      <c r="Z187" s="140" t="str">
        <f t="shared" si="24"/>
        <v/>
      </c>
      <c r="AA187" s="141" t="str">
        <f>IF(OR($F187="",$G187="",$I187="",$I187=0),"",VLOOKUP($G187,'Tableau de bord'!$B$28:$G$32,4,TRUE))</f>
        <v/>
      </c>
      <c r="AB187" s="141" t="str">
        <f>IF(OR($F187="",$G187="",$I187="",$I187=0),"",VLOOKUP($G187,'Tableau de bord'!$B$35:$G$39,4,TRUE))</f>
        <v/>
      </c>
      <c r="AC187" s="168" t="str">
        <f t="shared" si="21"/>
        <v/>
      </c>
      <c r="AD187" s="142" t="str">
        <f t="shared" si="25"/>
        <v/>
      </c>
      <c r="AE187" s="142" t="str">
        <f>IF(OR($I187="",$G187="",$F187=""),"",IF(OR($H187&lt;&gt;"OK",$K187&lt;&gt;"OK",$N187&lt;&gt;"OK"),0,IF($Y187&gt;=0,IF(($Z$10*$Z187)*VLOOKUP($G187,'Tableau de bord'!$B$42:$G$46,4,TRUE)&gt;75000,75000*($Y187),(($Z$10*$Z187)*$Y187*VLOOKUP($G187,'Tableau de bord'!$B$42:$G$46,4,TRUE))))))</f>
        <v/>
      </c>
      <c r="AF187" s="177" t="str">
        <f t="shared" si="26"/>
        <v/>
      </c>
      <c r="AG187" s="309"/>
      <c r="AH187" s="310"/>
      <c r="AI187" s="387"/>
      <c r="AJ187" s="388"/>
      <c r="AK187" s="386" t="str">
        <f t="shared" si="27"/>
        <v/>
      </c>
      <c r="AL187" s="160"/>
      <c r="AM187" s="380"/>
      <c r="AN187" s="388"/>
      <c r="AO187" s="173"/>
      <c r="AP187" s="388"/>
      <c r="AQ187" s="160"/>
      <c r="AR187" s="7"/>
      <c r="AS187" s="173"/>
      <c r="AT187" s="160"/>
    </row>
    <row r="188" spans="1:46" s="143" customFormat="1" ht="21" customHeight="1" x14ac:dyDescent="0.25">
      <c r="A188" s="305"/>
      <c r="B188" s="311"/>
      <c r="C188" s="311"/>
      <c r="D188" s="311"/>
      <c r="E188" s="311"/>
      <c r="F188" s="312"/>
      <c r="G188" s="313"/>
      <c r="H188" s="137" t="str">
        <f>IF(AND($C$6="Choisir la période de dépôt",F188&lt;&gt;"",G188),"Choisir une période de dépôt",IF(AND($G188&lt;&gt;"",$F188=""),"Date de début requise",IF(AND($F188&lt;&gt;"",$G188=""),"Date de fin requise",IF($F188="","",IF(AND(VLOOKUP($G188,Données!$C$2:$E$7,3,TRUE)=VLOOKUP($C$6,Données!$A$2:$E$7,5,FALSE),VLOOKUP($F188,Données!$C$2:$E$7,3,TRUE)=VLOOKUP($C$6,Données!$A$2:$E$7,5,FALSE)),"OK","Les dates ne correspondent pas à la période visée par le soutien")))))</f>
        <v/>
      </c>
      <c r="I188" s="5"/>
      <c r="J188" s="523"/>
      <c r="K188" s="137" t="str">
        <f t="shared" si="22"/>
        <v/>
      </c>
      <c r="L188" s="524"/>
      <c r="M188" s="270"/>
      <c r="N188" s="137" t="str">
        <f t="shared" si="23"/>
        <v/>
      </c>
      <c r="O188" s="6"/>
      <c r="P188" s="160"/>
      <c r="Q188" s="7"/>
      <c r="R188" s="5"/>
      <c r="S188" s="10"/>
      <c r="T188" s="8"/>
      <c r="U188" s="306"/>
      <c r="V188" s="307"/>
      <c r="W188" s="308"/>
      <c r="X188" s="138" t="str">
        <f t="shared" si="19"/>
        <v/>
      </c>
      <c r="Y188" s="139" t="str">
        <f t="shared" si="20"/>
        <v/>
      </c>
      <c r="Z188" s="140" t="str">
        <f t="shared" si="24"/>
        <v/>
      </c>
      <c r="AA188" s="141" t="str">
        <f>IF(OR($F188="",$G188="",$I188="",$I188=0),"",VLOOKUP($G188,'Tableau de bord'!$B$28:$G$32,4,TRUE))</f>
        <v/>
      </c>
      <c r="AB188" s="141" t="str">
        <f>IF(OR($F188="",$G188="",$I188="",$I188=0),"",VLOOKUP($G188,'Tableau de bord'!$B$35:$G$39,4,TRUE))</f>
        <v/>
      </c>
      <c r="AC188" s="168" t="str">
        <f t="shared" si="21"/>
        <v/>
      </c>
      <c r="AD188" s="142" t="str">
        <f t="shared" si="25"/>
        <v/>
      </c>
      <c r="AE188" s="142" t="str">
        <f>IF(OR($I188="",$G188="",$F188=""),"",IF(OR($H188&lt;&gt;"OK",$K188&lt;&gt;"OK",$N188&lt;&gt;"OK"),0,IF($Y188&gt;=0,IF(($Z$10*$Z188)*VLOOKUP($G188,'Tableau de bord'!$B$42:$G$46,4,TRUE)&gt;75000,75000*($Y188),(($Z$10*$Z188)*$Y188*VLOOKUP($G188,'Tableau de bord'!$B$42:$G$46,4,TRUE))))))</f>
        <v/>
      </c>
      <c r="AF188" s="177" t="str">
        <f t="shared" si="26"/>
        <v/>
      </c>
      <c r="AG188" s="309"/>
      <c r="AH188" s="310"/>
      <c r="AI188" s="387"/>
      <c r="AJ188" s="388"/>
      <c r="AK188" s="386" t="str">
        <f t="shared" si="27"/>
        <v/>
      </c>
      <c r="AL188" s="160"/>
      <c r="AM188" s="380"/>
      <c r="AN188" s="388"/>
      <c r="AO188" s="173"/>
      <c r="AP188" s="388"/>
      <c r="AQ188" s="160"/>
      <c r="AR188" s="7"/>
      <c r="AS188" s="173"/>
      <c r="AT188" s="160"/>
    </row>
    <row r="189" spans="1:46" s="143" customFormat="1" ht="21" customHeight="1" x14ac:dyDescent="0.25">
      <c r="A189" s="305"/>
      <c r="B189" s="311"/>
      <c r="C189" s="311"/>
      <c r="D189" s="311"/>
      <c r="E189" s="311"/>
      <c r="F189" s="312"/>
      <c r="G189" s="313"/>
      <c r="H189" s="137" t="str">
        <f>IF(AND($C$6="Choisir la période de dépôt",F189&lt;&gt;"",G189),"Choisir une période de dépôt",IF(AND($G189&lt;&gt;"",$F189=""),"Date de début requise",IF(AND($F189&lt;&gt;"",$G189=""),"Date de fin requise",IF($F189="","",IF(AND(VLOOKUP($G189,Données!$C$2:$E$7,3,TRUE)=VLOOKUP($C$6,Données!$A$2:$E$7,5,FALSE),VLOOKUP($F189,Données!$C$2:$E$7,3,TRUE)=VLOOKUP($C$6,Données!$A$2:$E$7,5,FALSE)),"OK","Les dates ne correspondent pas à la période visée par le soutien")))))</f>
        <v/>
      </c>
      <c r="I189" s="5"/>
      <c r="J189" s="523"/>
      <c r="K189" s="137" t="str">
        <f t="shared" si="22"/>
        <v/>
      </c>
      <c r="L189" s="524"/>
      <c r="M189" s="270"/>
      <c r="N189" s="137" t="str">
        <f t="shared" si="23"/>
        <v/>
      </c>
      <c r="O189" s="6"/>
      <c r="P189" s="160"/>
      <c r="Q189" s="7"/>
      <c r="R189" s="5"/>
      <c r="S189" s="10"/>
      <c r="T189" s="8"/>
      <c r="U189" s="306"/>
      <c r="V189" s="307"/>
      <c r="W189" s="308"/>
      <c r="X189" s="138" t="str">
        <f t="shared" si="19"/>
        <v/>
      </c>
      <c r="Y189" s="139" t="str">
        <f t="shared" si="20"/>
        <v/>
      </c>
      <c r="Z189" s="140" t="str">
        <f t="shared" si="24"/>
        <v/>
      </c>
      <c r="AA189" s="141" t="str">
        <f>IF(OR($F189="",$G189="",$I189="",$I189=0),"",VLOOKUP($G189,'Tableau de bord'!$B$28:$G$32,4,TRUE))</f>
        <v/>
      </c>
      <c r="AB189" s="141" t="str">
        <f>IF(OR($F189="",$G189="",$I189="",$I189=0),"",VLOOKUP($G189,'Tableau de bord'!$B$35:$G$39,4,TRUE))</f>
        <v/>
      </c>
      <c r="AC189" s="168" t="str">
        <f t="shared" si="21"/>
        <v/>
      </c>
      <c r="AD189" s="142" t="str">
        <f t="shared" si="25"/>
        <v/>
      </c>
      <c r="AE189" s="142" t="str">
        <f>IF(OR($I189="",$G189="",$F189=""),"",IF(OR($H189&lt;&gt;"OK",$K189&lt;&gt;"OK",$N189&lt;&gt;"OK"),0,IF($Y189&gt;=0,IF(($Z$10*$Z189)*VLOOKUP($G189,'Tableau de bord'!$B$42:$G$46,4,TRUE)&gt;75000,75000*($Y189),(($Z$10*$Z189)*$Y189*VLOOKUP($G189,'Tableau de bord'!$B$42:$G$46,4,TRUE))))))</f>
        <v/>
      </c>
      <c r="AF189" s="177" t="str">
        <f t="shared" si="26"/>
        <v/>
      </c>
      <c r="AG189" s="309"/>
      <c r="AH189" s="310"/>
      <c r="AI189" s="387"/>
      <c r="AJ189" s="388"/>
      <c r="AK189" s="386" t="str">
        <f t="shared" si="27"/>
        <v/>
      </c>
      <c r="AL189" s="160"/>
      <c r="AM189" s="380"/>
      <c r="AN189" s="388"/>
      <c r="AO189" s="173"/>
      <c r="AP189" s="388"/>
      <c r="AQ189" s="160"/>
      <c r="AR189" s="7"/>
      <c r="AS189" s="173"/>
      <c r="AT189" s="160"/>
    </row>
    <row r="190" spans="1:46" s="143" customFormat="1" ht="21" customHeight="1" x14ac:dyDescent="0.25">
      <c r="A190" s="305"/>
      <c r="B190" s="311"/>
      <c r="C190" s="311"/>
      <c r="D190" s="311"/>
      <c r="E190" s="311"/>
      <c r="F190" s="312"/>
      <c r="G190" s="313"/>
      <c r="H190" s="137" t="str">
        <f>IF(AND($C$6="Choisir la période de dépôt",F190&lt;&gt;"",G190),"Choisir une période de dépôt",IF(AND($G190&lt;&gt;"",$F190=""),"Date de début requise",IF(AND($F190&lt;&gt;"",$G190=""),"Date de fin requise",IF($F190="","",IF(AND(VLOOKUP($G190,Données!$C$2:$E$7,3,TRUE)=VLOOKUP($C$6,Données!$A$2:$E$7,5,FALSE),VLOOKUP($F190,Données!$C$2:$E$7,3,TRUE)=VLOOKUP($C$6,Données!$A$2:$E$7,5,FALSE)),"OK","Les dates ne correspondent pas à la période visée par le soutien")))))</f>
        <v/>
      </c>
      <c r="I190" s="5"/>
      <c r="J190" s="523"/>
      <c r="K190" s="137" t="str">
        <f t="shared" si="22"/>
        <v/>
      </c>
      <c r="L190" s="524"/>
      <c r="M190" s="270"/>
      <c r="N190" s="137" t="str">
        <f t="shared" si="23"/>
        <v/>
      </c>
      <c r="O190" s="6"/>
      <c r="P190" s="160"/>
      <c r="Q190" s="7"/>
      <c r="R190" s="5"/>
      <c r="S190" s="10"/>
      <c r="T190" s="8"/>
      <c r="U190" s="306"/>
      <c r="V190" s="307"/>
      <c r="W190" s="308"/>
      <c r="X190" s="138" t="str">
        <f t="shared" si="19"/>
        <v/>
      </c>
      <c r="Y190" s="139" t="str">
        <f t="shared" si="20"/>
        <v/>
      </c>
      <c r="Z190" s="140" t="str">
        <f t="shared" si="24"/>
        <v/>
      </c>
      <c r="AA190" s="141" t="str">
        <f>IF(OR($F190="",$G190="",$I190="",$I190=0),"",VLOOKUP($G190,'Tableau de bord'!$B$28:$G$32,4,TRUE))</f>
        <v/>
      </c>
      <c r="AB190" s="141" t="str">
        <f>IF(OR($F190="",$G190="",$I190="",$I190=0),"",VLOOKUP($G190,'Tableau de bord'!$B$35:$G$39,4,TRUE))</f>
        <v/>
      </c>
      <c r="AC190" s="168" t="str">
        <f t="shared" si="21"/>
        <v/>
      </c>
      <c r="AD190" s="142" t="str">
        <f t="shared" si="25"/>
        <v/>
      </c>
      <c r="AE190" s="142" t="str">
        <f>IF(OR($I190="",$G190="",$F190=""),"",IF(OR($H190&lt;&gt;"OK",$K190&lt;&gt;"OK",$N190&lt;&gt;"OK"),0,IF($Y190&gt;=0,IF(($Z$10*$Z190)*VLOOKUP($G190,'Tableau de bord'!$B$42:$G$46,4,TRUE)&gt;75000,75000*($Y190),(($Z$10*$Z190)*$Y190*VLOOKUP($G190,'Tableau de bord'!$B$42:$G$46,4,TRUE))))))</f>
        <v/>
      </c>
      <c r="AF190" s="177" t="str">
        <f t="shared" si="26"/>
        <v/>
      </c>
      <c r="AG190" s="309"/>
      <c r="AH190" s="310"/>
      <c r="AI190" s="387"/>
      <c r="AJ190" s="388"/>
      <c r="AK190" s="386" t="str">
        <f t="shared" si="27"/>
        <v/>
      </c>
      <c r="AL190" s="160"/>
      <c r="AM190" s="380"/>
      <c r="AN190" s="388"/>
      <c r="AO190" s="173"/>
      <c r="AP190" s="388"/>
      <c r="AQ190" s="160"/>
      <c r="AR190" s="7"/>
      <c r="AS190" s="173"/>
      <c r="AT190" s="160"/>
    </row>
    <row r="191" spans="1:46" s="143" customFormat="1" ht="21" customHeight="1" x14ac:dyDescent="0.25">
      <c r="A191" s="305"/>
      <c r="B191" s="311"/>
      <c r="C191" s="311"/>
      <c r="D191" s="311"/>
      <c r="E191" s="311"/>
      <c r="F191" s="312"/>
      <c r="G191" s="313"/>
      <c r="H191" s="137" t="str">
        <f>IF(AND($C$6="Choisir la période de dépôt",F191&lt;&gt;"",G191),"Choisir une période de dépôt",IF(AND($G191&lt;&gt;"",$F191=""),"Date de début requise",IF(AND($F191&lt;&gt;"",$G191=""),"Date de fin requise",IF($F191="","",IF(AND(VLOOKUP($G191,Données!$C$2:$E$7,3,TRUE)=VLOOKUP($C$6,Données!$A$2:$E$7,5,FALSE),VLOOKUP($F191,Données!$C$2:$E$7,3,TRUE)=VLOOKUP($C$6,Données!$A$2:$E$7,5,FALSE)),"OK","Les dates ne correspondent pas à la période visée par le soutien")))))</f>
        <v/>
      </c>
      <c r="I191" s="5"/>
      <c r="J191" s="523"/>
      <c r="K191" s="137" t="str">
        <f t="shared" si="22"/>
        <v/>
      </c>
      <c r="L191" s="524"/>
      <c r="M191" s="270"/>
      <c r="N191" s="137" t="str">
        <f t="shared" si="23"/>
        <v/>
      </c>
      <c r="O191" s="6"/>
      <c r="P191" s="160"/>
      <c r="Q191" s="7"/>
      <c r="R191" s="5"/>
      <c r="S191" s="10"/>
      <c r="T191" s="8"/>
      <c r="U191" s="306"/>
      <c r="V191" s="307"/>
      <c r="W191" s="308"/>
      <c r="X191" s="138" t="str">
        <f t="shared" si="19"/>
        <v/>
      </c>
      <c r="Y191" s="139" t="str">
        <f t="shared" si="20"/>
        <v/>
      </c>
      <c r="Z191" s="140" t="str">
        <f t="shared" si="24"/>
        <v/>
      </c>
      <c r="AA191" s="141" t="str">
        <f>IF(OR($F191="",$G191="",$I191="",$I191=0),"",VLOOKUP($G191,'Tableau de bord'!$B$28:$G$32,4,TRUE))</f>
        <v/>
      </c>
      <c r="AB191" s="141" t="str">
        <f>IF(OR($F191="",$G191="",$I191="",$I191=0),"",VLOOKUP($G191,'Tableau de bord'!$B$35:$G$39,4,TRUE))</f>
        <v/>
      </c>
      <c r="AC191" s="168" t="str">
        <f t="shared" si="21"/>
        <v/>
      </c>
      <c r="AD191" s="142" t="str">
        <f t="shared" si="25"/>
        <v/>
      </c>
      <c r="AE191" s="142" t="str">
        <f>IF(OR($I191="",$G191="",$F191=""),"",IF(OR($H191&lt;&gt;"OK",$K191&lt;&gt;"OK",$N191&lt;&gt;"OK"),0,IF($Y191&gt;=0,IF(($Z$10*$Z191)*VLOOKUP($G191,'Tableau de bord'!$B$42:$G$46,4,TRUE)&gt;75000,75000*($Y191),(($Z$10*$Z191)*$Y191*VLOOKUP($G191,'Tableau de bord'!$B$42:$G$46,4,TRUE))))))</f>
        <v/>
      </c>
      <c r="AF191" s="177" t="str">
        <f t="shared" si="26"/>
        <v/>
      </c>
      <c r="AG191" s="309"/>
      <c r="AH191" s="310"/>
      <c r="AI191" s="387"/>
      <c r="AJ191" s="388"/>
      <c r="AK191" s="386" t="str">
        <f t="shared" si="27"/>
        <v/>
      </c>
      <c r="AL191" s="160"/>
      <c r="AM191" s="380"/>
      <c r="AN191" s="388"/>
      <c r="AO191" s="173"/>
      <c r="AP191" s="388"/>
      <c r="AQ191" s="160"/>
      <c r="AR191" s="7"/>
      <c r="AS191" s="173"/>
      <c r="AT191" s="160"/>
    </row>
    <row r="192" spans="1:46" s="143" customFormat="1" ht="21" customHeight="1" x14ac:dyDescent="0.25">
      <c r="A192" s="305"/>
      <c r="B192" s="311"/>
      <c r="C192" s="311"/>
      <c r="D192" s="311"/>
      <c r="E192" s="311"/>
      <c r="F192" s="312"/>
      <c r="G192" s="313"/>
      <c r="H192" s="137" t="str">
        <f>IF(AND($C$6="Choisir la période de dépôt",F192&lt;&gt;"",G192),"Choisir une période de dépôt",IF(AND($G192&lt;&gt;"",$F192=""),"Date de début requise",IF(AND($F192&lt;&gt;"",$G192=""),"Date de fin requise",IF($F192="","",IF(AND(VLOOKUP($G192,Données!$C$2:$E$7,3,TRUE)=VLOOKUP($C$6,Données!$A$2:$E$7,5,FALSE),VLOOKUP($F192,Données!$C$2:$E$7,3,TRUE)=VLOOKUP($C$6,Données!$A$2:$E$7,5,FALSE)),"OK","Les dates ne correspondent pas à la période visée par le soutien")))))</f>
        <v/>
      </c>
      <c r="I192" s="5"/>
      <c r="J192" s="523"/>
      <c r="K192" s="137" t="str">
        <f t="shared" si="22"/>
        <v/>
      </c>
      <c r="L192" s="524"/>
      <c r="M192" s="270"/>
      <c r="N192" s="137" t="str">
        <f t="shared" si="23"/>
        <v/>
      </c>
      <c r="O192" s="6"/>
      <c r="P192" s="160"/>
      <c r="Q192" s="7"/>
      <c r="R192" s="5"/>
      <c r="S192" s="10"/>
      <c r="T192" s="8"/>
      <c r="U192" s="306"/>
      <c r="V192" s="307"/>
      <c r="W192" s="308"/>
      <c r="X192" s="138" t="str">
        <f t="shared" si="19"/>
        <v/>
      </c>
      <c r="Y192" s="139" t="str">
        <f t="shared" si="20"/>
        <v/>
      </c>
      <c r="Z192" s="140" t="str">
        <f t="shared" si="24"/>
        <v/>
      </c>
      <c r="AA192" s="141" t="str">
        <f>IF(OR($F192="",$G192="",$I192="",$I192=0),"",VLOOKUP($G192,'Tableau de bord'!$B$28:$G$32,4,TRUE))</f>
        <v/>
      </c>
      <c r="AB192" s="141" t="str">
        <f>IF(OR($F192="",$G192="",$I192="",$I192=0),"",VLOOKUP($G192,'Tableau de bord'!$B$35:$G$39,4,TRUE))</f>
        <v/>
      </c>
      <c r="AC192" s="168" t="str">
        <f t="shared" si="21"/>
        <v/>
      </c>
      <c r="AD192" s="142" t="str">
        <f t="shared" si="25"/>
        <v/>
      </c>
      <c r="AE192" s="142" t="str">
        <f>IF(OR($I192="",$G192="",$F192=""),"",IF(OR($H192&lt;&gt;"OK",$K192&lt;&gt;"OK",$N192&lt;&gt;"OK"),0,IF($Y192&gt;=0,IF(($Z$10*$Z192)*VLOOKUP($G192,'Tableau de bord'!$B$42:$G$46,4,TRUE)&gt;75000,75000*($Y192),(($Z$10*$Z192)*$Y192*VLOOKUP($G192,'Tableau de bord'!$B$42:$G$46,4,TRUE))))))</f>
        <v/>
      </c>
      <c r="AF192" s="177" t="str">
        <f t="shared" si="26"/>
        <v/>
      </c>
      <c r="AG192" s="309"/>
      <c r="AH192" s="310"/>
      <c r="AI192" s="387"/>
      <c r="AJ192" s="388"/>
      <c r="AK192" s="386" t="str">
        <f t="shared" si="27"/>
        <v/>
      </c>
      <c r="AL192" s="160"/>
      <c r="AM192" s="380"/>
      <c r="AN192" s="388"/>
      <c r="AO192" s="173"/>
      <c r="AP192" s="388"/>
      <c r="AQ192" s="160"/>
      <c r="AR192" s="7"/>
      <c r="AS192" s="173"/>
      <c r="AT192" s="160"/>
    </row>
    <row r="193" spans="1:46" s="143" customFormat="1" ht="21" customHeight="1" x14ac:dyDescent="0.25">
      <c r="A193" s="305"/>
      <c r="B193" s="311"/>
      <c r="C193" s="311"/>
      <c r="D193" s="311"/>
      <c r="E193" s="311"/>
      <c r="F193" s="312"/>
      <c r="G193" s="313"/>
      <c r="H193" s="137" t="str">
        <f>IF(AND($C$6="Choisir la période de dépôt",F193&lt;&gt;"",G193),"Choisir une période de dépôt",IF(AND($G193&lt;&gt;"",$F193=""),"Date de début requise",IF(AND($F193&lt;&gt;"",$G193=""),"Date de fin requise",IF($F193="","",IF(AND(VLOOKUP($G193,Données!$C$2:$E$7,3,TRUE)=VLOOKUP($C$6,Données!$A$2:$E$7,5,FALSE),VLOOKUP($F193,Données!$C$2:$E$7,3,TRUE)=VLOOKUP($C$6,Données!$A$2:$E$7,5,FALSE)),"OK","Les dates ne correspondent pas à la période visée par le soutien")))))</f>
        <v/>
      </c>
      <c r="I193" s="5"/>
      <c r="J193" s="523"/>
      <c r="K193" s="137" t="str">
        <f t="shared" si="22"/>
        <v/>
      </c>
      <c r="L193" s="524"/>
      <c r="M193" s="270"/>
      <c r="N193" s="137" t="str">
        <f t="shared" si="23"/>
        <v/>
      </c>
      <c r="O193" s="6"/>
      <c r="P193" s="160"/>
      <c r="Q193" s="7"/>
      <c r="R193" s="5"/>
      <c r="S193" s="10"/>
      <c r="T193" s="8"/>
      <c r="U193" s="306"/>
      <c r="V193" s="307"/>
      <c r="W193" s="308"/>
      <c r="X193" s="138" t="str">
        <f t="shared" si="19"/>
        <v/>
      </c>
      <c r="Y193" s="139" t="str">
        <f t="shared" si="20"/>
        <v/>
      </c>
      <c r="Z193" s="140" t="str">
        <f t="shared" si="24"/>
        <v/>
      </c>
      <c r="AA193" s="141" t="str">
        <f>IF(OR($F193="",$G193="",$I193="",$I193=0),"",VLOOKUP($G193,'Tableau de bord'!$B$28:$G$32,4,TRUE))</f>
        <v/>
      </c>
      <c r="AB193" s="141" t="str">
        <f>IF(OR($F193="",$G193="",$I193="",$I193=0),"",VLOOKUP($G193,'Tableau de bord'!$B$35:$G$39,4,TRUE))</f>
        <v/>
      </c>
      <c r="AC193" s="168" t="str">
        <f t="shared" si="21"/>
        <v/>
      </c>
      <c r="AD193" s="142" t="str">
        <f t="shared" si="25"/>
        <v/>
      </c>
      <c r="AE193" s="142" t="str">
        <f>IF(OR($I193="",$G193="",$F193=""),"",IF(OR($H193&lt;&gt;"OK",$K193&lt;&gt;"OK",$N193&lt;&gt;"OK"),0,IF($Y193&gt;=0,IF(($Z$10*$Z193)*VLOOKUP($G193,'Tableau de bord'!$B$42:$G$46,4,TRUE)&gt;75000,75000*($Y193),(($Z$10*$Z193)*$Y193*VLOOKUP($G193,'Tableau de bord'!$B$42:$G$46,4,TRUE))))))</f>
        <v/>
      </c>
      <c r="AF193" s="177" t="str">
        <f t="shared" si="26"/>
        <v/>
      </c>
      <c r="AG193" s="309"/>
      <c r="AH193" s="310"/>
      <c r="AI193" s="387"/>
      <c r="AJ193" s="388"/>
      <c r="AK193" s="386" t="str">
        <f t="shared" si="27"/>
        <v/>
      </c>
      <c r="AL193" s="160"/>
      <c r="AM193" s="380"/>
      <c r="AN193" s="388"/>
      <c r="AO193" s="173"/>
      <c r="AP193" s="388"/>
      <c r="AQ193" s="160"/>
      <c r="AR193" s="7"/>
      <c r="AS193" s="173"/>
      <c r="AT193" s="160"/>
    </row>
    <row r="194" spans="1:46" s="143" customFormat="1" ht="21" customHeight="1" x14ac:dyDescent="0.25">
      <c r="A194" s="305"/>
      <c r="B194" s="311"/>
      <c r="C194" s="311"/>
      <c r="D194" s="311"/>
      <c r="E194" s="311"/>
      <c r="F194" s="312"/>
      <c r="G194" s="313"/>
      <c r="H194" s="137" t="str">
        <f>IF(AND($C$6="Choisir la période de dépôt",F194&lt;&gt;"",G194),"Choisir une période de dépôt",IF(AND($G194&lt;&gt;"",$F194=""),"Date de début requise",IF(AND($F194&lt;&gt;"",$G194=""),"Date de fin requise",IF($F194="","",IF(AND(VLOOKUP($G194,Données!$C$2:$E$7,3,TRUE)=VLOOKUP($C$6,Données!$A$2:$E$7,5,FALSE),VLOOKUP($F194,Données!$C$2:$E$7,3,TRUE)=VLOOKUP($C$6,Données!$A$2:$E$7,5,FALSE)),"OK","Les dates ne correspondent pas à la période visée par le soutien")))))</f>
        <v/>
      </c>
      <c r="I194" s="5"/>
      <c r="J194" s="523"/>
      <c r="K194" s="137" t="str">
        <f t="shared" si="22"/>
        <v/>
      </c>
      <c r="L194" s="524"/>
      <c r="M194" s="270"/>
      <c r="N194" s="137" t="str">
        <f t="shared" si="23"/>
        <v/>
      </c>
      <c r="O194" s="6"/>
      <c r="P194" s="160"/>
      <c r="Q194" s="7"/>
      <c r="R194" s="5"/>
      <c r="S194" s="10"/>
      <c r="T194" s="8"/>
      <c r="U194" s="306"/>
      <c r="V194" s="307"/>
      <c r="W194" s="308"/>
      <c r="X194" s="138" t="str">
        <f t="shared" si="19"/>
        <v/>
      </c>
      <c r="Y194" s="139" t="str">
        <f t="shared" si="20"/>
        <v/>
      </c>
      <c r="Z194" s="140" t="str">
        <f t="shared" si="24"/>
        <v/>
      </c>
      <c r="AA194" s="141" t="str">
        <f>IF(OR($F194="",$G194="",$I194="",$I194=0),"",VLOOKUP($G194,'Tableau de bord'!$B$28:$G$32,4,TRUE))</f>
        <v/>
      </c>
      <c r="AB194" s="141" t="str">
        <f>IF(OR($F194="",$G194="",$I194="",$I194=0),"",VLOOKUP($G194,'Tableau de bord'!$B$35:$G$39,4,TRUE))</f>
        <v/>
      </c>
      <c r="AC194" s="168" t="str">
        <f t="shared" si="21"/>
        <v/>
      </c>
      <c r="AD194" s="142" t="str">
        <f t="shared" si="25"/>
        <v/>
      </c>
      <c r="AE194" s="142" t="str">
        <f>IF(OR($I194="",$G194="",$F194=""),"",IF(OR($H194&lt;&gt;"OK",$K194&lt;&gt;"OK",$N194&lt;&gt;"OK"),0,IF($Y194&gt;=0,IF(($Z$10*$Z194)*VLOOKUP($G194,'Tableau de bord'!$B$42:$G$46,4,TRUE)&gt;75000,75000*($Y194),(($Z$10*$Z194)*$Y194*VLOOKUP($G194,'Tableau de bord'!$B$42:$G$46,4,TRUE))))))</f>
        <v/>
      </c>
      <c r="AF194" s="177" t="str">
        <f t="shared" si="26"/>
        <v/>
      </c>
      <c r="AG194" s="309"/>
      <c r="AH194" s="310"/>
      <c r="AI194" s="387"/>
      <c r="AJ194" s="388"/>
      <c r="AK194" s="386" t="str">
        <f t="shared" si="27"/>
        <v/>
      </c>
      <c r="AL194" s="160"/>
      <c r="AM194" s="380"/>
      <c r="AN194" s="388"/>
      <c r="AO194" s="173"/>
      <c r="AP194" s="388"/>
      <c r="AQ194" s="160"/>
      <c r="AR194" s="7"/>
      <c r="AS194" s="173"/>
      <c r="AT194" s="160"/>
    </row>
    <row r="195" spans="1:46" s="143" customFormat="1" ht="21" customHeight="1" x14ac:dyDescent="0.25">
      <c r="A195" s="305"/>
      <c r="B195" s="311"/>
      <c r="C195" s="311"/>
      <c r="D195" s="311"/>
      <c r="E195" s="311"/>
      <c r="F195" s="312"/>
      <c r="G195" s="313"/>
      <c r="H195" s="137" t="str">
        <f>IF(AND($C$6="Choisir la période de dépôt",F195&lt;&gt;"",G195),"Choisir une période de dépôt",IF(AND($G195&lt;&gt;"",$F195=""),"Date de début requise",IF(AND($F195&lt;&gt;"",$G195=""),"Date de fin requise",IF($F195="","",IF(AND(VLOOKUP($G195,Données!$C$2:$E$7,3,TRUE)=VLOOKUP($C$6,Données!$A$2:$E$7,5,FALSE),VLOOKUP($F195,Données!$C$2:$E$7,3,TRUE)=VLOOKUP($C$6,Données!$A$2:$E$7,5,FALSE)),"OK","Les dates ne correspondent pas à la période visée par le soutien")))))</f>
        <v/>
      </c>
      <c r="I195" s="5"/>
      <c r="J195" s="523"/>
      <c r="K195" s="137" t="str">
        <f t="shared" si="22"/>
        <v/>
      </c>
      <c r="L195" s="524"/>
      <c r="M195" s="270"/>
      <c r="N195" s="137" t="str">
        <f t="shared" si="23"/>
        <v/>
      </c>
      <c r="O195" s="6"/>
      <c r="P195" s="160"/>
      <c r="Q195" s="7"/>
      <c r="R195" s="5"/>
      <c r="S195" s="10"/>
      <c r="T195" s="8"/>
      <c r="U195" s="306"/>
      <c r="V195" s="307"/>
      <c r="W195" s="308"/>
      <c r="X195" s="138" t="str">
        <f t="shared" si="19"/>
        <v/>
      </c>
      <c r="Y195" s="139" t="str">
        <f t="shared" si="20"/>
        <v/>
      </c>
      <c r="Z195" s="140" t="str">
        <f t="shared" si="24"/>
        <v/>
      </c>
      <c r="AA195" s="141" t="str">
        <f>IF(OR($F195="",$G195="",$I195="",$I195=0),"",VLOOKUP($G195,'Tableau de bord'!$B$28:$G$32,4,TRUE))</f>
        <v/>
      </c>
      <c r="AB195" s="141" t="str">
        <f>IF(OR($F195="",$G195="",$I195="",$I195=0),"",VLOOKUP($G195,'Tableau de bord'!$B$35:$G$39,4,TRUE))</f>
        <v/>
      </c>
      <c r="AC195" s="168" t="str">
        <f t="shared" si="21"/>
        <v/>
      </c>
      <c r="AD195" s="142" t="str">
        <f t="shared" si="25"/>
        <v/>
      </c>
      <c r="AE195" s="142" t="str">
        <f>IF(OR($I195="",$G195="",$F195=""),"",IF(OR($H195&lt;&gt;"OK",$K195&lt;&gt;"OK",$N195&lt;&gt;"OK"),0,IF($Y195&gt;=0,IF(($Z$10*$Z195)*VLOOKUP($G195,'Tableau de bord'!$B$42:$G$46,4,TRUE)&gt;75000,75000*($Y195),(($Z$10*$Z195)*$Y195*VLOOKUP($G195,'Tableau de bord'!$B$42:$G$46,4,TRUE))))))</f>
        <v/>
      </c>
      <c r="AF195" s="177" t="str">
        <f t="shared" si="26"/>
        <v/>
      </c>
      <c r="AG195" s="309"/>
      <c r="AH195" s="310"/>
      <c r="AI195" s="387"/>
      <c r="AJ195" s="388"/>
      <c r="AK195" s="386" t="str">
        <f t="shared" si="27"/>
        <v/>
      </c>
      <c r="AL195" s="160"/>
      <c r="AM195" s="380"/>
      <c r="AN195" s="388"/>
      <c r="AO195" s="173"/>
      <c r="AP195" s="388"/>
      <c r="AQ195" s="160"/>
      <c r="AR195" s="7"/>
      <c r="AS195" s="173"/>
      <c r="AT195" s="160"/>
    </row>
    <row r="196" spans="1:46" s="143" customFormat="1" ht="21" customHeight="1" x14ac:dyDescent="0.25">
      <c r="A196" s="305"/>
      <c r="B196" s="311"/>
      <c r="C196" s="311"/>
      <c r="D196" s="311"/>
      <c r="E196" s="311"/>
      <c r="F196" s="312"/>
      <c r="G196" s="313"/>
      <c r="H196" s="137" t="str">
        <f>IF(AND($C$6="Choisir la période de dépôt",F196&lt;&gt;"",G196),"Choisir une période de dépôt",IF(AND($G196&lt;&gt;"",$F196=""),"Date de début requise",IF(AND($F196&lt;&gt;"",$G196=""),"Date de fin requise",IF($F196="","",IF(AND(VLOOKUP($G196,Données!$C$2:$E$7,3,TRUE)=VLOOKUP($C$6,Données!$A$2:$E$7,5,FALSE),VLOOKUP($F196,Données!$C$2:$E$7,3,TRUE)=VLOOKUP($C$6,Données!$A$2:$E$7,5,FALSE)),"OK","Les dates ne correspondent pas à la période visée par le soutien")))))</f>
        <v/>
      </c>
      <c r="I196" s="5"/>
      <c r="J196" s="523"/>
      <c r="K196" s="137" t="str">
        <f t="shared" si="22"/>
        <v/>
      </c>
      <c r="L196" s="524"/>
      <c r="M196" s="270"/>
      <c r="N196" s="137" t="str">
        <f t="shared" si="23"/>
        <v/>
      </c>
      <c r="O196" s="6"/>
      <c r="P196" s="160"/>
      <c r="Q196" s="7"/>
      <c r="R196" s="5"/>
      <c r="S196" s="10"/>
      <c r="T196" s="8"/>
      <c r="U196" s="306"/>
      <c r="V196" s="307"/>
      <c r="W196" s="308"/>
      <c r="X196" s="138" t="str">
        <f t="shared" si="19"/>
        <v/>
      </c>
      <c r="Y196" s="139" t="str">
        <f t="shared" si="20"/>
        <v/>
      </c>
      <c r="Z196" s="140" t="str">
        <f t="shared" si="24"/>
        <v/>
      </c>
      <c r="AA196" s="141" t="str">
        <f>IF(OR($F196="",$G196="",$I196="",$I196=0),"",VLOOKUP($G196,'Tableau de bord'!$B$28:$G$32,4,TRUE))</f>
        <v/>
      </c>
      <c r="AB196" s="141" t="str">
        <f>IF(OR($F196="",$G196="",$I196="",$I196=0),"",VLOOKUP($G196,'Tableau de bord'!$B$35:$G$39,4,TRUE))</f>
        <v/>
      </c>
      <c r="AC196" s="168" t="str">
        <f t="shared" si="21"/>
        <v/>
      </c>
      <c r="AD196" s="142" t="str">
        <f t="shared" si="25"/>
        <v/>
      </c>
      <c r="AE196" s="142" t="str">
        <f>IF(OR($I196="",$G196="",$F196=""),"",IF(OR($H196&lt;&gt;"OK",$K196&lt;&gt;"OK",$N196&lt;&gt;"OK"),0,IF($Y196&gt;=0,IF(($Z$10*$Z196)*VLOOKUP($G196,'Tableau de bord'!$B$42:$G$46,4,TRUE)&gt;75000,75000*($Y196),(($Z$10*$Z196)*$Y196*VLOOKUP($G196,'Tableau de bord'!$B$42:$G$46,4,TRUE))))))</f>
        <v/>
      </c>
      <c r="AF196" s="177" t="str">
        <f t="shared" si="26"/>
        <v/>
      </c>
      <c r="AG196" s="309"/>
      <c r="AH196" s="310"/>
      <c r="AI196" s="387"/>
      <c r="AJ196" s="388"/>
      <c r="AK196" s="386" t="str">
        <f t="shared" si="27"/>
        <v/>
      </c>
      <c r="AL196" s="160"/>
      <c r="AM196" s="380"/>
      <c r="AN196" s="388"/>
      <c r="AO196" s="173"/>
      <c r="AP196" s="388"/>
      <c r="AQ196" s="160"/>
      <c r="AR196" s="7"/>
      <c r="AS196" s="173"/>
      <c r="AT196" s="160"/>
    </row>
    <row r="197" spans="1:46" s="143" customFormat="1" ht="21" customHeight="1" x14ac:dyDescent="0.25">
      <c r="A197" s="305"/>
      <c r="B197" s="311"/>
      <c r="C197" s="311"/>
      <c r="D197" s="311"/>
      <c r="E197" s="311"/>
      <c r="F197" s="312"/>
      <c r="G197" s="313"/>
      <c r="H197" s="137" t="str">
        <f>IF(AND($C$6="Choisir la période de dépôt",F197&lt;&gt;"",G197),"Choisir une période de dépôt",IF(AND($G197&lt;&gt;"",$F197=""),"Date de début requise",IF(AND($F197&lt;&gt;"",$G197=""),"Date de fin requise",IF($F197="","",IF(AND(VLOOKUP($G197,Données!$C$2:$E$7,3,TRUE)=VLOOKUP($C$6,Données!$A$2:$E$7,5,FALSE),VLOOKUP($F197,Données!$C$2:$E$7,3,TRUE)=VLOOKUP($C$6,Données!$A$2:$E$7,5,FALSE)),"OK","Les dates ne correspondent pas à la période visée par le soutien")))))</f>
        <v/>
      </c>
      <c r="I197" s="5"/>
      <c r="J197" s="523"/>
      <c r="K197" s="137" t="str">
        <f t="shared" si="22"/>
        <v/>
      </c>
      <c r="L197" s="524"/>
      <c r="M197" s="270"/>
      <c r="N197" s="137" t="str">
        <f t="shared" si="23"/>
        <v/>
      </c>
      <c r="O197" s="6"/>
      <c r="P197" s="160"/>
      <c r="Q197" s="7"/>
      <c r="R197" s="5"/>
      <c r="S197" s="10"/>
      <c r="T197" s="8"/>
      <c r="U197" s="306"/>
      <c r="V197" s="307"/>
      <c r="W197" s="308"/>
      <c r="X197" s="138" t="str">
        <f t="shared" si="19"/>
        <v/>
      </c>
      <c r="Y197" s="139" t="str">
        <f t="shared" si="20"/>
        <v/>
      </c>
      <c r="Z197" s="140" t="str">
        <f t="shared" si="24"/>
        <v/>
      </c>
      <c r="AA197" s="141" t="str">
        <f>IF(OR($F197="",$G197="",$I197="",$I197=0),"",VLOOKUP($G197,'Tableau de bord'!$B$28:$G$32,4,TRUE))</f>
        <v/>
      </c>
      <c r="AB197" s="141" t="str">
        <f>IF(OR($F197="",$G197="",$I197="",$I197=0),"",VLOOKUP($G197,'Tableau de bord'!$B$35:$G$39,4,TRUE))</f>
        <v/>
      </c>
      <c r="AC197" s="168" t="str">
        <f t="shared" si="21"/>
        <v/>
      </c>
      <c r="AD197" s="142" t="str">
        <f t="shared" si="25"/>
        <v/>
      </c>
      <c r="AE197" s="142" t="str">
        <f>IF(OR($I197="",$G197="",$F197=""),"",IF(OR($H197&lt;&gt;"OK",$K197&lt;&gt;"OK",$N197&lt;&gt;"OK"),0,IF($Y197&gt;=0,IF(($Z$10*$Z197)*VLOOKUP($G197,'Tableau de bord'!$B$42:$G$46,4,TRUE)&gt;75000,75000*($Y197),(($Z$10*$Z197)*$Y197*VLOOKUP($G197,'Tableau de bord'!$B$42:$G$46,4,TRUE))))))</f>
        <v/>
      </c>
      <c r="AF197" s="177" t="str">
        <f t="shared" si="26"/>
        <v/>
      </c>
      <c r="AG197" s="309"/>
      <c r="AH197" s="310"/>
      <c r="AI197" s="387"/>
      <c r="AJ197" s="388"/>
      <c r="AK197" s="386" t="str">
        <f t="shared" si="27"/>
        <v/>
      </c>
      <c r="AL197" s="160"/>
      <c r="AM197" s="380"/>
      <c r="AN197" s="388"/>
      <c r="AO197" s="173"/>
      <c r="AP197" s="388"/>
      <c r="AQ197" s="160"/>
      <c r="AR197" s="7"/>
      <c r="AS197" s="173"/>
      <c r="AT197" s="160"/>
    </row>
    <row r="198" spans="1:46" s="143" customFormat="1" ht="21" customHeight="1" x14ac:dyDescent="0.25">
      <c r="A198" s="305"/>
      <c r="B198" s="311"/>
      <c r="C198" s="311"/>
      <c r="D198" s="311"/>
      <c r="E198" s="311"/>
      <c r="F198" s="312"/>
      <c r="G198" s="313"/>
      <c r="H198" s="137" t="str">
        <f>IF(AND($C$6="Choisir la période de dépôt",F198&lt;&gt;"",G198),"Choisir une période de dépôt",IF(AND($G198&lt;&gt;"",$F198=""),"Date de début requise",IF(AND($F198&lt;&gt;"",$G198=""),"Date de fin requise",IF($F198="","",IF(AND(VLOOKUP($G198,Données!$C$2:$E$7,3,TRUE)=VLOOKUP($C$6,Données!$A$2:$E$7,5,FALSE),VLOOKUP($F198,Données!$C$2:$E$7,3,TRUE)=VLOOKUP($C$6,Données!$A$2:$E$7,5,FALSE)),"OK","Les dates ne correspondent pas à la période visée par le soutien")))))</f>
        <v/>
      </c>
      <c r="I198" s="5"/>
      <c r="J198" s="523"/>
      <c r="K198" s="137" t="str">
        <f t="shared" si="22"/>
        <v/>
      </c>
      <c r="L198" s="524"/>
      <c r="M198" s="270"/>
      <c r="N198" s="137" t="str">
        <f t="shared" si="23"/>
        <v/>
      </c>
      <c r="O198" s="6"/>
      <c r="P198" s="160"/>
      <c r="Q198" s="7"/>
      <c r="R198" s="5"/>
      <c r="S198" s="10"/>
      <c r="T198" s="8"/>
      <c r="U198" s="306"/>
      <c r="V198" s="307"/>
      <c r="W198" s="308"/>
      <c r="X198" s="138" t="str">
        <f t="shared" si="19"/>
        <v/>
      </c>
      <c r="Y198" s="139" t="str">
        <f t="shared" si="20"/>
        <v/>
      </c>
      <c r="Z198" s="140" t="str">
        <f t="shared" si="24"/>
        <v/>
      </c>
      <c r="AA198" s="141" t="str">
        <f>IF(OR($F198="",$G198="",$I198="",$I198=0),"",VLOOKUP($G198,'Tableau de bord'!$B$28:$G$32,4,TRUE))</f>
        <v/>
      </c>
      <c r="AB198" s="141" t="str">
        <f>IF(OR($F198="",$G198="",$I198="",$I198=0),"",VLOOKUP($G198,'Tableau de bord'!$B$35:$G$39,4,TRUE))</f>
        <v/>
      </c>
      <c r="AC198" s="168" t="str">
        <f t="shared" si="21"/>
        <v/>
      </c>
      <c r="AD198" s="142" t="str">
        <f t="shared" si="25"/>
        <v/>
      </c>
      <c r="AE198" s="142" t="str">
        <f>IF(OR($I198="",$G198="",$F198=""),"",IF(OR($H198&lt;&gt;"OK",$K198&lt;&gt;"OK",$N198&lt;&gt;"OK"),0,IF($Y198&gt;=0,IF(($Z$10*$Z198)*VLOOKUP($G198,'Tableau de bord'!$B$42:$G$46,4,TRUE)&gt;75000,75000*($Y198),(($Z$10*$Z198)*$Y198*VLOOKUP($G198,'Tableau de bord'!$B$42:$G$46,4,TRUE))))))</f>
        <v/>
      </c>
      <c r="AF198" s="177" t="str">
        <f t="shared" si="26"/>
        <v/>
      </c>
      <c r="AG198" s="309"/>
      <c r="AH198" s="310"/>
      <c r="AI198" s="387"/>
      <c r="AJ198" s="388"/>
      <c r="AK198" s="386" t="str">
        <f t="shared" si="27"/>
        <v/>
      </c>
      <c r="AL198" s="160"/>
      <c r="AM198" s="380"/>
      <c r="AN198" s="388"/>
      <c r="AO198" s="173"/>
      <c r="AP198" s="388"/>
      <c r="AQ198" s="160"/>
      <c r="AR198" s="7"/>
      <c r="AS198" s="173"/>
      <c r="AT198" s="160"/>
    </row>
    <row r="199" spans="1:46" s="143" customFormat="1" ht="21" customHeight="1" x14ac:dyDescent="0.25">
      <c r="A199" s="305"/>
      <c r="B199" s="311"/>
      <c r="C199" s="311"/>
      <c r="D199" s="311"/>
      <c r="E199" s="311"/>
      <c r="F199" s="312"/>
      <c r="G199" s="313"/>
      <c r="H199" s="137" t="str">
        <f>IF(AND($C$6="Choisir la période de dépôt",F199&lt;&gt;"",G199),"Choisir une période de dépôt",IF(AND($G199&lt;&gt;"",$F199=""),"Date de début requise",IF(AND($F199&lt;&gt;"",$G199=""),"Date de fin requise",IF($F199="","",IF(AND(VLOOKUP($G199,Données!$C$2:$E$7,3,TRUE)=VLOOKUP($C$6,Données!$A$2:$E$7,5,FALSE),VLOOKUP($F199,Données!$C$2:$E$7,3,TRUE)=VLOOKUP($C$6,Données!$A$2:$E$7,5,FALSE)),"OK","Les dates ne correspondent pas à la période visée par le soutien")))))</f>
        <v/>
      </c>
      <c r="I199" s="5"/>
      <c r="J199" s="523"/>
      <c r="K199" s="137" t="str">
        <f t="shared" si="22"/>
        <v/>
      </c>
      <c r="L199" s="524"/>
      <c r="M199" s="270"/>
      <c r="N199" s="137" t="str">
        <f t="shared" si="23"/>
        <v/>
      </c>
      <c r="O199" s="6"/>
      <c r="P199" s="160"/>
      <c r="Q199" s="7"/>
      <c r="R199" s="5"/>
      <c r="S199" s="10"/>
      <c r="T199" s="8"/>
      <c r="U199" s="306"/>
      <c r="V199" s="307"/>
      <c r="W199" s="308"/>
      <c r="X199" s="138" t="str">
        <f t="shared" si="19"/>
        <v/>
      </c>
      <c r="Y199" s="139" t="str">
        <f t="shared" si="20"/>
        <v/>
      </c>
      <c r="Z199" s="140" t="str">
        <f t="shared" si="24"/>
        <v/>
      </c>
      <c r="AA199" s="141" t="str">
        <f>IF(OR($F199="",$G199="",$I199="",$I199=0),"",VLOOKUP($G199,'Tableau de bord'!$B$28:$G$32,4,TRUE))</f>
        <v/>
      </c>
      <c r="AB199" s="141" t="str">
        <f>IF(OR($F199="",$G199="",$I199="",$I199=0),"",VLOOKUP($G199,'Tableau de bord'!$B$35:$G$39,4,TRUE))</f>
        <v/>
      </c>
      <c r="AC199" s="168" t="str">
        <f t="shared" si="21"/>
        <v/>
      </c>
      <c r="AD199" s="142" t="str">
        <f t="shared" si="25"/>
        <v/>
      </c>
      <c r="AE199" s="142" t="str">
        <f>IF(OR($I199="",$G199="",$F199=""),"",IF(OR($H199&lt;&gt;"OK",$K199&lt;&gt;"OK",$N199&lt;&gt;"OK"),0,IF($Y199&gt;=0,IF(($Z$10*$Z199)*VLOOKUP($G199,'Tableau de bord'!$B$42:$G$46,4,TRUE)&gt;75000,75000*($Y199),(($Z$10*$Z199)*$Y199*VLOOKUP($G199,'Tableau de bord'!$B$42:$G$46,4,TRUE))))))</f>
        <v/>
      </c>
      <c r="AF199" s="177" t="str">
        <f t="shared" si="26"/>
        <v/>
      </c>
      <c r="AG199" s="309"/>
      <c r="AH199" s="310"/>
      <c r="AI199" s="387"/>
      <c r="AJ199" s="388"/>
      <c r="AK199" s="386" t="str">
        <f t="shared" si="27"/>
        <v/>
      </c>
      <c r="AL199" s="160"/>
      <c r="AM199" s="380"/>
      <c r="AN199" s="388"/>
      <c r="AO199" s="173"/>
      <c r="AP199" s="388"/>
      <c r="AQ199" s="160"/>
      <c r="AR199" s="7"/>
      <c r="AS199" s="173"/>
      <c r="AT199" s="160"/>
    </row>
    <row r="200" spans="1:46" s="143" customFormat="1" ht="21" customHeight="1" x14ac:dyDescent="0.25">
      <c r="A200" s="305"/>
      <c r="B200" s="311"/>
      <c r="C200" s="311"/>
      <c r="D200" s="311"/>
      <c r="E200" s="311"/>
      <c r="F200" s="312"/>
      <c r="G200" s="313"/>
      <c r="H200" s="137" t="str">
        <f>IF(AND($C$6="Choisir la période de dépôt",F200&lt;&gt;"",G200),"Choisir une période de dépôt",IF(AND($G200&lt;&gt;"",$F200=""),"Date de début requise",IF(AND($F200&lt;&gt;"",$G200=""),"Date de fin requise",IF($F200="","",IF(AND(VLOOKUP($G200,Données!$C$2:$E$7,3,TRUE)=VLOOKUP($C$6,Données!$A$2:$E$7,5,FALSE),VLOOKUP($F200,Données!$C$2:$E$7,3,TRUE)=VLOOKUP($C$6,Données!$A$2:$E$7,5,FALSE)),"OK","Les dates ne correspondent pas à la période visée par le soutien")))))</f>
        <v/>
      </c>
      <c r="I200" s="5"/>
      <c r="J200" s="523"/>
      <c r="K200" s="137" t="str">
        <f t="shared" si="22"/>
        <v/>
      </c>
      <c r="L200" s="524"/>
      <c r="M200" s="270"/>
      <c r="N200" s="137" t="str">
        <f t="shared" si="23"/>
        <v/>
      </c>
      <c r="O200" s="6"/>
      <c r="P200" s="160"/>
      <c r="Q200" s="7"/>
      <c r="R200" s="5"/>
      <c r="S200" s="10"/>
      <c r="T200" s="8"/>
      <c r="U200" s="306"/>
      <c r="V200" s="307"/>
      <c r="W200" s="308"/>
      <c r="X200" s="138" t="str">
        <f t="shared" si="19"/>
        <v/>
      </c>
      <c r="Y200" s="139" t="str">
        <f t="shared" si="20"/>
        <v/>
      </c>
      <c r="Z200" s="140" t="str">
        <f t="shared" si="24"/>
        <v/>
      </c>
      <c r="AA200" s="141" t="str">
        <f>IF(OR($F200="",$G200="",$I200="",$I200=0),"",VLOOKUP($G200,'Tableau de bord'!$B$28:$G$32,4,TRUE))</f>
        <v/>
      </c>
      <c r="AB200" s="141" t="str">
        <f>IF(OR($F200="",$G200="",$I200="",$I200=0),"",VLOOKUP($G200,'Tableau de bord'!$B$35:$G$39,4,TRUE))</f>
        <v/>
      </c>
      <c r="AC200" s="168" t="str">
        <f t="shared" si="21"/>
        <v/>
      </c>
      <c r="AD200" s="142" t="str">
        <f t="shared" si="25"/>
        <v/>
      </c>
      <c r="AE200" s="142" t="str">
        <f>IF(OR($I200="",$G200="",$F200=""),"",IF(OR($H200&lt;&gt;"OK",$K200&lt;&gt;"OK",$N200&lt;&gt;"OK"),0,IF($Y200&gt;=0,IF(($Z$10*$Z200)*VLOOKUP($G200,'Tableau de bord'!$B$42:$G$46,4,TRUE)&gt;75000,75000*($Y200),(($Z$10*$Z200)*$Y200*VLOOKUP($G200,'Tableau de bord'!$B$42:$G$46,4,TRUE))))))</f>
        <v/>
      </c>
      <c r="AF200" s="177" t="str">
        <f t="shared" si="26"/>
        <v/>
      </c>
      <c r="AG200" s="309"/>
      <c r="AH200" s="310"/>
      <c r="AI200" s="387"/>
      <c r="AJ200" s="388"/>
      <c r="AK200" s="386" t="str">
        <f t="shared" si="27"/>
        <v/>
      </c>
      <c r="AL200" s="160"/>
      <c r="AM200" s="380"/>
      <c r="AN200" s="388"/>
      <c r="AO200" s="173"/>
      <c r="AP200" s="388"/>
      <c r="AQ200" s="160"/>
      <c r="AR200" s="7"/>
      <c r="AS200" s="173"/>
      <c r="AT200" s="160"/>
    </row>
    <row r="201" spans="1:46" s="143" customFormat="1" ht="21" customHeight="1" x14ac:dyDescent="0.25">
      <c r="A201" s="305"/>
      <c r="B201" s="311"/>
      <c r="C201" s="311"/>
      <c r="D201" s="311"/>
      <c r="E201" s="311"/>
      <c r="F201" s="312"/>
      <c r="G201" s="313"/>
      <c r="H201" s="137" t="str">
        <f>IF(AND($C$6="Choisir la période de dépôt",F201&lt;&gt;"",G201),"Choisir une période de dépôt",IF(AND($G201&lt;&gt;"",$F201=""),"Date de début requise",IF(AND($F201&lt;&gt;"",$G201=""),"Date de fin requise",IF($F201="","",IF(AND(VLOOKUP($G201,Données!$C$2:$E$7,3,TRUE)=VLOOKUP($C$6,Données!$A$2:$E$7,5,FALSE),VLOOKUP($F201,Données!$C$2:$E$7,3,TRUE)=VLOOKUP($C$6,Données!$A$2:$E$7,5,FALSE)),"OK","Les dates ne correspondent pas à la période visée par le soutien")))))</f>
        <v/>
      </c>
      <c r="I201" s="5"/>
      <c r="J201" s="523"/>
      <c r="K201" s="137" t="str">
        <f t="shared" si="22"/>
        <v/>
      </c>
      <c r="L201" s="524"/>
      <c r="M201" s="270"/>
      <c r="N201" s="137" t="str">
        <f t="shared" si="23"/>
        <v/>
      </c>
      <c r="O201" s="6"/>
      <c r="P201" s="160"/>
      <c r="Q201" s="7"/>
      <c r="R201" s="5"/>
      <c r="S201" s="10"/>
      <c r="T201" s="8"/>
      <c r="U201" s="306"/>
      <c r="V201" s="307"/>
      <c r="W201" s="308"/>
      <c r="X201" s="138" t="str">
        <f t="shared" si="19"/>
        <v/>
      </c>
      <c r="Y201" s="139" t="str">
        <f t="shared" si="20"/>
        <v/>
      </c>
      <c r="Z201" s="140" t="str">
        <f t="shared" si="24"/>
        <v/>
      </c>
      <c r="AA201" s="141" t="str">
        <f>IF(OR($F201="",$G201="",$I201="",$I201=0),"",VLOOKUP($G201,'Tableau de bord'!$B$28:$G$32,4,TRUE))</f>
        <v/>
      </c>
      <c r="AB201" s="141" t="str">
        <f>IF(OR($F201="",$G201="",$I201="",$I201=0),"",VLOOKUP($G201,'Tableau de bord'!$B$35:$G$39,4,TRUE))</f>
        <v/>
      </c>
      <c r="AC201" s="168" t="str">
        <f t="shared" si="21"/>
        <v/>
      </c>
      <c r="AD201" s="142" t="str">
        <f t="shared" si="25"/>
        <v/>
      </c>
      <c r="AE201" s="142" t="str">
        <f>IF(OR($I201="",$G201="",$F201=""),"",IF(OR($H201&lt;&gt;"OK",$K201&lt;&gt;"OK",$N201&lt;&gt;"OK"),0,IF($Y201&gt;=0,IF(($Z$10*$Z201)*VLOOKUP($G201,'Tableau de bord'!$B$42:$G$46,4,TRUE)&gt;75000,75000*($Y201),(($Z$10*$Z201)*$Y201*VLOOKUP($G201,'Tableau de bord'!$B$42:$G$46,4,TRUE))))))</f>
        <v/>
      </c>
      <c r="AF201" s="177" t="str">
        <f t="shared" si="26"/>
        <v/>
      </c>
      <c r="AG201" s="309"/>
      <c r="AH201" s="310"/>
      <c r="AI201" s="387"/>
      <c r="AJ201" s="388"/>
      <c r="AK201" s="386" t="str">
        <f t="shared" si="27"/>
        <v/>
      </c>
      <c r="AL201" s="160"/>
      <c r="AM201" s="380"/>
      <c r="AN201" s="388"/>
      <c r="AO201" s="173"/>
      <c r="AP201" s="388"/>
      <c r="AQ201" s="160"/>
      <c r="AR201" s="7"/>
      <c r="AS201" s="173"/>
      <c r="AT201" s="160"/>
    </row>
    <row r="202" spans="1:46" s="143" customFormat="1" ht="21" customHeight="1" x14ac:dyDescent="0.25">
      <c r="A202" s="305"/>
      <c r="B202" s="311"/>
      <c r="C202" s="311"/>
      <c r="D202" s="311"/>
      <c r="E202" s="311"/>
      <c r="F202" s="312"/>
      <c r="G202" s="313"/>
      <c r="H202" s="137" t="str">
        <f>IF(AND($C$6="Choisir la période de dépôt",F202&lt;&gt;"",G202),"Choisir une période de dépôt",IF(AND($G202&lt;&gt;"",$F202=""),"Date de début requise",IF(AND($F202&lt;&gt;"",$G202=""),"Date de fin requise",IF($F202="","",IF(AND(VLOOKUP($G202,Données!$C$2:$E$7,3,TRUE)=VLOOKUP($C$6,Données!$A$2:$E$7,5,FALSE),VLOOKUP($F202,Données!$C$2:$E$7,3,TRUE)=VLOOKUP($C$6,Données!$A$2:$E$7,5,FALSE)),"OK","Les dates ne correspondent pas à la période visée par le soutien")))))</f>
        <v/>
      </c>
      <c r="I202" s="5"/>
      <c r="J202" s="523"/>
      <c r="K202" s="137" t="str">
        <f t="shared" si="22"/>
        <v/>
      </c>
      <c r="L202" s="524"/>
      <c r="M202" s="270"/>
      <c r="N202" s="137" t="str">
        <f t="shared" si="23"/>
        <v/>
      </c>
      <c r="O202" s="6"/>
      <c r="P202" s="160"/>
      <c r="Q202" s="7"/>
      <c r="R202" s="5"/>
      <c r="S202" s="10"/>
      <c r="T202" s="8"/>
      <c r="U202" s="306"/>
      <c r="V202" s="307"/>
      <c r="W202" s="308"/>
      <c r="X202" s="138" t="str">
        <f t="shared" si="19"/>
        <v/>
      </c>
      <c r="Y202" s="139" t="str">
        <f t="shared" si="20"/>
        <v/>
      </c>
      <c r="Z202" s="140" t="str">
        <f t="shared" si="24"/>
        <v/>
      </c>
      <c r="AA202" s="141" t="str">
        <f>IF(OR($F202="",$G202="",$I202="",$I202=0),"",VLOOKUP($G202,'Tableau de bord'!$B$28:$G$32,4,TRUE))</f>
        <v/>
      </c>
      <c r="AB202" s="141" t="str">
        <f>IF(OR($F202="",$G202="",$I202="",$I202=0),"",VLOOKUP($G202,'Tableau de bord'!$B$35:$G$39,4,TRUE))</f>
        <v/>
      </c>
      <c r="AC202" s="168" t="str">
        <f t="shared" si="21"/>
        <v/>
      </c>
      <c r="AD202" s="142" t="str">
        <f t="shared" si="25"/>
        <v/>
      </c>
      <c r="AE202" s="142" t="str">
        <f>IF(OR($I202="",$G202="",$F202=""),"",IF(OR($H202&lt;&gt;"OK",$K202&lt;&gt;"OK",$N202&lt;&gt;"OK"),0,IF($Y202&gt;=0,IF(($Z$10*$Z202)*VLOOKUP($G202,'Tableau de bord'!$B$42:$G$46,4,TRUE)&gt;75000,75000*($Y202),(($Z$10*$Z202)*$Y202*VLOOKUP($G202,'Tableau de bord'!$B$42:$G$46,4,TRUE))))))</f>
        <v/>
      </c>
      <c r="AF202" s="177" t="str">
        <f t="shared" si="26"/>
        <v/>
      </c>
      <c r="AG202" s="309"/>
      <c r="AH202" s="310"/>
      <c r="AI202" s="387"/>
      <c r="AJ202" s="388"/>
      <c r="AK202" s="386" t="str">
        <f t="shared" si="27"/>
        <v/>
      </c>
      <c r="AL202" s="160"/>
      <c r="AM202" s="380"/>
      <c r="AN202" s="388"/>
      <c r="AO202" s="173"/>
      <c r="AP202" s="388"/>
      <c r="AQ202" s="160"/>
      <c r="AR202" s="7"/>
      <c r="AS202" s="173"/>
      <c r="AT202" s="160"/>
    </row>
    <row r="203" spans="1:46" s="143" customFormat="1" ht="21" customHeight="1" x14ac:dyDescent="0.25">
      <c r="A203" s="305"/>
      <c r="B203" s="311"/>
      <c r="C203" s="311"/>
      <c r="D203" s="311"/>
      <c r="E203" s="311"/>
      <c r="F203" s="312"/>
      <c r="G203" s="313"/>
      <c r="H203" s="137" t="str">
        <f>IF(AND($C$6="Choisir la période de dépôt",F203&lt;&gt;"",G203),"Choisir une période de dépôt",IF(AND($G203&lt;&gt;"",$F203=""),"Date de début requise",IF(AND($F203&lt;&gt;"",$G203=""),"Date de fin requise",IF($F203="","",IF(AND(VLOOKUP($G203,Données!$C$2:$E$7,3,TRUE)=VLOOKUP($C$6,Données!$A$2:$E$7,5,FALSE),VLOOKUP($F203,Données!$C$2:$E$7,3,TRUE)=VLOOKUP($C$6,Données!$A$2:$E$7,5,FALSE)),"OK","Les dates ne correspondent pas à la période visée par le soutien")))))</f>
        <v/>
      </c>
      <c r="I203" s="5"/>
      <c r="J203" s="523"/>
      <c r="K203" s="137" t="str">
        <f t="shared" si="22"/>
        <v/>
      </c>
      <c r="L203" s="524"/>
      <c r="M203" s="270"/>
      <c r="N203" s="137" t="str">
        <f t="shared" si="23"/>
        <v/>
      </c>
      <c r="O203" s="6"/>
      <c r="P203" s="160"/>
      <c r="Q203" s="7"/>
      <c r="R203" s="5"/>
      <c r="S203" s="10"/>
      <c r="T203" s="8"/>
      <c r="U203" s="306"/>
      <c r="V203" s="307"/>
      <c r="W203" s="308"/>
      <c r="X203" s="138" t="str">
        <f t="shared" si="19"/>
        <v/>
      </c>
      <c r="Y203" s="139" t="str">
        <f t="shared" si="20"/>
        <v/>
      </c>
      <c r="Z203" s="140" t="str">
        <f t="shared" si="24"/>
        <v/>
      </c>
      <c r="AA203" s="141" t="str">
        <f>IF(OR($F203="",$G203="",$I203="",$I203=0),"",VLOOKUP($G203,'Tableau de bord'!$B$28:$G$32,4,TRUE))</f>
        <v/>
      </c>
      <c r="AB203" s="141" t="str">
        <f>IF(OR($F203="",$G203="",$I203="",$I203=0),"",VLOOKUP($G203,'Tableau de bord'!$B$35:$G$39,4,TRUE))</f>
        <v/>
      </c>
      <c r="AC203" s="168" t="str">
        <f t="shared" si="21"/>
        <v/>
      </c>
      <c r="AD203" s="142" t="str">
        <f t="shared" si="25"/>
        <v/>
      </c>
      <c r="AE203" s="142" t="str">
        <f>IF(OR($I203="",$G203="",$F203=""),"",IF(OR($H203&lt;&gt;"OK",$K203&lt;&gt;"OK",$N203&lt;&gt;"OK"),0,IF($Y203&gt;=0,IF(($Z$10*$Z203)*VLOOKUP($G203,'Tableau de bord'!$B$42:$G$46,4,TRUE)&gt;75000,75000*($Y203),(($Z$10*$Z203)*$Y203*VLOOKUP($G203,'Tableau de bord'!$B$42:$G$46,4,TRUE))))))</f>
        <v/>
      </c>
      <c r="AF203" s="177" t="str">
        <f t="shared" si="26"/>
        <v/>
      </c>
      <c r="AG203" s="309"/>
      <c r="AH203" s="310"/>
      <c r="AI203" s="387"/>
      <c r="AJ203" s="388"/>
      <c r="AK203" s="386" t="str">
        <f t="shared" si="27"/>
        <v/>
      </c>
      <c r="AL203" s="160"/>
      <c r="AM203" s="380"/>
      <c r="AN203" s="388"/>
      <c r="AO203" s="173"/>
      <c r="AP203" s="388"/>
      <c r="AQ203" s="160"/>
      <c r="AR203" s="7"/>
      <c r="AS203" s="173"/>
      <c r="AT203" s="160"/>
    </row>
    <row r="204" spans="1:46" s="143" customFormat="1" ht="21" customHeight="1" x14ac:dyDescent="0.25">
      <c r="A204" s="305"/>
      <c r="B204" s="311"/>
      <c r="C204" s="311"/>
      <c r="D204" s="311"/>
      <c r="E204" s="311"/>
      <c r="F204" s="312"/>
      <c r="G204" s="313"/>
      <c r="H204" s="137" t="str">
        <f>IF(AND($C$6="Choisir la période de dépôt",F204&lt;&gt;"",G204),"Choisir une période de dépôt",IF(AND($G204&lt;&gt;"",$F204=""),"Date de début requise",IF(AND($F204&lt;&gt;"",$G204=""),"Date de fin requise",IF($F204="","",IF(AND(VLOOKUP($G204,Données!$C$2:$E$7,3,TRUE)=VLOOKUP($C$6,Données!$A$2:$E$7,5,FALSE),VLOOKUP($F204,Données!$C$2:$E$7,3,TRUE)=VLOOKUP($C$6,Données!$A$2:$E$7,5,FALSE)),"OK","Les dates ne correspondent pas à la période visée par le soutien")))))</f>
        <v/>
      </c>
      <c r="I204" s="5"/>
      <c r="J204" s="523"/>
      <c r="K204" s="137" t="str">
        <f t="shared" si="22"/>
        <v/>
      </c>
      <c r="L204" s="524"/>
      <c r="M204" s="270"/>
      <c r="N204" s="137" t="str">
        <f t="shared" si="23"/>
        <v/>
      </c>
      <c r="O204" s="6"/>
      <c r="P204" s="160"/>
      <c r="Q204" s="7"/>
      <c r="R204" s="5"/>
      <c r="S204" s="10"/>
      <c r="T204" s="8"/>
      <c r="U204" s="306"/>
      <c r="V204" s="307"/>
      <c r="W204" s="308"/>
      <c r="X204" s="138" t="str">
        <f t="shared" si="19"/>
        <v/>
      </c>
      <c r="Y204" s="139" t="str">
        <f t="shared" si="20"/>
        <v/>
      </c>
      <c r="Z204" s="140" t="str">
        <f t="shared" si="24"/>
        <v/>
      </c>
      <c r="AA204" s="141" t="str">
        <f>IF(OR($F204="",$G204="",$I204="",$I204=0),"",VLOOKUP($G204,'Tableau de bord'!$B$28:$G$32,4,TRUE))</f>
        <v/>
      </c>
      <c r="AB204" s="141" t="str">
        <f>IF(OR($F204="",$G204="",$I204="",$I204=0),"",VLOOKUP($G204,'Tableau de bord'!$B$35:$G$39,4,TRUE))</f>
        <v/>
      </c>
      <c r="AC204" s="168" t="str">
        <f t="shared" si="21"/>
        <v/>
      </c>
      <c r="AD204" s="142" t="str">
        <f t="shared" si="25"/>
        <v/>
      </c>
      <c r="AE204" s="142" t="str">
        <f>IF(OR($I204="",$G204="",$F204=""),"",IF(OR($H204&lt;&gt;"OK",$K204&lt;&gt;"OK",$N204&lt;&gt;"OK"),0,IF($Y204&gt;=0,IF(($Z$10*$Z204)*VLOOKUP($G204,'Tableau de bord'!$B$42:$G$46,4,TRUE)&gt;75000,75000*($Y204),(($Z$10*$Z204)*$Y204*VLOOKUP($G204,'Tableau de bord'!$B$42:$G$46,4,TRUE))))))</f>
        <v/>
      </c>
      <c r="AF204" s="177" t="str">
        <f t="shared" si="26"/>
        <v/>
      </c>
      <c r="AG204" s="309"/>
      <c r="AH204" s="310"/>
      <c r="AI204" s="387"/>
      <c r="AJ204" s="388"/>
      <c r="AK204" s="386" t="str">
        <f t="shared" si="27"/>
        <v/>
      </c>
      <c r="AL204" s="160"/>
      <c r="AM204" s="380"/>
      <c r="AN204" s="388"/>
      <c r="AO204" s="173"/>
      <c r="AP204" s="388"/>
      <c r="AQ204" s="160"/>
      <c r="AR204" s="7"/>
      <c r="AS204" s="173"/>
      <c r="AT204" s="160"/>
    </row>
    <row r="205" spans="1:46" s="143" customFormat="1" ht="21" customHeight="1" x14ac:dyDescent="0.25">
      <c r="A205" s="305"/>
      <c r="B205" s="311"/>
      <c r="C205" s="311"/>
      <c r="D205" s="311"/>
      <c r="E205" s="311"/>
      <c r="F205" s="312"/>
      <c r="G205" s="313"/>
      <c r="H205" s="137" t="str">
        <f>IF(AND($C$6="Choisir la période de dépôt",F205&lt;&gt;"",G205),"Choisir une période de dépôt",IF(AND($G205&lt;&gt;"",$F205=""),"Date de début requise",IF(AND($F205&lt;&gt;"",$G205=""),"Date de fin requise",IF($F205="","",IF(AND(VLOOKUP($G205,Données!$C$2:$E$7,3,TRUE)=VLOOKUP($C$6,Données!$A$2:$E$7,5,FALSE),VLOOKUP($F205,Données!$C$2:$E$7,3,TRUE)=VLOOKUP($C$6,Données!$A$2:$E$7,5,FALSE)),"OK","Les dates ne correspondent pas à la période visée par le soutien")))))</f>
        <v/>
      </c>
      <c r="I205" s="5"/>
      <c r="J205" s="523"/>
      <c r="K205" s="137" t="str">
        <f t="shared" si="22"/>
        <v/>
      </c>
      <c r="L205" s="524"/>
      <c r="M205" s="270"/>
      <c r="N205" s="137" t="str">
        <f t="shared" si="23"/>
        <v/>
      </c>
      <c r="O205" s="6"/>
      <c r="P205" s="160"/>
      <c r="Q205" s="7"/>
      <c r="R205" s="5"/>
      <c r="S205" s="10"/>
      <c r="T205" s="8"/>
      <c r="U205" s="306"/>
      <c r="V205" s="307"/>
      <c r="W205" s="308"/>
      <c r="X205" s="138" t="str">
        <f t="shared" si="19"/>
        <v/>
      </c>
      <c r="Y205" s="139" t="str">
        <f t="shared" si="20"/>
        <v/>
      </c>
      <c r="Z205" s="140" t="str">
        <f t="shared" si="24"/>
        <v/>
      </c>
      <c r="AA205" s="141" t="str">
        <f>IF(OR($F205="",$G205="",$I205="",$I205=0),"",VLOOKUP($G205,'Tableau de bord'!$B$28:$G$32,4,TRUE))</f>
        <v/>
      </c>
      <c r="AB205" s="141" t="str">
        <f>IF(OR($F205="",$G205="",$I205="",$I205=0),"",VLOOKUP($G205,'Tableau de bord'!$B$35:$G$39,4,TRUE))</f>
        <v/>
      </c>
      <c r="AC205" s="168" t="str">
        <f t="shared" si="21"/>
        <v/>
      </c>
      <c r="AD205" s="142" t="str">
        <f t="shared" si="25"/>
        <v/>
      </c>
      <c r="AE205" s="142" t="str">
        <f>IF(OR($I205="",$G205="",$F205=""),"",IF(OR($H205&lt;&gt;"OK",$K205&lt;&gt;"OK",$N205&lt;&gt;"OK"),0,IF($Y205&gt;=0,IF(($Z$10*$Z205)*VLOOKUP($G205,'Tableau de bord'!$B$42:$G$46,4,TRUE)&gt;75000,75000*($Y205),(($Z$10*$Z205)*$Y205*VLOOKUP($G205,'Tableau de bord'!$B$42:$G$46,4,TRUE))))))</f>
        <v/>
      </c>
      <c r="AF205" s="177" t="str">
        <f t="shared" si="26"/>
        <v/>
      </c>
      <c r="AG205" s="309"/>
      <c r="AH205" s="310"/>
      <c r="AI205" s="387"/>
      <c r="AJ205" s="388"/>
      <c r="AK205" s="386" t="str">
        <f t="shared" si="27"/>
        <v/>
      </c>
      <c r="AL205" s="160"/>
      <c r="AM205" s="380"/>
      <c r="AN205" s="388"/>
      <c r="AO205" s="173"/>
      <c r="AP205" s="388"/>
      <c r="AQ205" s="160"/>
      <c r="AR205" s="7"/>
      <c r="AS205" s="173"/>
      <c r="AT205" s="160"/>
    </row>
    <row r="206" spans="1:46" s="143" customFormat="1" ht="21" customHeight="1" x14ac:dyDescent="0.25">
      <c r="A206" s="305"/>
      <c r="B206" s="311"/>
      <c r="C206" s="311"/>
      <c r="D206" s="311"/>
      <c r="E206" s="311"/>
      <c r="F206" s="312"/>
      <c r="G206" s="313"/>
      <c r="H206" s="137" t="str">
        <f>IF(AND($C$6="Choisir la période de dépôt",F206&lt;&gt;"",G206),"Choisir une période de dépôt",IF(AND($G206&lt;&gt;"",$F206=""),"Date de début requise",IF(AND($F206&lt;&gt;"",$G206=""),"Date de fin requise",IF($F206="","",IF(AND(VLOOKUP($G206,Données!$C$2:$E$7,3,TRUE)=VLOOKUP($C$6,Données!$A$2:$E$7,5,FALSE),VLOOKUP($F206,Données!$C$2:$E$7,3,TRUE)=VLOOKUP($C$6,Données!$A$2:$E$7,5,FALSE)),"OK","Les dates ne correspondent pas à la période visée par le soutien")))))</f>
        <v/>
      </c>
      <c r="I206" s="5"/>
      <c r="J206" s="523"/>
      <c r="K206" s="137" t="str">
        <f t="shared" si="22"/>
        <v/>
      </c>
      <c r="L206" s="524"/>
      <c r="M206" s="270"/>
      <c r="N206" s="137" t="str">
        <f t="shared" si="23"/>
        <v/>
      </c>
      <c r="O206" s="6"/>
      <c r="P206" s="160"/>
      <c r="Q206" s="7"/>
      <c r="R206" s="5"/>
      <c r="S206" s="10"/>
      <c r="T206" s="8"/>
      <c r="U206" s="306"/>
      <c r="V206" s="307"/>
      <c r="W206" s="308"/>
      <c r="X206" s="138" t="str">
        <f t="shared" si="19"/>
        <v/>
      </c>
      <c r="Y206" s="139" t="str">
        <f t="shared" si="20"/>
        <v/>
      </c>
      <c r="Z206" s="140" t="str">
        <f t="shared" si="24"/>
        <v/>
      </c>
      <c r="AA206" s="141" t="str">
        <f>IF(OR($F206="",$G206="",$I206="",$I206=0),"",VLOOKUP($G206,'Tableau de bord'!$B$28:$G$32,4,TRUE))</f>
        <v/>
      </c>
      <c r="AB206" s="141" t="str">
        <f>IF(OR($F206="",$G206="",$I206="",$I206=0),"",VLOOKUP($G206,'Tableau de bord'!$B$35:$G$39,4,TRUE))</f>
        <v/>
      </c>
      <c r="AC206" s="168" t="str">
        <f t="shared" si="21"/>
        <v/>
      </c>
      <c r="AD206" s="142" t="str">
        <f t="shared" si="25"/>
        <v/>
      </c>
      <c r="AE206" s="142" t="str">
        <f>IF(OR($I206="",$G206="",$F206=""),"",IF(OR($H206&lt;&gt;"OK",$K206&lt;&gt;"OK",$N206&lt;&gt;"OK"),0,IF($Y206&gt;=0,IF(($Z$10*$Z206)*VLOOKUP($G206,'Tableau de bord'!$B$42:$G$46,4,TRUE)&gt;75000,75000*($Y206),(($Z$10*$Z206)*$Y206*VLOOKUP($G206,'Tableau de bord'!$B$42:$G$46,4,TRUE))))))</f>
        <v/>
      </c>
      <c r="AF206" s="177" t="str">
        <f t="shared" si="26"/>
        <v/>
      </c>
      <c r="AG206" s="309"/>
      <c r="AH206" s="310"/>
      <c r="AI206" s="387"/>
      <c r="AJ206" s="388"/>
      <c r="AK206" s="386" t="str">
        <f t="shared" si="27"/>
        <v/>
      </c>
      <c r="AL206" s="160"/>
      <c r="AM206" s="380"/>
      <c r="AN206" s="388"/>
      <c r="AO206" s="173"/>
      <c r="AP206" s="388"/>
      <c r="AQ206" s="160"/>
      <c r="AR206" s="7"/>
      <c r="AS206" s="173"/>
      <c r="AT206" s="160"/>
    </row>
    <row r="207" spans="1:46" s="143" customFormat="1" ht="21" customHeight="1" x14ac:dyDescent="0.25">
      <c r="A207" s="305"/>
      <c r="B207" s="311"/>
      <c r="C207" s="311"/>
      <c r="D207" s="311"/>
      <c r="E207" s="311"/>
      <c r="F207" s="312"/>
      <c r="G207" s="313"/>
      <c r="H207" s="137" t="str">
        <f>IF(AND($C$6="Choisir la période de dépôt",F207&lt;&gt;"",G207),"Choisir une période de dépôt",IF(AND($G207&lt;&gt;"",$F207=""),"Date de début requise",IF(AND($F207&lt;&gt;"",$G207=""),"Date de fin requise",IF($F207="","",IF(AND(VLOOKUP($G207,Données!$C$2:$E$7,3,TRUE)=VLOOKUP($C$6,Données!$A$2:$E$7,5,FALSE),VLOOKUP($F207,Données!$C$2:$E$7,3,TRUE)=VLOOKUP($C$6,Données!$A$2:$E$7,5,FALSE)),"OK","Les dates ne correspondent pas à la période visée par le soutien")))))</f>
        <v/>
      </c>
      <c r="I207" s="5"/>
      <c r="J207" s="523"/>
      <c r="K207" s="137" t="str">
        <f t="shared" si="22"/>
        <v/>
      </c>
      <c r="L207" s="524"/>
      <c r="M207" s="270"/>
      <c r="N207" s="137" t="str">
        <f t="shared" si="23"/>
        <v/>
      </c>
      <c r="O207" s="6"/>
      <c r="P207" s="160"/>
      <c r="Q207" s="7"/>
      <c r="R207" s="5"/>
      <c r="S207" s="10"/>
      <c r="T207" s="8"/>
      <c r="U207" s="306"/>
      <c r="V207" s="307"/>
      <c r="W207" s="308"/>
      <c r="X207" s="138" t="str">
        <f t="shared" si="19"/>
        <v/>
      </c>
      <c r="Y207" s="139" t="str">
        <f t="shared" si="20"/>
        <v/>
      </c>
      <c r="Z207" s="140" t="str">
        <f t="shared" si="24"/>
        <v/>
      </c>
      <c r="AA207" s="141" t="str">
        <f>IF(OR($F207="",$G207="",$I207="",$I207=0),"",VLOOKUP($G207,'Tableau de bord'!$B$28:$G$32,4,TRUE))</f>
        <v/>
      </c>
      <c r="AB207" s="141" t="str">
        <f>IF(OR($F207="",$G207="",$I207="",$I207=0),"",VLOOKUP($G207,'Tableau de bord'!$B$35:$G$39,4,TRUE))</f>
        <v/>
      </c>
      <c r="AC207" s="168" t="str">
        <f t="shared" si="21"/>
        <v/>
      </c>
      <c r="AD207" s="142" t="str">
        <f t="shared" si="25"/>
        <v/>
      </c>
      <c r="AE207" s="142" t="str">
        <f>IF(OR($I207="",$G207="",$F207=""),"",IF(OR($H207&lt;&gt;"OK",$K207&lt;&gt;"OK",$N207&lt;&gt;"OK"),0,IF($Y207&gt;=0,IF(($Z$10*$Z207)*VLOOKUP($G207,'Tableau de bord'!$B$42:$G$46,4,TRUE)&gt;75000,75000*($Y207),(($Z$10*$Z207)*$Y207*VLOOKUP($G207,'Tableau de bord'!$B$42:$G$46,4,TRUE))))))</f>
        <v/>
      </c>
      <c r="AF207" s="177" t="str">
        <f t="shared" si="26"/>
        <v/>
      </c>
      <c r="AG207" s="309"/>
      <c r="AH207" s="310"/>
      <c r="AI207" s="387"/>
      <c r="AJ207" s="388"/>
      <c r="AK207" s="386" t="str">
        <f t="shared" si="27"/>
        <v/>
      </c>
      <c r="AL207" s="160"/>
      <c r="AM207" s="380"/>
      <c r="AN207" s="388"/>
      <c r="AO207" s="173"/>
      <c r="AP207" s="388"/>
      <c r="AQ207" s="160"/>
      <c r="AR207" s="7"/>
      <c r="AS207" s="173"/>
      <c r="AT207" s="160"/>
    </row>
    <row r="208" spans="1:46" s="143" customFormat="1" ht="21" customHeight="1" x14ac:dyDescent="0.25">
      <c r="A208" s="305"/>
      <c r="B208" s="311"/>
      <c r="C208" s="311"/>
      <c r="D208" s="311"/>
      <c r="E208" s="311"/>
      <c r="F208" s="312"/>
      <c r="G208" s="313"/>
      <c r="H208" s="137" t="str">
        <f>IF(AND($C$6="Choisir la période de dépôt",F208&lt;&gt;"",G208),"Choisir une période de dépôt",IF(AND($G208&lt;&gt;"",$F208=""),"Date de début requise",IF(AND($F208&lt;&gt;"",$G208=""),"Date de fin requise",IF($F208="","",IF(AND(VLOOKUP($G208,Données!$C$2:$E$7,3,TRUE)=VLOOKUP($C$6,Données!$A$2:$E$7,5,FALSE),VLOOKUP($F208,Données!$C$2:$E$7,3,TRUE)=VLOOKUP($C$6,Données!$A$2:$E$7,5,FALSE)),"OK","Les dates ne correspondent pas à la période visée par le soutien")))))</f>
        <v/>
      </c>
      <c r="I208" s="5"/>
      <c r="J208" s="523"/>
      <c r="K208" s="137" t="str">
        <f t="shared" si="22"/>
        <v/>
      </c>
      <c r="L208" s="524"/>
      <c r="M208" s="270"/>
      <c r="N208" s="137" t="str">
        <f t="shared" si="23"/>
        <v/>
      </c>
      <c r="O208" s="6"/>
      <c r="P208" s="160"/>
      <c r="Q208" s="7"/>
      <c r="R208" s="5"/>
      <c r="S208" s="10"/>
      <c r="T208" s="8"/>
      <c r="U208" s="306"/>
      <c r="V208" s="307"/>
      <c r="W208" s="308"/>
      <c r="X208" s="138" t="str">
        <f t="shared" si="19"/>
        <v/>
      </c>
      <c r="Y208" s="139" t="str">
        <f t="shared" si="20"/>
        <v/>
      </c>
      <c r="Z208" s="140" t="str">
        <f t="shared" si="24"/>
        <v/>
      </c>
      <c r="AA208" s="141" t="str">
        <f>IF(OR($F208="",$G208="",$I208="",$I208=0),"",VLOOKUP($G208,'Tableau de bord'!$B$28:$G$32,4,TRUE))</f>
        <v/>
      </c>
      <c r="AB208" s="141" t="str">
        <f>IF(OR($F208="",$G208="",$I208="",$I208=0),"",VLOOKUP($G208,'Tableau de bord'!$B$35:$G$39,4,TRUE))</f>
        <v/>
      </c>
      <c r="AC208" s="168" t="str">
        <f t="shared" si="21"/>
        <v/>
      </c>
      <c r="AD208" s="142" t="str">
        <f t="shared" si="25"/>
        <v/>
      </c>
      <c r="AE208" s="142" t="str">
        <f>IF(OR($I208="",$G208="",$F208=""),"",IF(OR($H208&lt;&gt;"OK",$K208&lt;&gt;"OK",$N208&lt;&gt;"OK"),0,IF($Y208&gt;=0,IF(($Z$10*$Z208)*VLOOKUP($G208,'Tableau de bord'!$B$42:$G$46,4,TRUE)&gt;75000,75000*($Y208),(($Z$10*$Z208)*$Y208*VLOOKUP($G208,'Tableau de bord'!$B$42:$G$46,4,TRUE))))))</f>
        <v/>
      </c>
      <c r="AF208" s="177" t="str">
        <f t="shared" si="26"/>
        <v/>
      </c>
      <c r="AG208" s="309"/>
      <c r="AH208" s="310"/>
      <c r="AI208" s="387"/>
      <c r="AJ208" s="388"/>
      <c r="AK208" s="386" t="str">
        <f t="shared" si="27"/>
        <v/>
      </c>
      <c r="AL208" s="160"/>
      <c r="AM208" s="380"/>
      <c r="AN208" s="388"/>
      <c r="AO208" s="173"/>
      <c r="AP208" s="388"/>
      <c r="AQ208" s="160"/>
      <c r="AR208" s="7"/>
      <c r="AS208" s="173"/>
      <c r="AT208" s="160"/>
    </row>
    <row r="209" spans="1:46" s="143" customFormat="1" ht="21" customHeight="1" x14ac:dyDescent="0.25">
      <c r="A209" s="305"/>
      <c r="B209" s="311"/>
      <c r="C209" s="311"/>
      <c r="D209" s="311"/>
      <c r="E209" s="311"/>
      <c r="F209" s="312"/>
      <c r="G209" s="313"/>
      <c r="H209" s="137" t="str">
        <f>IF(AND($C$6="Choisir la période de dépôt",F209&lt;&gt;"",G209),"Choisir une période de dépôt",IF(AND($G209&lt;&gt;"",$F209=""),"Date de début requise",IF(AND($F209&lt;&gt;"",$G209=""),"Date de fin requise",IF($F209="","",IF(AND(VLOOKUP($G209,Données!$C$2:$E$7,3,TRUE)=VLOOKUP($C$6,Données!$A$2:$E$7,5,FALSE),VLOOKUP($F209,Données!$C$2:$E$7,3,TRUE)=VLOOKUP($C$6,Données!$A$2:$E$7,5,FALSE)),"OK","Les dates ne correspondent pas à la période visée par le soutien")))))</f>
        <v/>
      </c>
      <c r="I209" s="5"/>
      <c r="J209" s="523"/>
      <c r="K209" s="137" t="str">
        <f t="shared" si="22"/>
        <v/>
      </c>
      <c r="L209" s="524"/>
      <c r="M209" s="270"/>
      <c r="N209" s="137" t="str">
        <f t="shared" si="23"/>
        <v/>
      </c>
      <c r="O209" s="6"/>
      <c r="P209" s="160"/>
      <c r="Q209" s="7"/>
      <c r="R209" s="5"/>
      <c r="S209" s="10"/>
      <c r="T209" s="8"/>
      <c r="U209" s="306"/>
      <c r="V209" s="307"/>
      <c r="W209" s="308"/>
      <c r="X209" s="138" t="str">
        <f t="shared" si="19"/>
        <v/>
      </c>
      <c r="Y209" s="139" t="str">
        <f t="shared" si="20"/>
        <v/>
      </c>
      <c r="Z209" s="140" t="str">
        <f t="shared" si="24"/>
        <v/>
      </c>
      <c r="AA209" s="141" t="str">
        <f>IF(OR($F209="",$G209="",$I209="",$I209=0),"",VLOOKUP($G209,'Tableau de bord'!$B$28:$G$32,4,TRUE))</f>
        <v/>
      </c>
      <c r="AB209" s="141" t="str">
        <f>IF(OR($F209="",$G209="",$I209="",$I209=0),"",VLOOKUP($G209,'Tableau de bord'!$B$35:$G$39,4,TRUE))</f>
        <v/>
      </c>
      <c r="AC209" s="168" t="str">
        <f t="shared" si="21"/>
        <v/>
      </c>
      <c r="AD209" s="142" t="str">
        <f t="shared" si="25"/>
        <v/>
      </c>
      <c r="AE209" s="142" t="str">
        <f>IF(OR($I209="",$G209="",$F209=""),"",IF(OR($H209&lt;&gt;"OK",$K209&lt;&gt;"OK",$N209&lt;&gt;"OK"),0,IF($Y209&gt;=0,IF(($Z$10*$Z209)*VLOOKUP($G209,'Tableau de bord'!$B$42:$G$46,4,TRUE)&gt;75000,75000*($Y209),(($Z$10*$Z209)*$Y209*VLOOKUP($G209,'Tableau de bord'!$B$42:$G$46,4,TRUE))))))</f>
        <v/>
      </c>
      <c r="AF209" s="177" t="str">
        <f t="shared" si="26"/>
        <v/>
      </c>
      <c r="AG209" s="309"/>
      <c r="AH209" s="310"/>
      <c r="AI209" s="387"/>
      <c r="AJ209" s="388"/>
      <c r="AK209" s="386" t="str">
        <f t="shared" si="27"/>
        <v/>
      </c>
      <c r="AL209" s="160"/>
      <c r="AM209" s="380"/>
      <c r="AN209" s="388"/>
      <c r="AO209" s="173"/>
      <c r="AP209" s="388"/>
      <c r="AQ209" s="160"/>
      <c r="AR209" s="7"/>
      <c r="AS209" s="173"/>
      <c r="AT209" s="160"/>
    </row>
    <row r="210" spans="1:46" s="143" customFormat="1" ht="21" customHeight="1" x14ac:dyDescent="0.25">
      <c r="A210" s="305"/>
      <c r="B210" s="311"/>
      <c r="C210" s="311"/>
      <c r="D210" s="311"/>
      <c r="E210" s="311"/>
      <c r="F210" s="312"/>
      <c r="G210" s="313"/>
      <c r="H210" s="137" t="str">
        <f>IF(AND($C$6="Choisir la période de dépôt",F210&lt;&gt;"",G210),"Choisir une période de dépôt",IF(AND($G210&lt;&gt;"",$F210=""),"Date de début requise",IF(AND($F210&lt;&gt;"",$G210=""),"Date de fin requise",IF($F210="","",IF(AND(VLOOKUP($G210,Données!$C$2:$E$7,3,TRUE)=VLOOKUP($C$6,Données!$A$2:$E$7,5,FALSE),VLOOKUP($F210,Données!$C$2:$E$7,3,TRUE)=VLOOKUP($C$6,Données!$A$2:$E$7,5,FALSE)),"OK","Les dates ne correspondent pas à la période visée par le soutien")))))</f>
        <v/>
      </c>
      <c r="I210" s="5"/>
      <c r="J210" s="523"/>
      <c r="K210" s="137" t="str">
        <f t="shared" si="22"/>
        <v/>
      </c>
      <c r="L210" s="524"/>
      <c r="M210" s="270"/>
      <c r="N210" s="137" t="str">
        <f t="shared" si="23"/>
        <v/>
      </c>
      <c r="O210" s="6"/>
      <c r="P210" s="160"/>
      <c r="Q210" s="7"/>
      <c r="R210" s="5"/>
      <c r="S210" s="10"/>
      <c r="T210" s="8"/>
      <c r="U210" s="306"/>
      <c r="V210" s="307"/>
      <c r="W210" s="308"/>
      <c r="X210" s="138" t="str">
        <f t="shared" si="19"/>
        <v/>
      </c>
      <c r="Y210" s="139" t="str">
        <f t="shared" si="20"/>
        <v/>
      </c>
      <c r="Z210" s="140" t="str">
        <f t="shared" si="24"/>
        <v/>
      </c>
      <c r="AA210" s="141" t="str">
        <f>IF(OR($F210="",$G210="",$I210="",$I210=0),"",VLOOKUP($G210,'Tableau de bord'!$B$28:$G$32,4,TRUE))</f>
        <v/>
      </c>
      <c r="AB210" s="141" t="str">
        <f>IF(OR($F210="",$G210="",$I210="",$I210=0),"",VLOOKUP($G210,'Tableau de bord'!$B$35:$G$39,4,TRUE))</f>
        <v/>
      </c>
      <c r="AC210" s="168" t="str">
        <f t="shared" si="21"/>
        <v/>
      </c>
      <c r="AD210" s="142" t="str">
        <f t="shared" si="25"/>
        <v/>
      </c>
      <c r="AE210" s="142" t="str">
        <f>IF(OR($I210="",$G210="",$F210=""),"",IF(OR($H210&lt;&gt;"OK",$K210&lt;&gt;"OK",$N210&lt;&gt;"OK"),0,IF($Y210&gt;=0,IF(($Z$10*$Z210)*VLOOKUP($G210,'Tableau de bord'!$B$42:$G$46,4,TRUE)&gt;75000,75000*($Y210),(($Z$10*$Z210)*$Y210*VLOOKUP($G210,'Tableau de bord'!$B$42:$G$46,4,TRUE))))))</f>
        <v/>
      </c>
      <c r="AF210" s="177" t="str">
        <f t="shared" si="26"/>
        <v/>
      </c>
      <c r="AG210" s="309"/>
      <c r="AH210" s="310"/>
      <c r="AI210" s="387"/>
      <c r="AJ210" s="388"/>
      <c r="AK210" s="386" t="str">
        <f t="shared" si="27"/>
        <v/>
      </c>
      <c r="AL210" s="160"/>
      <c r="AM210" s="380"/>
      <c r="AN210" s="388"/>
      <c r="AO210" s="173"/>
      <c r="AP210" s="388"/>
      <c r="AQ210" s="160"/>
      <c r="AR210" s="7"/>
      <c r="AS210" s="173"/>
      <c r="AT210" s="160"/>
    </row>
    <row r="211" spans="1:46" s="143" customFormat="1" ht="21" customHeight="1" x14ac:dyDescent="0.25">
      <c r="A211" s="305"/>
      <c r="B211" s="311"/>
      <c r="C211" s="311"/>
      <c r="D211" s="311"/>
      <c r="E211" s="311"/>
      <c r="F211" s="312"/>
      <c r="G211" s="313"/>
      <c r="H211" s="137" t="str">
        <f>IF(AND($C$6="Choisir la période de dépôt",F211&lt;&gt;"",G211),"Choisir une période de dépôt",IF(AND($G211&lt;&gt;"",$F211=""),"Date de début requise",IF(AND($F211&lt;&gt;"",$G211=""),"Date de fin requise",IF($F211="","",IF(AND(VLOOKUP($G211,Données!$C$2:$E$7,3,TRUE)=VLOOKUP($C$6,Données!$A$2:$E$7,5,FALSE),VLOOKUP($F211,Données!$C$2:$E$7,3,TRUE)=VLOOKUP($C$6,Données!$A$2:$E$7,5,FALSE)),"OK","Les dates ne correspondent pas à la période visée par le soutien")))))</f>
        <v/>
      </c>
      <c r="I211" s="5"/>
      <c r="J211" s="523"/>
      <c r="K211" s="137" t="str">
        <f t="shared" si="22"/>
        <v/>
      </c>
      <c r="L211" s="524"/>
      <c r="M211" s="270"/>
      <c r="N211" s="137" t="str">
        <f t="shared" si="23"/>
        <v/>
      </c>
      <c r="O211" s="6"/>
      <c r="P211" s="160"/>
      <c r="Q211" s="7"/>
      <c r="R211" s="5"/>
      <c r="S211" s="10"/>
      <c r="T211" s="8"/>
      <c r="U211" s="306"/>
      <c r="V211" s="307"/>
      <c r="W211" s="308"/>
      <c r="X211" s="138" t="str">
        <f t="shared" si="19"/>
        <v/>
      </c>
      <c r="Y211" s="139" t="str">
        <f t="shared" si="20"/>
        <v/>
      </c>
      <c r="Z211" s="140" t="str">
        <f t="shared" si="24"/>
        <v/>
      </c>
      <c r="AA211" s="141" t="str">
        <f>IF(OR($F211="",$G211="",$I211="",$I211=0),"",VLOOKUP($G211,'Tableau de bord'!$B$28:$G$32,4,TRUE))</f>
        <v/>
      </c>
      <c r="AB211" s="141" t="str">
        <f>IF(OR($F211="",$G211="",$I211="",$I211=0),"",VLOOKUP($G211,'Tableau de bord'!$B$35:$G$39,4,TRUE))</f>
        <v/>
      </c>
      <c r="AC211" s="168" t="str">
        <f t="shared" si="21"/>
        <v/>
      </c>
      <c r="AD211" s="142" t="str">
        <f t="shared" si="25"/>
        <v/>
      </c>
      <c r="AE211" s="142" t="str">
        <f>IF(OR($I211="",$G211="",$F211=""),"",IF(OR($H211&lt;&gt;"OK",$K211&lt;&gt;"OK",$N211&lt;&gt;"OK"),0,IF($Y211&gt;=0,IF(($Z$10*$Z211)*VLOOKUP($G211,'Tableau de bord'!$B$42:$G$46,4,TRUE)&gt;75000,75000*($Y211),(($Z$10*$Z211)*$Y211*VLOOKUP($G211,'Tableau de bord'!$B$42:$G$46,4,TRUE))))))</f>
        <v/>
      </c>
      <c r="AF211" s="177" t="str">
        <f t="shared" si="26"/>
        <v/>
      </c>
      <c r="AG211" s="309"/>
      <c r="AH211" s="310"/>
      <c r="AI211" s="387"/>
      <c r="AJ211" s="388"/>
      <c r="AK211" s="386" t="str">
        <f t="shared" si="27"/>
        <v/>
      </c>
      <c r="AL211" s="160"/>
      <c r="AM211" s="380"/>
      <c r="AN211" s="388"/>
      <c r="AO211" s="173"/>
      <c r="AP211" s="388"/>
      <c r="AQ211" s="160"/>
      <c r="AR211" s="7"/>
      <c r="AS211" s="173"/>
      <c r="AT211" s="160"/>
    </row>
    <row r="212" spans="1:46" s="143" customFormat="1" ht="21" customHeight="1" x14ac:dyDescent="0.25">
      <c r="A212" s="305"/>
      <c r="B212" s="311"/>
      <c r="C212" s="311"/>
      <c r="D212" s="311"/>
      <c r="E212" s="311"/>
      <c r="F212" s="312"/>
      <c r="G212" s="313"/>
      <c r="H212" s="137" t="str">
        <f>IF(AND($C$6="Choisir la période de dépôt",F212&lt;&gt;"",G212),"Choisir une période de dépôt",IF(AND($G212&lt;&gt;"",$F212=""),"Date de début requise",IF(AND($F212&lt;&gt;"",$G212=""),"Date de fin requise",IF($F212="","",IF(AND(VLOOKUP($G212,Données!$C$2:$E$7,3,TRUE)=VLOOKUP($C$6,Données!$A$2:$E$7,5,FALSE),VLOOKUP($F212,Données!$C$2:$E$7,3,TRUE)=VLOOKUP($C$6,Données!$A$2:$E$7,5,FALSE)),"OK","Les dates ne correspondent pas à la période visée par le soutien")))))</f>
        <v/>
      </c>
      <c r="I212" s="5"/>
      <c r="J212" s="523"/>
      <c r="K212" s="137" t="str">
        <f t="shared" si="22"/>
        <v/>
      </c>
      <c r="L212" s="524"/>
      <c r="M212" s="270"/>
      <c r="N212" s="137" t="str">
        <f t="shared" si="23"/>
        <v/>
      </c>
      <c r="O212" s="6"/>
      <c r="P212" s="160"/>
      <c r="Q212" s="7"/>
      <c r="R212" s="5"/>
      <c r="S212" s="10"/>
      <c r="T212" s="8"/>
      <c r="U212" s="306"/>
      <c r="V212" s="307"/>
      <c r="W212" s="308"/>
      <c r="X212" s="138" t="str">
        <f t="shared" si="19"/>
        <v/>
      </c>
      <c r="Y212" s="139" t="str">
        <f t="shared" si="20"/>
        <v/>
      </c>
      <c r="Z212" s="140" t="str">
        <f t="shared" si="24"/>
        <v/>
      </c>
      <c r="AA212" s="141" t="str">
        <f>IF(OR($F212="",$G212="",$I212="",$I212=0),"",VLOOKUP($G212,'Tableau de bord'!$B$28:$G$32,4,TRUE))</f>
        <v/>
      </c>
      <c r="AB212" s="141" t="str">
        <f>IF(OR($F212="",$G212="",$I212="",$I212=0),"",VLOOKUP($G212,'Tableau de bord'!$B$35:$G$39,4,TRUE))</f>
        <v/>
      </c>
      <c r="AC212" s="168" t="str">
        <f t="shared" si="21"/>
        <v/>
      </c>
      <c r="AD212" s="142" t="str">
        <f t="shared" si="25"/>
        <v/>
      </c>
      <c r="AE212" s="142" t="str">
        <f>IF(OR($I212="",$G212="",$F212=""),"",IF(OR($H212&lt;&gt;"OK",$K212&lt;&gt;"OK",$N212&lt;&gt;"OK"),0,IF($Y212&gt;=0,IF(($Z$10*$Z212)*VLOOKUP($G212,'Tableau de bord'!$B$42:$G$46,4,TRUE)&gt;75000,75000*($Y212),(($Z$10*$Z212)*$Y212*VLOOKUP($G212,'Tableau de bord'!$B$42:$G$46,4,TRUE))))))</f>
        <v/>
      </c>
      <c r="AF212" s="177" t="str">
        <f t="shared" si="26"/>
        <v/>
      </c>
      <c r="AG212" s="309"/>
      <c r="AH212" s="310"/>
      <c r="AI212" s="387"/>
      <c r="AJ212" s="388"/>
      <c r="AK212" s="386" t="str">
        <f t="shared" si="27"/>
        <v/>
      </c>
      <c r="AL212" s="160"/>
      <c r="AM212" s="380"/>
      <c r="AN212" s="388"/>
      <c r="AO212" s="173"/>
      <c r="AP212" s="388"/>
      <c r="AQ212" s="160"/>
      <c r="AR212" s="7"/>
      <c r="AS212" s="173"/>
      <c r="AT212" s="160"/>
    </row>
    <row r="213" spans="1:46" s="143" customFormat="1" ht="21" customHeight="1" x14ac:dyDescent="0.25">
      <c r="A213" s="305"/>
      <c r="B213" s="311"/>
      <c r="C213" s="311"/>
      <c r="D213" s="311"/>
      <c r="E213" s="311"/>
      <c r="F213" s="312"/>
      <c r="G213" s="313"/>
      <c r="H213" s="137" t="str">
        <f>IF(AND($C$6="Choisir la période de dépôt",F213&lt;&gt;"",G213),"Choisir une période de dépôt",IF(AND($G213&lt;&gt;"",$F213=""),"Date de début requise",IF(AND($F213&lt;&gt;"",$G213=""),"Date de fin requise",IF($F213="","",IF(AND(VLOOKUP($G213,Données!$C$2:$E$7,3,TRUE)=VLOOKUP($C$6,Données!$A$2:$E$7,5,FALSE),VLOOKUP($F213,Données!$C$2:$E$7,3,TRUE)=VLOOKUP($C$6,Données!$A$2:$E$7,5,FALSE)),"OK","Les dates ne correspondent pas à la période visée par le soutien")))))</f>
        <v/>
      </c>
      <c r="I213" s="5"/>
      <c r="J213" s="523"/>
      <c r="K213" s="137" t="str">
        <f t="shared" si="22"/>
        <v/>
      </c>
      <c r="L213" s="524"/>
      <c r="M213" s="270"/>
      <c r="N213" s="137" t="str">
        <f t="shared" si="23"/>
        <v/>
      </c>
      <c r="O213" s="6"/>
      <c r="P213" s="160"/>
      <c r="Q213" s="7"/>
      <c r="R213" s="5"/>
      <c r="S213" s="10"/>
      <c r="T213" s="8"/>
      <c r="U213" s="306"/>
      <c r="V213" s="307"/>
      <c r="W213" s="308"/>
      <c r="X213" s="138" t="str">
        <f t="shared" si="19"/>
        <v/>
      </c>
      <c r="Y213" s="139" t="str">
        <f t="shared" si="20"/>
        <v/>
      </c>
      <c r="Z213" s="140" t="str">
        <f t="shared" si="24"/>
        <v/>
      </c>
      <c r="AA213" s="141" t="str">
        <f>IF(OR($F213="",$G213="",$I213="",$I213=0),"",VLOOKUP($G213,'Tableau de bord'!$B$28:$G$32,4,TRUE))</f>
        <v/>
      </c>
      <c r="AB213" s="141" t="str">
        <f>IF(OR($F213="",$G213="",$I213="",$I213=0),"",VLOOKUP($G213,'Tableau de bord'!$B$35:$G$39,4,TRUE))</f>
        <v/>
      </c>
      <c r="AC213" s="168" t="str">
        <f t="shared" si="21"/>
        <v/>
      </c>
      <c r="AD213" s="142" t="str">
        <f t="shared" si="25"/>
        <v/>
      </c>
      <c r="AE213" s="142" t="str">
        <f>IF(OR($I213="",$G213="",$F213=""),"",IF(OR($H213&lt;&gt;"OK",$K213&lt;&gt;"OK",$N213&lt;&gt;"OK"),0,IF($Y213&gt;=0,IF(($Z$10*$Z213)*VLOOKUP($G213,'Tableau de bord'!$B$42:$G$46,4,TRUE)&gt;75000,75000*($Y213),(($Z$10*$Z213)*$Y213*VLOOKUP($G213,'Tableau de bord'!$B$42:$G$46,4,TRUE))))))</f>
        <v/>
      </c>
      <c r="AF213" s="177" t="str">
        <f t="shared" si="26"/>
        <v/>
      </c>
      <c r="AG213" s="309"/>
      <c r="AH213" s="310"/>
      <c r="AI213" s="387"/>
      <c r="AJ213" s="388"/>
      <c r="AK213" s="386" t="str">
        <f t="shared" si="27"/>
        <v/>
      </c>
      <c r="AL213" s="160"/>
      <c r="AM213" s="380"/>
      <c r="AN213" s="388"/>
      <c r="AO213" s="173"/>
      <c r="AP213" s="388"/>
      <c r="AQ213" s="160"/>
      <c r="AR213" s="7"/>
      <c r="AS213" s="173"/>
      <c r="AT213" s="160"/>
    </row>
    <row r="214" spans="1:46" s="143" customFormat="1" ht="21" customHeight="1" x14ac:dyDescent="0.25">
      <c r="A214" s="305"/>
      <c r="B214" s="311"/>
      <c r="C214" s="311"/>
      <c r="D214" s="311"/>
      <c r="E214" s="311"/>
      <c r="F214" s="312"/>
      <c r="G214" s="313"/>
      <c r="H214" s="137" t="str">
        <f>IF(AND($C$6="Choisir la période de dépôt",F214&lt;&gt;"",G214),"Choisir une période de dépôt",IF(AND($G214&lt;&gt;"",$F214=""),"Date de début requise",IF(AND($F214&lt;&gt;"",$G214=""),"Date de fin requise",IF($F214="","",IF(AND(VLOOKUP($G214,Données!$C$2:$E$7,3,TRUE)=VLOOKUP($C$6,Données!$A$2:$E$7,5,FALSE),VLOOKUP($F214,Données!$C$2:$E$7,3,TRUE)=VLOOKUP($C$6,Données!$A$2:$E$7,5,FALSE)),"OK","Les dates ne correspondent pas à la période visée par le soutien")))))</f>
        <v/>
      </c>
      <c r="I214" s="5"/>
      <c r="J214" s="523"/>
      <c r="K214" s="137" t="str">
        <f t="shared" si="22"/>
        <v/>
      </c>
      <c r="L214" s="524"/>
      <c r="M214" s="270"/>
      <c r="N214" s="137" t="str">
        <f t="shared" si="23"/>
        <v/>
      </c>
      <c r="O214" s="6"/>
      <c r="P214" s="160"/>
      <c r="Q214" s="7"/>
      <c r="R214" s="5"/>
      <c r="S214" s="10"/>
      <c r="T214" s="8"/>
      <c r="U214" s="306"/>
      <c r="V214" s="307"/>
      <c r="W214" s="308"/>
      <c r="X214" s="138" t="str">
        <f t="shared" ref="X214:X277" si="28">IF($I214="","",IF($H214&lt;&gt;"OK",0,IF(IF($U214&gt;$J214,$J214,$U214)+$V214&gt;$I214,0,
(IF(OR($A214="X",$E214&lt;&gt;""),0,IF(AND($I214-$J214=0,$U214&gt;0),$I214-$U214,$I214-$V214))))))</f>
        <v/>
      </c>
      <c r="Y214" s="139" t="str">
        <f t="shared" ref="Y214:Y277" si="29">IF(($I214=""),"",
IF($J214-IF($U214&gt;$J214,$J214,$U214)+$W214&gt;$X214,$X214,IF(IF($U214&gt;$J214,$J214,$U214)&gt;$I214,0,$J214-IF($U214&gt;$J214,$J214,$U214)+$W214)))</f>
        <v/>
      </c>
      <c r="Z214" s="140" t="str">
        <f t="shared" si="24"/>
        <v/>
      </c>
      <c r="AA214" s="141" t="str">
        <f>IF(OR($F214="",$G214="",$I214="",$I214=0),"",VLOOKUP($G214,'Tableau de bord'!$B$28:$G$32,4,TRUE))</f>
        <v/>
      </c>
      <c r="AB214" s="141" t="str">
        <f>IF(OR($F214="",$G214="",$I214="",$I214=0),"",VLOOKUP($G214,'Tableau de bord'!$B$35:$G$39,4,TRUE))</f>
        <v/>
      </c>
      <c r="AC214" s="168" t="str">
        <f t="shared" ref="AC214:AC277" si="30">IF(OR($I214="",$P214="",$AB214="",$I214-$J214=0),"",IF($Z$10-($O214/($I214-$J214))&lt;0,0,IF($O214/($I214-$J214)&lt;$Z$10*$AB214,$Z$10-($Z$10*$AB214),$Z$10-($O214/($I214-$J214)))))</f>
        <v/>
      </c>
      <c r="AD214" s="142" t="str">
        <f t="shared" si="25"/>
        <v/>
      </c>
      <c r="AE214" s="142" t="str">
        <f>IF(OR($I214="",$G214="",$F214=""),"",IF(OR($H214&lt;&gt;"OK",$K214&lt;&gt;"OK",$N214&lt;&gt;"OK"),0,IF($Y214&gt;=0,IF(($Z$10*$Z214)*VLOOKUP($G214,'Tableau de bord'!$B$42:$G$46,4,TRUE)&gt;75000,75000*($Y214),(($Z$10*$Z214)*$Y214*VLOOKUP($G214,'Tableau de bord'!$B$42:$G$46,4,TRUE))))))</f>
        <v/>
      </c>
      <c r="AF214" s="177" t="str">
        <f t="shared" si="26"/>
        <v/>
      </c>
      <c r="AG214" s="309"/>
      <c r="AH214" s="310"/>
      <c r="AI214" s="387"/>
      <c r="AJ214" s="388"/>
      <c r="AK214" s="386" t="str">
        <f t="shared" si="27"/>
        <v/>
      </c>
      <c r="AL214" s="160"/>
      <c r="AM214" s="380"/>
      <c r="AN214" s="388"/>
      <c r="AO214" s="173"/>
      <c r="AP214" s="388"/>
      <c r="AQ214" s="160"/>
      <c r="AR214" s="7"/>
      <c r="AS214" s="173"/>
      <c r="AT214" s="160"/>
    </row>
    <row r="215" spans="1:46" s="143" customFormat="1" ht="21" customHeight="1" x14ac:dyDescent="0.25">
      <c r="A215" s="305"/>
      <c r="B215" s="311"/>
      <c r="C215" s="311"/>
      <c r="D215" s="311"/>
      <c r="E215" s="311"/>
      <c r="F215" s="312"/>
      <c r="G215" s="313"/>
      <c r="H215" s="137" t="str">
        <f>IF(AND($C$6="Choisir la période de dépôt",F215&lt;&gt;"",G215),"Choisir une période de dépôt",IF(AND($G215&lt;&gt;"",$F215=""),"Date de début requise",IF(AND($F215&lt;&gt;"",$G215=""),"Date de fin requise",IF($F215="","",IF(AND(VLOOKUP($G215,Données!$C$2:$E$7,3,TRUE)=VLOOKUP($C$6,Données!$A$2:$E$7,5,FALSE),VLOOKUP($F215,Données!$C$2:$E$7,3,TRUE)=VLOOKUP($C$6,Données!$A$2:$E$7,5,FALSE)),"OK","Les dates ne correspondent pas à la période visée par le soutien")))))</f>
        <v/>
      </c>
      <c r="I215" s="5"/>
      <c r="J215" s="523"/>
      <c r="K215" s="137" t="str">
        <f t="shared" ref="K215:K277" si="31">IF(AND(J215&gt;0,I215=""),"Indiquer le nombre TOTAL de représentations données OU annulées dans la colonne I",IF(I215="","",IF(OR(J215="",J215=0),"OK",IF(I215-J215&gt;0,"Isoler les représentations annulées sur une ligne distincte",IF(I215-J215&lt;0,"Le nombre de représentations annulées ne peut excéder le TOTAL de la colonne I","OK")))))</f>
        <v/>
      </c>
      <c r="L215" s="524"/>
      <c r="M215" s="270"/>
      <c r="N215" s="137" t="str">
        <f t="shared" ref="N215:N277" si="32">IF(I215="","",IF(AND(I215&gt;0,M215=""),"Inscrire le prix moyen du billet dans la colonne M",(IF(AND(I215-J215=0,O215&gt;0,P215&gt;0,IFERROR(ROUND(P215/O215,2),0)&lt;&gt;M215),"Le prix du billet est erroné (colonne M doit égaler colonne P/colonne O)",IF(I215-J215=0,"OK",IF(AND(I215&gt;0,M215&gt;0,O215="",P215=""),"Indiquer le nombre de spectateurs payants et les revenus de billetterie",IF(OR(IFERROR(ROUND(P215/O215,20),0)=M215,IFERROR(ROUND(P215/O215,2),0)=M215),"OK","Le prix du billet est erroné (colonne M doit égaler colonne P/colonne O)")))))))</f>
        <v/>
      </c>
      <c r="O215" s="6"/>
      <c r="P215" s="160"/>
      <c r="Q215" s="7"/>
      <c r="R215" s="5"/>
      <c r="S215" s="10"/>
      <c r="T215" s="8"/>
      <c r="U215" s="306"/>
      <c r="V215" s="307"/>
      <c r="W215" s="308"/>
      <c r="X215" s="138" t="str">
        <f t="shared" si="28"/>
        <v/>
      </c>
      <c r="Y215" s="139" t="str">
        <f t="shared" si="29"/>
        <v/>
      </c>
      <c r="Z215" s="140" t="str">
        <f t="shared" ref="Z215:Z277" si="33">IF($I215="","",IF(N215&lt;&gt;"OK",0,IF(I215-J215&lt;0,0,IF(I215-J215&gt;0,IF($M215&lt;$Z$9,$M215,$Z$9),IF(I215-J215=0,IF($M215&lt;$Z$9,$M215,$Z$9))))))</f>
        <v/>
      </c>
      <c r="AA215" s="141" t="str">
        <f>IF(OR($F215="",$G215="",$I215="",$I215=0),"",VLOOKUP($G215,'Tableau de bord'!$B$28:$G$32,4,TRUE))</f>
        <v/>
      </c>
      <c r="AB215" s="141" t="str">
        <f>IF(OR($F215="",$G215="",$I215="",$I215=0),"",VLOOKUP($G215,'Tableau de bord'!$B$35:$G$39,4,TRUE))</f>
        <v/>
      </c>
      <c r="AC215" s="168" t="str">
        <f t="shared" si="30"/>
        <v/>
      </c>
      <c r="AD215" s="142" t="str">
        <f t="shared" ref="AD215:AD277" si="34">IF(OR($I215="",$AA215="",$Z215=""),"",IF(OR($H215&lt;&gt;"OK",$K215&lt;&gt;"OK",$N215&lt;&gt;"OK"),0,IF(AC215="",0,IF($X215-$Y215=0,0,IF(($AC215*$Z215*$AA215)&gt;75000,75000*($X215-$Y215),($AC215*$Z215*$AA215*(X215-Y215)))))))</f>
        <v/>
      </c>
      <c r="AE215" s="142" t="str">
        <f>IF(OR($I215="",$G215="",$F215=""),"",IF(OR($H215&lt;&gt;"OK",$K215&lt;&gt;"OK",$N215&lt;&gt;"OK"),0,IF($Y215&gt;=0,IF(($Z$10*$Z215)*VLOOKUP($G215,'Tableau de bord'!$B$42:$G$46,4,TRUE)&gt;75000,75000*($Y215),(($Z$10*$Z215)*$Y215*VLOOKUP($G215,'Tableau de bord'!$B$42:$G$46,4,TRUE))))))</f>
        <v/>
      </c>
      <c r="AF215" s="177" t="str">
        <f t="shared" ref="AF215:AF277" si="35">IF(AND(AD215="",AE215=""),"",AD215+AE215)</f>
        <v/>
      </c>
      <c r="AG215" s="309"/>
      <c r="AH215" s="310"/>
      <c r="AI215" s="387"/>
      <c r="AJ215" s="388"/>
      <c r="AK215" s="386" t="str">
        <f t="shared" ref="AK215:AK277" si="36">IF(AND(AI215="",AJ215=""),"",AI215+AJ215)</f>
        <v/>
      </c>
      <c r="AL215" s="160"/>
      <c r="AM215" s="380"/>
      <c r="AN215" s="388"/>
      <c r="AO215" s="173"/>
      <c r="AP215" s="388"/>
      <c r="AQ215" s="160"/>
      <c r="AR215" s="7"/>
      <c r="AS215" s="173"/>
      <c r="AT215" s="160"/>
    </row>
    <row r="216" spans="1:46" s="143" customFormat="1" ht="21" customHeight="1" x14ac:dyDescent="0.25">
      <c r="A216" s="305"/>
      <c r="B216" s="311"/>
      <c r="C216" s="311"/>
      <c r="D216" s="311"/>
      <c r="E216" s="311"/>
      <c r="F216" s="312"/>
      <c r="G216" s="313"/>
      <c r="H216" s="137" t="str">
        <f>IF(AND($C$6="Choisir la période de dépôt",F216&lt;&gt;"",G216),"Choisir une période de dépôt",IF(AND($G216&lt;&gt;"",$F216=""),"Date de début requise",IF(AND($F216&lt;&gt;"",$G216=""),"Date de fin requise",IF($F216="","",IF(AND(VLOOKUP($G216,Données!$C$2:$E$7,3,TRUE)=VLOOKUP($C$6,Données!$A$2:$E$7,5,FALSE),VLOOKUP($F216,Données!$C$2:$E$7,3,TRUE)=VLOOKUP($C$6,Données!$A$2:$E$7,5,FALSE)),"OK","Les dates ne correspondent pas à la période visée par le soutien")))))</f>
        <v/>
      </c>
      <c r="I216" s="5"/>
      <c r="J216" s="523"/>
      <c r="K216" s="137" t="str">
        <f t="shared" si="31"/>
        <v/>
      </c>
      <c r="L216" s="524"/>
      <c r="M216" s="270"/>
      <c r="N216" s="137" t="str">
        <f t="shared" si="32"/>
        <v/>
      </c>
      <c r="O216" s="6"/>
      <c r="P216" s="160"/>
      <c r="Q216" s="7"/>
      <c r="R216" s="5"/>
      <c r="S216" s="10"/>
      <c r="T216" s="8"/>
      <c r="U216" s="306"/>
      <c r="V216" s="307"/>
      <c r="W216" s="308"/>
      <c r="X216" s="138" t="str">
        <f t="shared" si="28"/>
        <v/>
      </c>
      <c r="Y216" s="139" t="str">
        <f t="shared" si="29"/>
        <v/>
      </c>
      <c r="Z216" s="140" t="str">
        <f t="shared" si="33"/>
        <v/>
      </c>
      <c r="AA216" s="141" t="str">
        <f>IF(OR($F216="",$G216="",$I216="",$I216=0),"",VLOOKUP($G216,'Tableau de bord'!$B$28:$G$32,4,TRUE))</f>
        <v/>
      </c>
      <c r="AB216" s="141" t="str">
        <f>IF(OR($F216="",$G216="",$I216="",$I216=0),"",VLOOKUP($G216,'Tableau de bord'!$B$35:$G$39,4,TRUE))</f>
        <v/>
      </c>
      <c r="AC216" s="168" t="str">
        <f t="shared" si="30"/>
        <v/>
      </c>
      <c r="AD216" s="142" t="str">
        <f t="shared" si="34"/>
        <v/>
      </c>
      <c r="AE216" s="142" t="str">
        <f>IF(OR($I216="",$G216="",$F216=""),"",IF(OR($H216&lt;&gt;"OK",$K216&lt;&gt;"OK",$N216&lt;&gt;"OK"),0,IF($Y216&gt;=0,IF(($Z$10*$Z216)*VLOOKUP($G216,'Tableau de bord'!$B$42:$G$46,4,TRUE)&gt;75000,75000*($Y216),(($Z$10*$Z216)*$Y216*VLOOKUP($G216,'Tableau de bord'!$B$42:$G$46,4,TRUE))))))</f>
        <v/>
      </c>
      <c r="AF216" s="177" t="str">
        <f t="shared" si="35"/>
        <v/>
      </c>
      <c r="AG216" s="309"/>
      <c r="AH216" s="310"/>
      <c r="AI216" s="387"/>
      <c r="AJ216" s="388"/>
      <c r="AK216" s="386" t="str">
        <f t="shared" si="36"/>
        <v/>
      </c>
      <c r="AL216" s="160"/>
      <c r="AM216" s="380"/>
      <c r="AN216" s="388"/>
      <c r="AO216" s="173"/>
      <c r="AP216" s="388"/>
      <c r="AQ216" s="160"/>
      <c r="AR216" s="7"/>
      <c r="AS216" s="173"/>
      <c r="AT216" s="160"/>
    </row>
    <row r="217" spans="1:46" s="143" customFormat="1" ht="21" customHeight="1" x14ac:dyDescent="0.25">
      <c r="A217" s="305"/>
      <c r="B217" s="311"/>
      <c r="C217" s="311"/>
      <c r="D217" s="311"/>
      <c r="E217" s="311"/>
      <c r="F217" s="312"/>
      <c r="G217" s="313"/>
      <c r="H217" s="137" t="str">
        <f>IF(AND($C$6="Choisir la période de dépôt",F217&lt;&gt;"",G217),"Choisir une période de dépôt",IF(AND($G217&lt;&gt;"",$F217=""),"Date de début requise",IF(AND($F217&lt;&gt;"",$G217=""),"Date de fin requise",IF($F217="","",IF(AND(VLOOKUP($G217,Données!$C$2:$E$7,3,TRUE)=VLOOKUP($C$6,Données!$A$2:$E$7,5,FALSE),VLOOKUP($F217,Données!$C$2:$E$7,3,TRUE)=VLOOKUP($C$6,Données!$A$2:$E$7,5,FALSE)),"OK","Les dates ne correspondent pas à la période visée par le soutien")))))</f>
        <v/>
      </c>
      <c r="I217" s="5"/>
      <c r="J217" s="523"/>
      <c r="K217" s="137" t="str">
        <f t="shared" si="31"/>
        <v/>
      </c>
      <c r="L217" s="524"/>
      <c r="M217" s="270"/>
      <c r="N217" s="137" t="str">
        <f t="shared" si="32"/>
        <v/>
      </c>
      <c r="O217" s="6"/>
      <c r="P217" s="160"/>
      <c r="Q217" s="7"/>
      <c r="R217" s="5"/>
      <c r="S217" s="10"/>
      <c r="T217" s="8"/>
      <c r="U217" s="306"/>
      <c r="V217" s="307"/>
      <c r="W217" s="308"/>
      <c r="X217" s="138" t="str">
        <f t="shared" si="28"/>
        <v/>
      </c>
      <c r="Y217" s="139" t="str">
        <f t="shared" si="29"/>
        <v/>
      </c>
      <c r="Z217" s="140" t="str">
        <f t="shared" si="33"/>
        <v/>
      </c>
      <c r="AA217" s="141" t="str">
        <f>IF(OR($F217="",$G217="",$I217="",$I217=0),"",VLOOKUP($G217,'Tableau de bord'!$B$28:$G$32,4,TRUE))</f>
        <v/>
      </c>
      <c r="AB217" s="141" t="str">
        <f>IF(OR($F217="",$G217="",$I217="",$I217=0),"",VLOOKUP($G217,'Tableau de bord'!$B$35:$G$39,4,TRUE))</f>
        <v/>
      </c>
      <c r="AC217" s="168" t="str">
        <f t="shared" si="30"/>
        <v/>
      </c>
      <c r="AD217" s="142" t="str">
        <f t="shared" si="34"/>
        <v/>
      </c>
      <c r="AE217" s="142" t="str">
        <f>IF(OR($I217="",$G217="",$F217=""),"",IF(OR($H217&lt;&gt;"OK",$K217&lt;&gt;"OK",$N217&lt;&gt;"OK"),0,IF($Y217&gt;=0,IF(($Z$10*$Z217)*VLOOKUP($G217,'Tableau de bord'!$B$42:$G$46,4,TRUE)&gt;75000,75000*($Y217),(($Z$10*$Z217)*$Y217*VLOOKUP($G217,'Tableau de bord'!$B$42:$G$46,4,TRUE))))))</f>
        <v/>
      </c>
      <c r="AF217" s="177" t="str">
        <f t="shared" si="35"/>
        <v/>
      </c>
      <c r="AG217" s="309"/>
      <c r="AH217" s="310"/>
      <c r="AI217" s="387"/>
      <c r="AJ217" s="388"/>
      <c r="AK217" s="386" t="str">
        <f t="shared" si="36"/>
        <v/>
      </c>
      <c r="AL217" s="160"/>
      <c r="AM217" s="380"/>
      <c r="AN217" s="388"/>
      <c r="AO217" s="173"/>
      <c r="AP217" s="388"/>
      <c r="AQ217" s="160"/>
      <c r="AR217" s="7"/>
      <c r="AS217" s="173"/>
      <c r="AT217" s="160"/>
    </row>
    <row r="218" spans="1:46" s="143" customFormat="1" ht="21" customHeight="1" x14ac:dyDescent="0.25">
      <c r="A218" s="305"/>
      <c r="B218" s="311"/>
      <c r="C218" s="311"/>
      <c r="D218" s="311"/>
      <c r="E218" s="311"/>
      <c r="F218" s="312"/>
      <c r="G218" s="313"/>
      <c r="H218" s="137" t="str">
        <f>IF(AND($C$6="Choisir la période de dépôt",F218&lt;&gt;"",G218),"Choisir une période de dépôt",IF(AND($G218&lt;&gt;"",$F218=""),"Date de début requise",IF(AND($F218&lt;&gt;"",$G218=""),"Date de fin requise",IF($F218="","",IF(AND(VLOOKUP($G218,Données!$C$2:$E$7,3,TRUE)=VLOOKUP($C$6,Données!$A$2:$E$7,5,FALSE),VLOOKUP($F218,Données!$C$2:$E$7,3,TRUE)=VLOOKUP($C$6,Données!$A$2:$E$7,5,FALSE)),"OK","Les dates ne correspondent pas à la période visée par le soutien")))))</f>
        <v/>
      </c>
      <c r="I218" s="5"/>
      <c r="J218" s="523"/>
      <c r="K218" s="137" t="str">
        <f t="shared" si="31"/>
        <v/>
      </c>
      <c r="L218" s="524"/>
      <c r="M218" s="270"/>
      <c r="N218" s="137" t="str">
        <f t="shared" si="32"/>
        <v/>
      </c>
      <c r="O218" s="6"/>
      <c r="P218" s="160"/>
      <c r="Q218" s="7"/>
      <c r="R218" s="5"/>
      <c r="S218" s="10"/>
      <c r="T218" s="8"/>
      <c r="U218" s="306"/>
      <c r="V218" s="307"/>
      <c r="W218" s="308"/>
      <c r="X218" s="138" t="str">
        <f t="shared" si="28"/>
        <v/>
      </c>
      <c r="Y218" s="139" t="str">
        <f t="shared" si="29"/>
        <v/>
      </c>
      <c r="Z218" s="140" t="str">
        <f t="shared" si="33"/>
        <v/>
      </c>
      <c r="AA218" s="141" t="str">
        <f>IF(OR($F218="",$G218="",$I218="",$I218=0),"",VLOOKUP($G218,'Tableau de bord'!$B$28:$G$32,4,TRUE))</f>
        <v/>
      </c>
      <c r="AB218" s="141" t="str">
        <f>IF(OR($F218="",$G218="",$I218="",$I218=0),"",VLOOKUP($G218,'Tableau de bord'!$B$35:$G$39,4,TRUE))</f>
        <v/>
      </c>
      <c r="AC218" s="168" t="str">
        <f t="shared" si="30"/>
        <v/>
      </c>
      <c r="AD218" s="142" t="str">
        <f t="shared" si="34"/>
        <v/>
      </c>
      <c r="AE218" s="142" t="str">
        <f>IF(OR($I218="",$G218="",$F218=""),"",IF(OR($H218&lt;&gt;"OK",$K218&lt;&gt;"OK",$N218&lt;&gt;"OK"),0,IF($Y218&gt;=0,IF(($Z$10*$Z218)*VLOOKUP($G218,'Tableau de bord'!$B$42:$G$46,4,TRUE)&gt;75000,75000*($Y218),(($Z$10*$Z218)*$Y218*VLOOKUP($G218,'Tableau de bord'!$B$42:$G$46,4,TRUE))))))</f>
        <v/>
      </c>
      <c r="AF218" s="177" t="str">
        <f t="shared" si="35"/>
        <v/>
      </c>
      <c r="AG218" s="309"/>
      <c r="AH218" s="310"/>
      <c r="AI218" s="387"/>
      <c r="AJ218" s="388"/>
      <c r="AK218" s="386" t="str">
        <f t="shared" si="36"/>
        <v/>
      </c>
      <c r="AL218" s="160"/>
      <c r="AM218" s="380"/>
      <c r="AN218" s="388"/>
      <c r="AO218" s="173"/>
      <c r="AP218" s="388"/>
      <c r="AQ218" s="160"/>
      <c r="AR218" s="7"/>
      <c r="AS218" s="173"/>
      <c r="AT218" s="160"/>
    </row>
    <row r="219" spans="1:46" s="143" customFormat="1" ht="21" customHeight="1" x14ac:dyDescent="0.25">
      <c r="A219" s="305"/>
      <c r="B219" s="311"/>
      <c r="C219" s="311"/>
      <c r="D219" s="311"/>
      <c r="E219" s="311"/>
      <c r="F219" s="312"/>
      <c r="G219" s="313"/>
      <c r="H219" s="137" t="str">
        <f>IF(AND($C$6="Choisir la période de dépôt",F219&lt;&gt;"",G219),"Choisir une période de dépôt",IF(AND($G219&lt;&gt;"",$F219=""),"Date de début requise",IF(AND($F219&lt;&gt;"",$G219=""),"Date de fin requise",IF($F219="","",IF(AND(VLOOKUP($G219,Données!$C$2:$E$7,3,TRUE)=VLOOKUP($C$6,Données!$A$2:$E$7,5,FALSE),VLOOKUP($F219,Données!$C$2:$E$7,3,TRUE)=VLOOKUP($C$6,Données!$A$2:$E$7,5,FALSE)),"OK","Les dates ne correspondent pas à la période visée par le soutien")))))</f>
        <v/>
      </c>
      <c r="I219" s="5"/>
      <c r="J219" s="523"/>
      <c r="K219" s="137" t="str">
        <f t="shared" si="31"/>
        <v/>
      </c>
      <c r="L219" s="524"/>
      <c r="M219" s="270"/>
      <c r="N219" s="137" t="str">
        <f t="shared" si="32"/>
        <v/>
      </c>
      <c r="O219" s="6"/>
      <c r="P219" s="160"/>
      <c r="Q219" s="7"/>
      <c r="R219" s="5"/>
      <c r="S219" s="10"/>
      <c r="T219" s="8"/>
      <c r="U219" s="306"/>
      <c r="V219" s="307"/>
      <c r="W219" s="308"/>
      <c r="X219" s="138" t="str">
        <f t="shared" si="28"/>
        <v/>
      </c>
      <c r="Y219" s="139" t="str">
        <f t="shared" si="29"/>
        <v/>
      </c>
      <c r="Z219" s="140" t="str">
        <f t="shared" si="33"/>
        <v/>
      </c>
      <c r="AA219" s="141" t="str">
        <f>IF(OR($F219="",$G219="",$I219="",$I219=0),"",VLOOKUP($G219,'Tableau de bord'!$B$28:$G$32,4,TRUE))</f>
        <v/>
      </c>
      <c r="AB219" s="141" t="str">
        <f>IF(OR($F219="",$G219="",$I219="",$I219=0),"",VLOOKUP($G219,'Tableau de bord'!$B$35:$G$39,4,TRUE))</f>
        <v/>
      </c>
      <c r="AC219" s="168" t="str">
        <f t="shared" si="30"/>
        <v/>
      </c>
      <c r="AD219" s="142" t="str">
        <f t="shared" si="34"/>
        <v/>
      </c>
      <c r="AE219" s="142" t="str">
        <f>IF(OR($I219="",$G219="",$F219=""),"",IF(OR($H219&lt;&gt;"OK",$K219&lt;&gt;"OK",$N219&lt;&gt;"OK"),0,IF($Y219&gt;=0,IF(($Z$10*$Z219)*VLOOKUP($G219,'Tableau de bord'!$B$42:$G$46,4,TRUE)&gt;75000,75000*($Y219),(($Z$10*$Z219)*$Y219*VLOOKUP($G219,'Tableau de bord'!$B$42:$G$46,4,TRUE))))))</f>
        <v/>
      </c>
      <c r="AF219" s="177" t="str">
        <f t="shared" si="35"/>
        <v/>
      </c>
      <c r="AG219" s="309"/>
      <c r="AH219" s="310"/>
      <c r="AI219" s="387"/>
      <c r="AJ219" s="388"/>
      <c r="AK219" s="386" t="str">
        <f t="shared" si="36"/>
        <v/>
      </c>
      <c r="AL219" s="160"/>
      <c r="AM219" s="380"/>
      <c r="AN219" s="388"/>
      <c r="AO219" s="173"/>
      <c r="AP219" s="388"/>
      <c r="AQ219" s="160"/>
      <c r="AR219" s="7"/>
      <c r="AS219" s="173"/>
      <c r="AT219" s="160"/>
    </row>
    <row r="220" spans="1:46" s="143" customFormat="1" ht="21" customHeight="1" x14ac:dyDescent="0.25">
      <c r="A220" s="305"/>
      <c r="B220" s="311"/>
      <c r="C220" s="311"/>
      <c r="D220" s="311"/>
      <c r="E220" s="311"/>
      <c r="F220" s="312"/>
      <c r="G220" s="313"/>
      <c r="H220" s="137" t="str">
        <f>IF(AND($C$6="Choisir la période de dépôt",F220&lt;&gt;"",G220),"Choisir une période de dépôt",IF(AND($G220&lt;&gt;"",$F220=""),"Date de début requise",IF(AND($F220&lt;&gt;"",$G220=""),"Date de fin requise",IF($F220="","",IF(AND(VLOOKUP($G220,Données!$C$2:$E$7,3,TRUE)=VLOOKUP($C$6,Données!$A$2:$E$7,5,FALSE),VLOOKUP($F220,Données!$C$2:$E$7,3,TRUE)=VLOOKUP($C$6,Données!$A$2:$E$7,5,FALSE)),"OK","Les dates ne correspondent pas à la période visée par le soutien")))))</f>
        <v/>
      </c>
      <c r="I220" s="5"/>
      <c r="J220" s="523"/>
      <c r="K220" s="137" t="str">
        <f t="shared" si="31"/>
        <v/>
      </c>
      <c r="L220" s="524"/>
      <c r="M220" s="270"/>
      <c r="N220" s="137" t="str">
        <f t="shared" si="32"/>
        <v/>
      </c>
      <c r="O220" s="6"/>
      <c r="P220" s="160"/>
      <c r="Q220" s="7"/>
      <c r="R220" s="5"/>
      <c r="S220" s="10"/>
      <c r="T220" s="8"/>
      <c r="U220" s="306"/>
      <c r="V220" s="307"/>
      <c r="W220" s="308"/>
      <c r="X220" s="138" t="str">
        <f t="shared" si="28"/>
        <v/>
      </c>
      <c r="Y220" s="139" t="str">
        <f t="shared" si="29"/>
        <v/>
      </c>
      <c r="Z220" s="140" t="str">
        <f t="shared" si="33"/>
        <v/>
      </c>
      <c r="AA220" s="141" t="str">
        <f>IF(OR($F220="",$G220="",$I220="",$I220=0),"",VLOOKUP($G220,'Tableau de bord'!$B$28:$G$32,4,TRUE))</f>
        <v/>
      </c>
      <c r="AB220" s="141" t="str">
        <f>IF(OR($F220="",$G220="",$I220="",$I220=0),"",VLOOKUP($G220,'Tableau de bord'!$B$35:$G$39,4,TRUE))</f>
        <v/>
      </c>
      <c r="AC220" s="168" t="str">
        <f t="shared" si="30"/>
        <v/>
      </c>
      <c r="AD220" s="142" t="str">
        <f t="shared" si="34"/>
        <v/>
      </c>
      <c r="AE220" s="142" t="str">
        <f>IF(OR($I220="",$G220="",$F220=""),"",IF(OR($H220&lt;&gt;"OK",$K220&lt;&gt;"OK",$N220&lt;&gt;"OK"),0,IF($Y220&gt;=0,IF(($Z$10*$Z220)*VLOOKUP($G220,'Tableau de bord'!$B$42:$G$46,4,TRUE)&gt;75000,75000*($Y220),(($Z$10*$Z220)*$Y220*VLOOKUP($G220,'Tableau de bord'!$B$42:$G$46,4,TRUE))))))</f>
        <v/>
      </c>
      <c r="AF220" s="177" t="str">
        <f t="shared" si="35"/>
        <v/>
      </c>
      <c r="AG220" s="309"/>
      <c r="AH220" s="310"/>
      <c r="AI220" s="387"/>
      <c r="AJ220" s="388"/>
      <c r="AK220" s="386" t="str">
        <f t="shared" si="36"/>
        <v/>
      </c>
      <c r="AL220" s="160"/>
      <c r="AM220" s="380"/>
      <c r="AN220" s="388"/>
      <c r="AO220" s="173"/>
      <c r="AP220" s="388"/>
      <c r="AQ220" s="160"/>
      <c r="AR220" s="7"/>
      <c r="AS220" s="173"/>
      <c r="AT220" s="160"/>
    </row>
    <row r="221" spans="1:46" s="143" customFormat="1" ht="21" customHeight="1" x14ac:dyDescent="0.25">
      <c r="A221" s="305"/>
      <c r="B221" s="311"/>
      <c r="C221" s="311"/>
      <c r="D221" s="311"/>
      <c r="E221" s="311"/>
      <c r="F221" s="312"/>
      <c r="G221" s="313"/>
      <c r="H221" s="137" t="str">
        <f>IF(AND($C$6="Choisir la période de dépôt",F221&lt;&gt;"",G221),"Choisir une période de dépôt",IF(AND($G221&lt;&gt;"",$F221=""),"Date de début requise",IF(AND($F221&lt;&gt;"",$G221=""),"Date de fin requise",IF($F221="","",IF(AND(VLOOKUP($G221,Données!$C$2:$E$7,3,TRUE)=VLOOKUP($C$6,Données!$A$2:$E$7,5,FALSE),VLOOKUP($F221,Données!$C$2:$E$7,3,TRUE)=VLOOKUP($C$6,Données!$A$2:$E$7,5,FALSE)),"OK","Les dates ne correspondent pas à la période visée par le soutien")))))</f>
        <v/>
      </c>
      <c r="I221" s="5"/>
      <c r="J221" s="523"/>
      <c r="K221" s="137" t="str">
        <f t="shared" si="31"/>
        <v/>
      </c>
      <c r="L221" s="524"/>
      <c r="M221" s="270"/>
      <c r="N221" s="137" t="str">
        <f t="shared" si="32"/>
        <v/>
      </c>
      <c r="O221" s="6"/>
      <c r="P221" s="160"/>
      <c r="Q221" s="7"/>
      <c r="R221" s="5"/>
      <c r="S221" s="10"/>
      <c r="T221" s="8"/>
      <c r="U221" s="306"/>
      <c r="V221" s="307"/>
      <c r="W221" s="308"/>
      <c r="X221" s="138" t="str">
        <f t="shared" si="28"/>
        <v/>
      </c>
      <c r="Y221" s="139" t="str">
        <f t="shared" si="29"/>
        <v/>
      </c>
      <c r="Z221" s="140" t="str">
        <f t="shared" si="33"/>
        <v/>
      </c>
      <c r="AA221" s="141" t="str">
        <f>IF(OR($F221="",$G221="",$I221="",$I221=0),"",VLOOKUP($G221,'Tableau de bord'!$B$28:$G$32,4,TRUE))</f>
        <v/>
      </c>
      <c r="AB221" s="141" t="str">
        <f>IF(OR($F221="",$G221="",$I221="",$I221=0),"",VLOOKUP($G221,'Tableau de bord'!$B$35:$G$39,4,TRUE))</f>
        <v/>
      </c>
      <c r="AC221" s="168" t="str">
        <f t="shared" si="30"/>
        <v/>
      </c>
      <c r="AD221" s="142" t="str">
        <f t="shared" si="34"/>
        <v/>
      </c>
      <c r="AE221" s="142" t="str">
        <f>IF(OR($I221="",$G221="",$F221=""),"",IF(OR($H221&lt;&gt;"OK",$K221&lt;&gt;"OK",$N221&lt;&gt;"OK"),0,IF($Y221&gt;=0,IF(($Z$10*$Z221)*VLOOKUP($G221,'Tableau de bord'!$B$42:$G$46,4,TRUE)&gt;75000,75000*($Y221),(($Z$10*$Z221)*$Y221*VLOOKUP($G221,'Tableau de bord'!$B$42:$G$46,4,TRUE))))))</f>
        <v/>
      </c>
      <c r="AF221" s="177" t="str">
        <f t="shared" si="35"/>
        <v/>
      </c>
      <c r="AG221" s="309"/>
      <c r="AH221" s="310"/>
      <c r="AI221" s="387"/>
      <c r="AJ221" s="388"/>
      <c r="AK221" s="386" t="str">
        <f t="shared" si="36"/>
        <v/>
      </c>
      <c r="AL221" s="160"/>
      <c r="AM221" s="380"/>
      <c r="AN221" s="388"/>
      <c r="AO221" s="173"/>
      <c r="AP221" s="388"/>
      <c r="AQ221" s="160"/>
      <c r="AR221" s="7"/>
      <c r="AS221" s="173"/>
      <c r="AT221" s="160"/>
    </row>
    <row r="222" spans="1:46" s="143" customFormat="1" ht="21" customHeight="1" x14ac:dyDescent="0.25">
      <c r="A222" s="305"/>
      <c r="B222" s="311"/>
      <c r="C222" s="311"/>
      <c r="D222" s="311"/>
      <c r="E222" s="311"/>
      <c r="F222" s="312"/>
      <c r="G222" s="313"/>
      <c r="H222" s="137" t="str">
        <f>IF(AND($C$6="Choisir la période de dépôt",F222&lt;&gt;"",G222),"Choisir une période de dépôt",IF(AND($G222&lt;&gt;"",$F222=""),"Date de début requise",IF(AND($F222&lt;&gt;"",$G222=""),"Date de fin requise",IF($F222="","",IF(AND(VLOOKUP($G222,Données!$C$2:$E$7,3,TRUE)=VLOOKUP($C$6,Données!$A$2:$E$7,5,FALSE),VLOOKUP($F222,Données!$C$2:$E$7,3,TRUE)=VLOOKUP($C$6,Données!$A$2:$E$7,5,FALSE)),"OK","Les dates ne correspondent pas à la période visée par le soutien")))))</f>
        <v/>
      </c>
      <c r="I222" s="5"/>
      <c r="J222" s="523"/>
      <c r="K222" s="137" t="str">
        <f t="shared" si="31"/>
        <v/>
      </c>
      <c r="L222" s="524"/>
      <c r="M222" s="270"/>
      <c r="N222" s="137" t="str">
        <f t="shared" si="32"/>
        <v/>
      </c>
      <c r="O222" s="6"/>
      <c r="P222" s="160"/>
      <c r="Q222" s="7"/>
      <c r="R222" s="5"/>
      <c r="S222" s="10"/>
      <c r="T222" s="8"/>
      <c r="U222" s="306"/>
      <c r="V222" s="307"/>
      <c r="W222" s="308"/>
      <c r="X222" s="138" t="str">
        <f t="shared" si="28"/>
        <v/>
      </c>
      <c r="Y222" s="139" t="str">
        <f t="shared" si="29"/>
        <v/>
      </c>
      <c r="Z222" s="140" t="str">
        <f t="shared" si="33"/>
        <v/>
      </c>
      <c r="AA222" s="141" t="str">
        <f>IF(OR($F222="",$G222="",$I222="",$I222=0),"",VLOOKUP($G222,'Tableau de bord'!$B$28:$G$32,4,TRUE))</f>
        <v/>
      </c>
      <c r="AB222" s="141" t="str">
        <f>IF(OR($F222="",$G222="",$I222="",$I222=0),"",VLOOKUP($G222,'Tableau de bord'!$B$35:$G$39,4,TRUE))</f>
        <v/>
      </c>
      <c r="AC222" s="168" t="str">
        <f t="shared" si="30"/>
        <v/>
      </c>
      <c r="AD222" s="142" t="str">
        <f t="shared" si="34"/>
        <v/>
      </c>
      <c r="AE222" s="142" t="str">
        <f>IF(OR($I222="",$G222="",$F222=""),"",IF(OR($H222&lt;&gt;"OK",$K222&lt;&gt;"OK",$N222&lt;&gt;"OK"),0,IF($Y222&gt;=0,IF(($Z$10*$Z222)*VLOOKUP($G222,'Tableau de bord'!$B$42:$G$46,4,TRUE)&gt;75000,75000*($Y222),(($Z$10*$Z222)*$Y222*VLOOKUP($G222,'Tableau de bord'!$B$42:$G$46,4,TRUE))))))</f>
        <v/>
      </c>
      <c r="AF222" s="177" t="str">
        <f t="shared" si="35"/>
        <v/>
      </c>
      <c r="AG222" s="309"/>
      <c r="AH222" s="310"/>
      <c r="AI222" s="387"/>
      <c r="AJ222" s="388"/>
      <c r="AK222" s="386" t="str">
        <f t="shared" si="36"/>
        <v/>
      </c>
      <c r="AL222" s="160"/>
      <c r="AM222" s="380"/>
      <c r="AN222" s="388"/>
      <c r="AO222" s="173"/>
      <c r="AP222" s="388"/>
      <c r="AQ222" s="160"/>
      <c r="AR222" s="7"/>
      <c r="AS222" s="173"/>
      <c r="AT222" s="160"/>
    </row>
    <row r="223" spans="1:46" s="143" customFormat="1" ht="21" customHeight="1" x14ac:dyDescent="0.25">
      <c r="A223" s="305"/>
      <c r="B223" s="311"/>
      <c r="C223" s="311"/>
      <c r="D223" s="311"/>
      <c r="E223" s="311"/>
      <c r="F223" s="312"/>
      <c r="G223" s="313"/>
      <c r="H223" s="137" t="str">
        <f>IF(AND($C$6="Choisir la période de dépôt",F223&lt;&gt;"",G223),"Choisir une période de dépôt",IF(AND($G223&lt;&gt;"",$F223=""),"Date de début requise",IF(AND($F223&lt;&gt;"",$G223=""),"Date de fin requise",IF($F223="","",IF(AND(VLOOKUP($G223,Données!$C$2:$E$7,3,TRUE)=VLOOKUP($C$6,Données!$A$2:$E$7,5,FALSE),VLOOKUP($F223,Données!$C$2:$E$7,3,TRUE)=VLOOKUP($C$6,Données!$A$2:$E$7,5,FALSE)),"OK","Les dates ne correspondent pas à la période visée par le soutien")))))</f>
        <v/>
      </c>
      <c r="I223" s="5"/>
      <c r="J223" s="523"/>
      <c r="K223" s="137" t="str">
        <f t="shared" si="31"/>
        <v/>
      </c>
      <c r="L223" s="524"/>
      <c r="M223" s="270"/>
      <c r="N223" s="137" t="str">
        <f t="shared" si="32"/>
        <v/>
      </c>
      <c r="O223" s="6"/>
      <c r="P223" s="160"/>
      <c r="Q223" s="7"/>
      <c r="R223" s="5"/>
      <c r="S223" s="10"/>
      <c r="T223" s="8"/>
      <c r="U223" s="306"/>
      <c r="V223" s="307"/>
      <c r="W223" s="308"/>
      <c r="X223" s="138" t="str">
        <f t="shared" si="28"/>
        <v/>
      </c>
      <c r="Y223" s="139" t="str">
        <f t="shared" si="29"/>
        <v/>
      </c>
      <c r="Z223" s="140" t="str">
        <f t="shared" si="33"/>
        <v/>
      </c>
      <c r="AA223" s="141" t="str">
        <f>IF(OR($F223="",$G223="",$I223="",$I223=0),"",VLOOKUP($G223,'Tableau de bord'!$B$28:$G$32,4,TRUE))</f>
        <v/>
      </c>
      <c r="AB223" s="141" t="str">
        <f>IF(OR($F223="",$G223="",$I223="",$I223=0),"",VLOOKUP($G223,'Tableau de bord'!$B$35:$G$39,4,TRUE))</f>
        <v/>
      </c>
      <c r="AC223" s="168" t="str">
        <f t="shared" si="30"/>
        <v/>
      </c>
      <c r="AD223" s="142" t="str">
        <f t="shared" si="34"/>
        <v/>
      </c>
      <c r="AE223" s="142" t="str">
        <f>IF(OR($I223="",$G223="",$F223=""),"",IF(OR($H223&lt;&gt;"OK",$K223&lt;&gt;"OK",$N223&lt;&gt;"OK"),0,IF($Y223&gt;=0,IF(($Z$10*$Z223)*VLOOKUP($G223,'Tableau de bord'!$B$42:$G$46,4,TRUE)&gt;75000,75000*($Y223),(($Z$10*$Z223)*$Y223*VLOOKUP($G223,'Tableau de bord'!$B$42:$G$46,4,TRUE))))))</f>
        <v/>
      </c>
      <c r="AF223" s="177" t="str">
        <f t="shared" si="35"/>
        <v/>
      </c>
      <c r="AG223" s="309"/>
      <c r="AH223" s="310"/>
      <c r="AI223" s="387"/>
      <c r="AJ223" s="388"/>
      <c r="AK223" s="386" t="str">
        <f t="shared" si="36"/>
        <v/>
      </c>
      <c r="AL223" s="160"/>
      <c r="AM223" s="380"/>
      <c r="AN223" s="388"/>
      <c r="AO223" s="173"/>
      <c r="AP223" s="388"/>
      <c r="AQ223" s="160"/>
      <c r="AR223" s="7"/>
      <c r="AS223" s="173"/>
      <c r="AT223" s="160"/>
    </row>
    <row r="224" spans="1:46" s="143" customFormat="1" ht="21" customHeight="1" x14ac:dyDescent="0.25">
      <c r="A224" s="305"/>
      <c r="B224" s="311"/>
      <c r="C224" s="311"/>
      <c r="D224" s="311"/>
      <c r="E224" s="311"/>
      <c r="F224" s="312"/>
      <c r="G224" s="313"/>
      <c r="H224" s="137" t="str">
        <f>IF(AND($C$6="Choisir la période de dépôt",F224&lt;&gt;"",G224),"Choisir une période de dépôt",IF(AND($G224&lt;&gt;"",$F224=""),"Date de début requise",IF(AND($F224&lt;&gt;"",$G224=""),"Date de fin requise",IF($F224="","",IF(AND(VLOOKUP($G224,Données!$C$2:$E$7,3,TRUE)=VLOOKUP($C$6,Données!$A$2:$E$7,5,FALSE),VLOOKUP($F224,Données!$C$2:$E$7,3,TRUE)=VLOOKUP($C$6,Données!$A$2:$E$7,5,FALSE)),"OK","Les dates ne correspondent pas à la période visée par le soutien")))))</f>
        <v/>
      </c>
      <c r="I224" s="5"/>
      <c r="J224" s="523"/>
      <c r="K224" s="137" t="str">
        <f t="shared" si="31"/>
        <v/>
      </c>
      <c r="L224" s="524"/>
      <c r="M224" s="270"/>
      <c r="N224" s="137" t="str">
        <f t="shared" si="32"/>
        <v/>
      </c>
      <c r="O224" s="6"/>
      <c r="P224" s="160"/>
      <c r="Q224" s="7"/>
      <c r="R224" s="5"/>
      <c r="S224" s="10"/>
      <c r="T224" s="8"/>
      <c r="U224" s="306"/>
      <c r="V224" s="307"/>
      <c r="W224" s="308"/>
      <c r="X224" s="138" t="str">
        <f t="shared" si="28"/>
        <v/>
      </c>
      <c r="Y224" s="139" t="str">
        <f t="shared" si="29"/>
        <v/>
      </c>
      <c r="Z224" s="140" t="str">
        <f t="shared" si="33"/>
        <v/>
      </c>
      <c r="AA224" s="141" t="str">
        <f>IF(OR($F224="",$G224="",$I224="",$I224=0),"",VLOOKUP($G224,'Tableau de bord'!$B$28:$G$32,4,TRUE))</f>
        <v/>
      </c>
      <c r="AB224" s="141" t="str">
        <f>IF(OR($F224="",$G224="",$I224="",$I224=0),"",VLOOKUP($G224,'Tableau de bord'!$B$35:$G$39,4,TRUE))</f>
        <v/>
      </c>
      <c r="AC224" s="168" t="str">
        <f t="shared" si="30"/>
        <v/>
      </c>
      <c r="AD224" s="142" t="str">
        <f t="shared" si="34"/>
        <v/>
      </c>
      <c r="AE224" s="142" t="str">
        <f>IF(OR($I224="",$G224="",$F224=""),"",IF(OR($H224&lt;&gt;"OK",$K224&lt;&gt;"OK",$N224&lt;&gt;"OK"),0,IF($Y224&gt;=0,IF(($Z$10*$Z224)*VLOOKUP($G224,'Tableau de bord'!$B$42:$G$46,4,TRUE)&gt;75000,75000*($Y224),(($Z$10*$Z224)*$Y224*VLOOKUP($G224,'Tableau de bord'!$B$42:$G$46,4,TRUE))))))</f>
        <v/>
      </c>
      <c r="AF224" s="177" t="str">
        <f t="shared" si="35"/>
        <v/>
      </c>
      <c r="AG224" s="309"/>
      <c r="AH224" s="310"/>
      <c r="AI224" s="387"/>
      <c r="AJ224" s="388"/>
      <c r="AK224" s="386" t="str">
        <f t="shared" si="36"/>
        <v/>
      </c>
      <c r="AL224" s="160"/>
      <c r="AM224" s="380"/>
      <c r="AN224" s="388"/>
      <c r="AO224" s="173"/>
      <c r="AP224" s="388"/>
      <c r="AQ224" s="160"/>
      <c r="AR224" s="7"/>
      <c r="AS224" s="173"/>
      <c r="AT224" s="160"/>
    </row>
    <row r="225" spans="1:46" s="143" customFormat="1" ht="21" customHeight="1" x14ac:dyDescent="0.25">
      <c r="A225" s="305"/>
      <c r="B225" s="311"/>
      <c r="C225" s="311"/>
      <c r="D225" s="311"/>
      <c r="E225" s="311"/>
      <c r="F225" s="312"/>
      <c r="G225" s="313"/>
      <c r="H225" s="137" t="str">
        <f>IF(AND($C$6="Choisir la période de dépôt",F225&lt;&gt;"",G225),"Choisir une période de dépôt",IF(AND($G225&lt;&gt;"",$F225=""),"Date de début requise",IF(AND($F225&lt;&gt;"",$G225=""),"Date de fin requise",IF($F225="","",IF(AND(VLOOKUP($G225,Données!$C$2:$E$7,3,TRUE)=VLOOKUP($C$6,Données!$A$2:$E$7,5,FALSE),VLOOKUP($F225,Données!$C$2:$E$7,3,TRUE)=VLOOKUP($C$6,Données!$A$2:$E$7,5,FALSE)),"OK","Les dates ne correspondent pas à la période visée par le soutien")))))</f>
        <v/>
      </c>
      <c r="I225" s="5"/>
      <c r="J225" s="523"/>
      <c r="K225" s="137" t="str">
        <f t="shared" si="31"/>
        <v/>
      </c>
      <c r="L225" s="524"/>
      <c r="M225" s="270"/>
      <c r="N225" s="137" t="str">
        <f t="shared" si="32"/>
        <v/>
      </c>
      <c r="O225" s="6"/>
      <c r="P225" s="160"/>
      <c r="Q225" s="7"/>
      <c r="R225" s="5"/>
      <c r="S225" s="10"/>
      <c r="T225" s="8"/>
      <c r="U225" s="306"/>
      <c r="V225" s="307"/>
      <c r="W225" s="308"/>
      <c r="X225" s="138" t="str">
        <f t="shared" si="28"/>
        <v/>
      </c>
      <c r="Y225" s="139" t="str">
        <f t="shared" si="29"/>
        <v/>
      </c>
      <c r="Z225" s="140" t="str">
        <f t="shared" si="33"/>
        <v/>
      </c>
      <c r="AA225" s="141" t="str">
        <f>IF(OR($F225="",$G225="",$I225="",$I225=0),"",VLOOKUP($G225,'Tableau de bord'!$B$28:$G$32,4,TRUE))</f>
        <v/>
      </c>
      <c r="AB225" s="141" t="str">
        <f>IF(OR($F225="",$G225="",$I225="",$I225=0),"",VLOOKUP($G225,'Tableau de bord'!$B$35:$G$39,4,TRUE))</f>
        <v/>
      </c>
      <c r="AC225" s="168" t="str">
        <f t="shared" si="30"/>
        <v/>
      </c>
      <c r="AD225" s="142" t="str">
        <f t="shared" si="34"/>
        <v/>
      </c>
      <c r="AE225" s="142" t="str">
        <f>IF(OR($I225="",$G225="",$F225=""),"",IF(OR($H225&lt;&gt;"OK",$K225&lt;&gt;"OK",$N225&lt;&gt;"OK"),0,IF($Y225&gt;=0,IF(($Z$10*$Z225)*VLOOKUP($G225,'Tableau de bord'!$B$42:$G$46,4,TRUE)&gt;75000,75000*($Y225),(($Z$10*$Z225)*$Y225*VLOOKUP($G225,'Tableau de bord'!$B$42:$G$46,4,TRUE))))))</f>
        <v/>
      </c>
      <c r="AF225" s="177" t="str">
        <f t="shared" si="35"/>
        <v/>
      </c>
      <c r="AG225" s="309"/>
      <c r="AH225" s="310"/>
      <c r="AI225" s="387"/>
      <c r="AJ225" s="388"/>
      <c r="AK225" s="386" t="str">
        <f t="shared" si="36"/>
        <v/>
      </c>
      <c r="AL225" s="160"/>
      <c r="AM225" s="380"/>
      <c r="AN225" s="388"/>
      <c r="AO225" s="173"/>
      <c r="AP225" s="388"/>
      <c r="AQ225" s="160"/>
      <c r="AR225" s="7"/>
      <c r="AS225" s="173"/>
      <c r="AT225" s="160"/>
    </row>
    <row r="226" spans="1:46" s="143" customFormat="1" ht="21" customHeight="1" x14ac:dyDescent="0.25">
      <c r="A226" s="305"/>
      <c r="B226" s="311"/>
      <c r="C226" s="311"/>
      <c r="D226" s="311"/>
      <c r="E226" s="311"/>
      <c r="F226" s="312"/>
      <c r="G226" s="313"/>
      <c r="H226" s="137" t="str">
        <f>IF(AND($C$6="Choisir la période de dépôt",F226&lt;&gt;"",G226),"Choisir une période de dépôt",IF(AND($G226&lt;&gt;"",$F226=""),"Date de début requise",IF(AND($F226&lt;&gt;"",$G226=""),"Date de fin requise",IF($F226="","",IF(AND(VLOOKUP($G226,Données!$C$2:$E$7,3,TRUE)=VLOOKUP($C$6,Données!$A$2:$E$7,5,FALSE),VLOOKUP($F226,Données!$C$2:$E$7,3,TRUE)=VLOOKUP($C$6,Données!$A$2:$E$7,5,FALSE)),"OK","Les dates ne correspondent pas à la période visée par le soutien")))))</f>
        <v/>
      </c>
      <c r="I226" s="5"/>
      <c r="J226" s="523"/>
      <c r="K226" s="137" t="str">
        <f t="shared" si="31"/>
        <v/>
      </c>
      <c r="L226" s="524"/>
      <c r="M226" s="270"/>
      <c r="N226" s="137" t="str">
        <f t="shared" si="32"/>
        <v/>
      </c>
      <c r="O226" s="6"/>
      <c r="P226" s="160"/>
      <c r="Q226" s="7"/>
      <c r="R226" s="5"/>
      <c r="S226" s="10"/>
      <c r="T226" s="8"/>
      <c r="U226" s="306"/>
      <c r="V226" s="307"/>
      <c r="W226" s="308"/>
      <c r="X226" s="138" t="str">
        <f t="shared" si="28"/>
        <v/>
      </c>
      <c r="Y226" s="139" t="str">
        <f t="shared" si="29"/>
        <v/>
      </c>
      <c r="Z226" s="140" t="str">
        <f t="shared" si="33"/>
        <v/>
      </c>
      <c r="AA226" s="141" t="str">
        <f>IF(OR($F226="",$G226="",$I226="",$I226=0),"",VLOOKUP($G226,'Tableau de bord'!$B$28:$G$32,4,TRUE))</f>
        <v/>
      </c>
      <c r="AB226" s="141" t="str">
        <f>IF(OR($F226="",$G226="",$I226="",$I226=0),"",VLOOKUP($G226,'Tableau de bord'!$B$35:$G$39,4,TRUE))</f>
        <v/>
      </c>
      <c r="AC226" s="168" t="str">
        <f t="shared" si="30"/>
        <v/>
      </c>
      <c r="AD226" s="142" t="str">
        <f t="shared" si="34"/>
        <v/>
      </c>
      <c r="AE226" s="142" t="str">
        <f>IF(OR($I226="",$G226="",$F226=""),"",IF(OR($H226&lt;&gt;"OK",$K226&lt;&gt;"OK",$N226&lt;&gt;"OK"),0,IF($Y226&gt;=0,IF(($Z$10*$Z226)*VLOOKUP($G226,'Tableau de bord'!$B$42:$G$46,4,TRUE)&gt;75000,75000*($Y226),(($Z$10*$Z226)*$Y226*VLOOKUP($G226,'Tableau de bord'!$B$42:$G$46,4,TRUE))))))</f>
        <v/>
      </c>
      <c r="AF226" s="177" t="str">
        <f t="shared" si="35"/>
        <v/>
      </c>
      <c r="AG226" s="309"/>
      <c r="AH226" s="310"/>
      <c r="AI226" s="387"/>
      <c r="AJ226" s="388"/>
      <c r="AK226" s="386" t="str">
        <f t="shared" si="36"/>
        <v/>
      </c>
      <c r="AL226" s="160"/>
      <c r="AM226" s="380"/>
      <c r="AN226" s="388"/>
      <c r="AO226" s="173"/>
      <c r="AP226" s="388"/>
      <c r="AQ226" s="160"/>
      <c r="AR226" s="7"/>
      <c r="AS226" s="173"/>
      <c r="AT226" s="160"/>
    </row>
    <row r="227" spans="1:46" s="143" customFormat="1" ht="21" customHeight="1" x14ac:dyDescent="0.25">
      <c r="A227" s="305"/>
      <c r="B227" s="311"/>
      <c r="C227" s="311"/>
      <c r="D227" s="311"/>
      <c r="E227" s="311"/>
      <c r="F227" s="312"/>
      <c r="G227" s="313"/>
      <c r="H227" s="137" t="str">
        <f>IF(AND($C$6="Choisir la période de dépôt",F227&lt;&gt;"",G227),"Choisir une période de dépôt",IF(AND($G227&lt;&gt;"",$F227=""),"Date de début requise",IF(AND($F227&lt;&gt;"",$G227=""),"Date de fin requise",IF($F227="","",IF(AND(VLOOKUP($G227,Données!$C$2:$E$7,3,TRUE)=VLOOKUP($C$6,Données!$A$2:$E$7,5,FALSE),VLOOKUP($F227,Données!$C$2:$E$7,3,TRUE)=VLOOKUP($C$6,Données!$A$2:$E$7,5,FALSE)),"OK","Les dates ne correspondent pas à la période visée par le soutien")))))</f>
        <v/>
      </c>
      <c r="I227" s="5"/>
      <c r="J227" s="523"/>
      <c r="K227" s="137" t="str">
        <f t="shared" si="31"/>
        <v/>
      </c>
      <c r="L227" s="524"/>
      <c r="M227" s="270"/>
      <c r="N227" s="137" t="str">
        <f t="shared" si="32"/>
        <v/>
      </c>
      <c r="O227" s="6"/>
      <c r="P227" s="160"/>
      <c r="Q227" s="7"/>
      <c r="R227" s="5"/>
      <c r="S227" s="10"/>
      <c r="T227" s="8"/>
      <c r="U227" s="306"/>
      <c r="V227" s="307"/>
      <c r="W227" s="308"/>
      <c r="X227" s="138" t="str">
        <f t="shared" si="28"/>
        <v/>
      </c>
      <c r="Y227" s="139" t="str">
        <f t="shared" si="29"/>
        <v/>
      </c>
      <c r="Z227" s="140" t="str">
        <f t="shared" si="33"/>
        <v/>
      </c>
      <c r="AA227" s="141" t="str">
        <f>IF(OR($F227="",$G227="",$I227="",$I227=0),"",VLOOKUP($G227,'Tableau de bord'!$B$28:$G$32,4,TRUE))</f>
        <v/>
      </c>
      <c r="AB227" s="141" t="str">
        <f>IF(OR($F227="",$G227="",$I227="",$I227=0),"",VLOOKUP($G227,'Tableau de bord'!$B$35:$G$39,4,TRUE))</f>
        <v/>
      </c>
      <c r="AC227" s="168" t="str">
        <f t="shared" si="30"/>
        <v/>
      </c>
      <c r="AD227" s="142" t="str">
        <f t="shared" si="34"/>
        <v/>
      </c>
      <c r="AE227" s="142" t="str">
        <f>IF(OR($I227="",$G227="",$F227=""),"",IF(OR($H227&lt;&gt;"OK",$K227&lt;&gt;"OK",$N227&lt;&gt;"OK"),0,IF($Y227&gt;=0,IF(($Z$10*$Z227)*VLOOKUP($G227,'Tableau de bord'!$B$42:$G$46,4,TRUE)&gt;75000,75000*($Y227),(($Z$10*$Z227)*$Y227*VLOOKUP($G227,'Tableau de bord'!$B$42:$G$46,4,TRUE))))))</f>
        <v/>
      </c>
      <c r="AF227" s="177" t="str">
        <f t="shared" si="35"/>
        <v/>
      </c>
      <c r="AG227" s="309"/>
      <c r="AH227" s="310"/>
      <c r="AI227" s="387"/>
      <c r="AJ227" s="388"/>
      <c r="AK227" s="386" t="str">
        <f t="shared" si="36"/>
        <v/>
      </c>
      <c r="AL227" s="160"/>
      <c r="AM227" s="380"/>
      <c r="AN227" s="388"/>
      <c r="AO227" s="173"/>
      <c r="AP227" s="388"/>
      <c r="AQ227" s="160"/>
      <c r="AR227" s="7"/>
      <c r="AS227" s="173"/>
      <c r="AT227" s="160"/>
    </row>
    <row r="228" spans="1:46" s="143" customFormat="1" ht="21" customHeight="1" x14ac:dyDescent="0.25">
      <c r="A228" s="305"/>
      <c r="B228" s="311"/>
      <c r="C228" s="311"/>
      <c r="D228" s="311"/>
      <c r="E228" s="311"/>
      <c r="F228" s="312"/>
      <c r="G228" s="313"/>
      <c r="H228" s="137" t="str">
        <f>IF(AND($C$6="Choisir la période de dépôt",F228&lt;&gt;"",G228),"Choisir une période de dépôt",IF(AND($G228&lt;&gt;"",$F228=""),"Date de début requise",IF(AND($F228&lt;&gt;"",$G228=""),"Date de fin requise",IF($F228="","",IF(AND(VLOOKUP($G228,Données!$C$2:$E$7,3,TRUE)=VLOOKUP($C$6,Données!$A$2:$E$7,5,FALSE),VLOOKUP($F228,Données!$C$2:$E$7,3,TRUE)=VLOOKUP($C$6,Données!$A$2:$E$7,5,FALSE)),"OK","Les dates ne correspondent pas à la période visée par le soutien")))))</f>
        <v/>
      </c>
      <c r="I228" s="5"/>
      <c r="J228" s="523"/>
      <c r="K228" s="137" t="str">
        <f t="shared" si="31"/>
        <v/>
      </c>
      <c r="L228" s="524"/>
      <c r="M228" s="270"/>
      <c r="N228" s="137" t="str">
        <f t="shared" si="32"/>
        <v/>
      </c>
      <c r="O228" s="6"/>
      <c r="P228" s="160"/>
      <c r="Q228" s="7"/>
      <c r="R228" s="5"/>
      <c r="S228" s="10"/>
      <c r="T228" s="8"/>
      <c r="U228" s="306"/>
      <c r="V228" s="307"/>
      <c r="W228" s="308"/>
      <c r="X228" s="138" t="str">
        <f t="shared" si="28"/>
        <v/>
      </c>
      <c r="Y228" s="139" t="str">
        <f t="shared" si="29"/>
        <v/>
      </c>
      <c r="Z228" s="140" t="str">
        <f t="shared" si="33"/>
        <v/>
      </c>
      <c r="AA228" s="141" t="str">
        <f>IF(OR($F228="",$G228="",$I228="",$I228=0),"",VLOOKUP($G228,'Tableau de bord'!$B$28:$G$32,4,TRUE))</f>
        <v/>
      </c>
      <c r="AB228" s="141" t="str">
        <f>IF(OR($F228="",$G228="",$I228="",$I228=0),"",VLOOKUP($G228,'Tableau de bord'!$B$35:$G$39,4,TRUE))</f>
        <v/>
      </c>
      <c r="AC228" s="168" t="str">
        <f t="shared" si="30"/>
        <v/>
      </c>
      <c r="AD228" s="142" t="str">
        <f t="shared" si="34"/>
        <v/>
      </c>
      <c r="AE228" s="142" t="str">
        <f>IF(OR($I228="",$G228="",$F228=""),"",IF(OR($H228&lt;&gt;"OK",$K228&lt;&gt;"OK",$N228&lt;&gt;"OK"),0,IF($Y228&gt;=0,IF(($Z$10*$Z228)*VLOOKUP($G228,'Tableau de bord'!$B$42:$G$46,4,TRUE)&gt;75000,75000*($Y228),(($Z$10*$Z228)*$Y228*VLOOKUP($G228,'Tableau de bord'!$B$42:$G$46,4,TRUE))))))</f>
        <v/>
      </c>
      <c r="AF228" s="177" t="str">
        <f t="shared" si="35"/>
        <v/>
      </c>
      <c r="AG228" s="309"/>
      <c r="AH228" s="310"/>
      <c r="AI228" s="387"/>
      <c r="AJ228" s="388"/>
      <c r="AK228" s="386" t="str">
        <f t="shared" si="36"/>
        <v/>
      </c>
      <c r="AL228" s="160"/>
      <c r="AM228" s="380"/>
      <c r="AN228" s="388"/>
      <c r="AO228" s="173"/>
      <c r="AP228" s="388"/>
      <c r="AQ228" s="160"/>
      <c r="AR228" s="7"/>
      <c r="AS228" s="173"/>
      <c r="AT228" s="160"/>
    </row>
    <row r="229" spans="1:46" s="143" customFormat="1" ht="21" customHeight="1" x14ac:dyDescent="0.25">
      <c r="A229" s="305"/>
      <c r="B229" s="311"/>
      <c r="C229" s="311"/>
      <c r="D229" s="311"/>
      <c r="E229" s="311"/>
      <c r="F229" s="312"/>
      <c r="G229" s="313"/>
      <c r="H229" s="137" t="str">
        <f>IF(AND($C$6="Choisir la période de dépôt",F229&lt;&gt;"",G229),"Choisir une période de dépôt",IF(AND($G229&lt;&gt;"",$F229=""),"Date de début requise",IF(AND($F229&lt;&gt;"",$G229=""),"Date de fin requise",IF($F229="","",IF(AND(VLOOKUP($G229,Données!$C$2:$E$7,3,TRUE)=VLOOKUP($C$6,Données!$A$2:$E$7,5,FALSE),VLOOKUP($F229,Données!$C$2:$E$7,3,TRUE)=VLOOKUP($C$6,Données!$A$2:$E$7,5,FALSE)),"OK","Les dates ne correspondent pas à la période visée par le soutien")))))</f>
        <v/>
      </c>
      <c r="I229" s="5"/>
      <c r="J229" s="523"/>
      <c r="K229" s="137" t="str">
        <f t="shared" si="31"/>
        <v/>
      </c>
      <c r="L229" s="524"/>
      <c r="M229" s="270"/>
      <c r="N229" s="137" t="str">
        <f t="shared" si="32"/>
        <v/>
      </c>
      <c r="O229" s="6"/>
      <c r="P229" s="160"/>
      <c r="Q229" s="7"/>
      <c r="R229" s="5"/>
      <c r="S229" s="10"/>
      <c r="T229" s="8"/>
      <c r="U229" s="306"/>
      <c r="V229" s="307"/>
      <c r="W229" s="308"/>
      <c r="X229" s="138" t="str">
        <f t="shared" si="28"/>
        <v/>
      </c>
      <c r="Y229" s="139" t="str">
        <f t="shared" si="29"/>
        <v/>
      </c>
      <c r="Z229" s="140" t="str">
        <f t="shared" si="33"/>
        <v/>
      </c>
      <c r="AA229" s="141" t="str">
        <f>IF(OR($F229="",$G229="",$I229="",$I229=0),"",VLOOKUP($G229,'Tableau de bord'!$B$28:$G$32,4,TRUE))</f>
        <v/>
      </c>
      <c r="AB229" s="141" t="str">
        <f>IF(OR($F229="",$G229="",$I229="",$I229=0),"",VLOOKUP($G229,'Tableau de bord'!$B$35:$G$39,4,TRUE))</f>
        <v/>
      </c>
      <c r="AC229" s="168" t="str">
        <f t="shared" si="30"/>
        <v/>
      </c>
      <c r="AD229" s="142" t="str">
        <f t="shared" si="34"/>
        <v/>
      </c>
      <c r="AE229" s="142" t="str">
        <f>IF(OR($I229="",$G229="",$F229=""),"",IF(OR($H229&lt;&gt;"OK",$K229&lt;&gt;"OK",$N229&lt;&gt;"OK"),0,IF($Y229&gt;=0,IF(($Z$10*$Z229)*VLOOKUP($G229,'Tableau de bord'!$B$42:$G$46,4,TRUE)&gt;75000,75000*($Y229),(($Z$10*$Z229)*$Y229*VLOOKUP($G229,'Tableau de bord'!$B$42:$G$46,4,TRUE))))))</f>
        <v/>
      </c>
      <c r="AF229" s="177" t="str">
        <f t="shared" si="35"/>
        <v/>
      </c>
      <c r="AG229" s="309"/>
      <c r="AH229" s="310"/>
      <c r="AI229" s="387"/>
      <c r="AJ229" s="388"/>
      <c r="AK229" s="386" t="str">
        <f t="shared" si="36"/>
        <v/>
      </c>
      <c r="AL229" s="160"/>
      <c r="AM229" s="380"/>
      <c r="AN229" s="388"/>
      <c r="AO229" s="173"/>
      <c r="AP229" s="388"/>
      <c r="AQ229" s="160"/>
      <c r="AR229" s="7"/>
      <c r="AS229" s="173"/>
      <c r="AT229" s="160"/>
    </row>
    <row r="230" spans="1:46" s="143" customFormat="1" ht="21" customHeight="1" x14ac:dyDescent="0.25">
      <c r="A230" s="305"/>
      <c r="B230" s="311"/>
      <c r="C230" s="311"/>
      <c r="D230" s="311"/>
      <c r="E230" s="311"/>
      <c r="F230" s="312"/>
      <c r="G230" s="313"/>
      <c r="H230" s="137" t="str">
        <f>IF(AND($C$6="Choisir la période de dépôt",F230&lt;&gt;"",G230),"Choisir une période de dépôt",IF(AND($G230&lt;&gt;"",$F230=""),"Date de début requise",IF(AND($F230&lt;&gt;"",$G230=""),"Date de fin requise",IF($F230="","",IF(AND(VLOOKUP($G230,Données!$C$2:$E$7,3,TRUE)=VLOOKUP($C$6,Données!$A$2:$E$7,5,FALSE),VLOOKUP($F230,Données!$C$2:$E$7,3,TRUE)=VLOOKUP($C$6,Données!$A$2:$E$7,5,FALSE)),"OK","Les dates ne correspondent pas à la période visée par le soutien")))))</f>
        <v/>
      </c>
      <c r="I230" s="5"/>
      <c r="J230" s="523"/>
      <c r="K230" s="137" t="str">
        <f t="shared" si="31"/>
        <v/>
      </c>
      <c r="L230" s="524"/>
      <c r="M230" s="270"/>
      <c r="N230" s="137" t="str">
        <f t="shared" si="32"/>
        <v/>
      </c>
      <c r="O230" s="6"/>
      <c r="P230" s="160"/>
      <c r="Q230" s="7"/>
      <c r="R230" s="5"/>
      <c r="S230" s="10"/>
      <c r="T230" s="8"/>
      <c r="U230" s="306"/>
      <c r="V230" s="307"/>
      <c r="W230" s="308"/>
      <c r="X230" s="138" t="str">
        <f t="shared" si="28"/>
        <v/>
      </c>
      <c r="Y230" s="139" t="str">
        <f t="shared" si="29"/>
        <v/>
      </c>
      <c r="Z230" s="140" t="str">
        <f t="shared" si="33"/>
        <v/>
      </c>
      <c r="AA230" s="141" t="str">
        <f>IF(OR($F230="",$G230="",$I230="",$I230=0),"",VLOOKUP($G230,'Tableau de bord'!$B$28:$G$32,4,TRUE))</f>
        <v/>
      </c>
      <c r="AB230" s="141" t="str">
        <f>IF(OR($F230="",$G230="",$I230="",$I230=0),"",VLOOKUP($G230,'Tableau de bord'!$B$35:$G$39,4,TRUE))</f>
        <v/>
      </c>
      <c r="AC230" s="168" t="str">
        <f t="shared" si="30"/>
        <v/>
      </c>
      <c r="AD230" s="142" t="str">
        <f t="shared" si="34"/>
        <v/>
      </c>
      <c r="AE230" s="142" t="str">
        <f>IF(OR($I230="",$G230="",$F230=""),"",IF(OR($H230&lt;&gt;"OK",$K230&lt;&gt;"OK",$N230&lt;&gt;"OK"),0,IF($Y230&gt;=0,IF(($Z$10*$Z230)*VLOOKUP($G230,'Tableau de bord'!$B$42:$G$46,4,TRUE)&gt;75000,75000*($Y230),(($Z$10*$Z230)*$Y230*VLOOKUP($G230,'Tableau de bord'!$B$42:$G$46,4,TRUE))))))</f>
        <v/>
      </c>
      <c r="AF230" s="177" t="str">
        <f t="shared" si="35"/>
        <v/>
      </c>
      <c r="AG230" s="309"/>
      <c r="AH230" s="310"/>
      <c r="AI230" s="387"/>
      <c r="AJ230" s="388"/>
      <c r="AK230" s="386" t="str">
        <f t="shared" si="36"/>
        <v/>
      </c>
      <c r="AL230" s="160"/>
      <c r="AM230" s="380"/>
      <c r="AN230" s="388"/>
      <c r="AO230" s="173"/>
      <c r="AP230" s="388"/>
      <c r="AQ230" s="160"/>
      <c r="AR230" s="7"/>
      <c r="AS230" s="173"/>
      <c r="AT230" s="160"/>
    </row>
    <row r="231" spans="1:46" s="143" customFormat="1" ht="21" customHeight="1" x14ac:dyDescent="0.25">
      <c r="A231" s="305"/>
      <c r="B231" s="311"/>
      <c r="C231" s="311"/>
      <c r="D231" s="311"/>
      <c r="E231" s="311"/>
      <c r="F231" s="312"/>
      <c r="G231" s="313"/>
      <c r="H231" s="137" t="str">
        <f>IF(AND($C$6="Choisir la période de dépôt",F231&lt;&gt;"",G231),"Choisir une période de dépôt",IF(AND($G231&lt;&gt;"",$F231=""),"Date de début requise",IF(AND($F231&lt;&gt;"",$G231=""),"Date de fin requise",IF($F231="","",IF(AND(VLOOKUP($G231,Données!$C$2:$E$7,3,TRUE)=VLOOKUP($C$6,Données!$A$2:$E$7,5,FALSE),VLOOKUP($F231,Données!$C$2:$E$7,3,TRUE)=VLOOKUP($C$6,Données!$A$2:$E$7,5,FALSE)),"OK","Les dates ne correspondent pas à la période visée par le soutien")))))</f>
        <v/>
      </c>
      <c r="I231" s="5"/>
      <c r="J231" s="523"/>
      <c r="K231" s="137" t="str">
        <f t="shared" si="31"/>
        <v/>
      </c>
      <c r="L231" s="524"/>
      <c r="M231" s="270"/>
      <c r="N231" s="137" t="str">
        <f t="shared" si="32"/>
        <v/>
      </c>
      <c r="O231" s="6"/>
      <c r="P231" s="160"/>
      <c r="Q231" s="7"/>
      <c r="R231" s="5"/>
      <c r="S231" s="10"/>
      <c r="T231" s="8"/>
      <c r="U231" s="306"/>
      <c r="V231" s="307"/>
      <c r="W231" s="308"/>
      <c r="X231" s="138" t="str">
        <f t="shared" si="28"/>
        <v/>
      </c>
      <c r="Y231" s="139" t="str">
        <f t="shared" si="29"/>
        <v/>
      </c>
      <c r="Z231" s="140" t="str">
        <f t="shared" si="33"/>
        <v/>
      </c>
      <c r="AA231" s="141" t="str">
        <f>IF(OR($F231="",$G231="",$I231="",$I231=0),"",VLOOKUP($G231,'Tableau de bord'!$B$28:$G$32,4,TRUE))</f>
        <v/>
      </c>
      <c r="AB231" s="141" t="str">
        <f>IF(OR($F231="",$G231="",$I231="",$I231=0),"",VLOOKUP($G231,'Tableau de bord'!$B$35:$G$39,4,TRUE))</f>
        <v/>
      </c>
      <c r="AC231" s="168" t="str">
        <f t="shared" si="30"/>
        <v/>
      </c>
      <c r="AD231" s="142" t="str">
        <f t="shared" si="34"/>
        <v/>
      </c>
      <c r="AE231" s="142" t="str">
        <f>IF(OR($I231="",$G231="",$F231=""),"",IF(OR($H231&lt;&gt;"OK",$K231&lt;&gt;"OK",$N231&lt;&gt;"OK"),0,IF($Y231&gt;=0,IF(($Z$10*$Z231)*VLOOKUP($G231,'Tableau de bord'!$B$42:$G$46,4,TRUE)&gt;75000,75000*($Y231),(($Z$10*$Z231)*$Y231*VLOOKUP($G231,'Tableau de bord'!$B$42:$G$46,4,TRUE))))))</f>
        <v/>
      </c>
      <c r="AF231" s="177" t="str">
        <f t="shared" si="35"/>
        <v/>
      </c>
      <c r="AG231" s="309"/>
      <c r="AH231" s="310"/>
      <c r="AI231" s="387"/>
      <c r="AJ231" s="388"/>
      <c r="AK231" s="386" t="str">
        <f t="shared" si="36"/>
        <v/>
      </c>
      <c r="AL231" s="160"/>
      <c r="AM231" s="380"/>
      <c r="AN231" s="388"/>
      <c r="AO231" s="173"/>
      <c r="AP231" s="388"/>
      <c r="AQ231" s="160"/>
      <c r="AR231" s="7"/>
      <c r="AS231" s="173"/>
      <c r="AT231" s="160"/>
    </row>
    <row r="232" spans="1:46" s="143" customFormat="1" ht="21" customHeight="1" x14ac:dyDescent="0.25">
      <c r="A232" s="305"/>
      <c r="B232" s="311"/>
      <c r="C232" s="311"/>
      <c r="D232" s="311"/>
      <c r="E232" s="311"/>
      <c r="F232" s="312"/>
      <c r="G232" s="313"/>
      <c r="H232" s="137" t="str">
        <f>IF(AND($C$6="Choisir la période de dépôt",F232&lt;&gt;"",G232),"Choisir une période de dépôt",IF(AND($G232&lt;&gt;"",$F232=""),"Date de début requise",IF(AND($F232&lt;&gt;"",$G232=""),"Date de fin requise",IF($F232="","",IF(AND(VLOOKUP($G232,Données!$C$2:$E$7,3,TRUE)=VLOOKUP($C$6,Données!$A$2:$E$7,5,FALSE),VLOOKUP($F232,Données!$C$2:$E$7,3,TRUE)=VLOOKUP($C$6,Données!$A$2:$E$7,5,FALSE)),"OK","Les dates ne correspondent pas à la période visée par le soutien")))))</f>
        <v/>
      </c>
      <c r="I232" s="5"/>
      <c r="J232" s="523"/>
      <c r="K232" s="137" t="str">
        <f t="shared" si="31"/>
        <v/>
      </c>
      <c r="L232" s="524"/>
      <c r="M232" s="270"/>
      <c r="N232" s="137" t="str">
        <f t="shared" si="32"/>
        <v/>
      </c>
      <c r="O232" s="6"/>
      <c r="P232" s="160"/>
      <c r="Q232" s="7"/>
      <c r="R232" s="5"/>
      <c r="S232" s="10"/>
      <c r="T232" s="8"/>
      <c r="U232" s="306"/>
      <c r="V232" s="307"/>
      <c r="W232" s="308"/>
      <c r="X232" s="138" t="str">
        <f t="shared" si="28"/>
        <v/>
      </c>
      <c r="Y232" s="139" t="str">
        <f t="shared" si="29"/>
        <v/>
      </c>
      <c r="Z232" s="140" t="str">
        <f t="shared" si="33"/>
        <v/>
      </c>
      <c r="AA232" s="141" t="str">
        <f>IF(OR($F232="",$G232="",$I232="",$I232=0),"",VLOOKUP($G232,'Tableau de bord'!$B$28:$G$32,4,TRUE))</f>
        <v/>
      </c>
      <c r="AB232" s="141" t="str">
        <f>IF(OR($F232="",$G232="",$I232="",$I232=0),"",VLOOKUP($G232,'Tableau de bord'!$B$35:$G$39,4,TRUE))</f>
        <v/>
      </c>
      <c r="AC232" s="168" t="str">
        <f t="shared" si="30"/>
        <v/>
      </c>
      <c r="AD232" s="142" t="str">
        <f t="shared" si="34"/>
        <v/>
      </c>
      <c r="AE232" s="142" t="str">
        <f>IF(OR($I232="",$G232="",$F232=""),"",IF(OR($H232&lt;&gt;"OK",$K232&lt;&gt;"OK",$N232&lt;&gt;"OK"),0,IF($Y232&gt;=0,IF(($Z$10*$Z232)*VLOOKUP($G232,'Tableau de bord'!$B$42:$G$46,4,TRUE)&gt;75000,75000*($Y232),(($Z$10*$Z232)*$Y232*VLOOKUP($G232,'Tableau de bord'!$B$42:$G$46,4,TRUE))))))</f>
        <v/>
      </c>
      <c r="AF232" s="177" t="str">
        <f t="shared" si="35"/>
        <v/>
      </c>
      <c r="AG232" s="309"/>
      <c r="AH232" s="310"/>
      <c r="AI232" s="387"/>
      <c r="AJ232" s="388"/>
      <c r="AK232" s="386" t="str">
        <f t="shared" si="36"/>
        <v/>
      </c>
      <c r="AL232" s="160"/>
      <c r="AM232" s="380"/>
      <c r="AN232" s="388"/>
      <c r="AO232" s="173"/>
      <c r="AP232" s="388"/>
      <c r="AQ232" s="160"/>
      <c r="AR232" s="7"/>
      <c r="AS232" s="173"/>
      <c r="AT232" s="160"/>
    </row>
    <row r="233" spans="1:46" s="143" customFormat="1" ht="21" customHeight="1" x14ac:dyDescent="0.25">
      <c r="A233" s="305"/>
      <c r="B233" s="311"/>
      <c r="C233" s="311"/>
      <c r="D233" s="311"/>
      <c r="E233" s="311"/>
      <c r="F233" s="312"/>
      <c r="G233" s="313"/>
      <c r="H233" s="137" t="str">
        <f>IF(AND($C$6="Choisir la période de dépôt",F233&lt;&gt;"",G233),"Choisir une période de dépôt",IF(AND($G233&lt;&gt;"",$F233=""),"Date de début requise",IF(AND($F233&lt;&gt;"",$G233=""),"Date de fin requise",IF($F233="","",IF(AND(VLOOKUP($G233,Données!$C$2:$E$7,3,TRUE)=VLOOKUP($C$6,Données!$A$2:$E$7,5,FALSE),VLOOKUP($F233,Données!$C$2:$E$7,3,TRUE)=VLOOKUP($C$6,Données!$A$2:$E$7,5,FALSE)),"OK","Les dates ne correspondent pas à la période visée par le soutien")))))</f>
        <v/>
      </c>
      <c r="I233" s="5"/>
      <c r="J233" s="523"/>
      <c r="K233" s="137" t="str">
        <f t="shared" si="31"/>
        <v/>
      </c>
      <c r="L233" s="524"/>
      <c r="M233" s="270"/>
      <c r="N233" s="137" t="str">
        <f t="shared" si="32"/>
        <v/>
      </c>
      <c r="O233" s="6"/>
      <c r="P233" s="160"/>
      <c r="Q233" s="7"/>
      <c r="R233" s="5"/>
      <c r="S233" s="10"/>
      <c r="T233" s="8"/>
      <c r="U233" s="306"/>
      <c r="V233" s="307"/>
      <c r="W233" s="308"/>
      <c r="X233" s="138" t="str">
        <f t="shared" si="28"/>
        <v/>
      </c>
      <c r="Y233" s="139" t="str">
        <f t="shared" si="29"/>
        <v/>
      </c>
      <c r="Z233" s="140" t="str">
        <f t="shared" si="33"/>
        <v/>
      </c>
      <c r="AA233" s="141" t="str">
        <f>IF(OR($F233="",$G233="",$I233="",$I233=0),"",VLOOKUP($G233,'Tableau de bord'!$B$28:$G$32,4,TRUE))</f>
        <v/>
      </c>
      <c r="AB233" s="141" t="str">
        <f>IF(OR($F233="",$G233="",$I233="",$I233=0),"",VLOOKUP($G233,'Tableau de bord'!$B$35:$G$39,4,TRUE))</f>
        <v/>
      </c>
      <c r="AC233" s="168" t="str">
        <f t="shared" si="30"/>
        <v/>
      </c>
      <c r="AD233" s="142" t="str">
        <f t="shared" si="34"/>
        <v/>
      </c>
      <c r="AE233" s="142" t="str">
        <f>IF(OR($I233="",$G233="",$F233=""),"",IF(OR($H233&lt;&gt;"OK",$K233&lt;&gt;"OK",$N233&lt;&gt;"OK"),0,IF($Y233&gt;=0,IF(($Z$10*$Z233)*VLOOKUP($G233,'Tableau de bord'!$B$42:$G$46,4,TRUE)&gt;75000,75000*($Y233),(($Z$10*$Z233)*$Y233*VLOOKUP($G233,'Tableau de bord'!$B$42:$G$46,4,TRUE))))))</f>
        <v/>
      </c>
      <c r="AF233" s="177" t="str">
        <f t="shared" si="35"/>
        <v/>
      </c>
      <c r="AG233" s="309"/>
      <c r="AH233" s="310"/>
      <c r="AI233" s="387"/>
      <c r="AJ233" s="388"/>
      <c r="AK233" s="386" t="str">
        <f t="shared" si="36"/>
        <v/>
      </c>
      <c r="AL233" s="160"/>
      <c r="AM233" s="380"/>
      <c r="AN233" s="388"/>
      <c r="AO233" s="173"/>
      <c r="AP233" s="388"/>
      <c r="AQ233" s="160"/>
      <c r="AR233" s="7"/>
      <c r="AS233" s="173"/>
      <c r="AT233" s="160"/>
    </row>
    <row r="234" spans="1:46" s="143" customFormat="1" ht="21" customHeight="1" x14ac:dyDescent="0.25">
      <c r="A234" s="305"/>
      <c r="B234" s="311"/>
      <c r="C234" s="311"/>
      <c r="D234" s="311"/>
      <c r="E234" s="311"/>
      <c r="F234" s="312"/>
      <c r="G234" s="313"/>
      <c r="H234" s="137" t="str">
        <f>IF(AND($C$6="Choisir la période de dépôt",F234&lt;&gt;"",G234),"Choisir une période de dépôt",IF(AND($G234&lt;&gt;"",$F234=""),"Date de début requise",IF(AND($F234&lt;&gt;"",$G234=""),"Date de fin requise",IF($F234="","",IF(AND(VLOOKUP($G234,Données!$C$2:$E$7,3,TRUE)=VLOOKUP($C$6,Données!$A$2:$E$7,5,FALSE),VLOOKUP($F234,Données!$C$2:$E$7,3,TRUE)=VLOOKUP($C$6,Données!$A$2:$E$7,5,FALSE)),"OK","Les dates ne correspondent pas à la période visée par le soutien")))))</f>
        <v/>
      </c>
      <c r="I234" s="5"/>
      <c r="J234" s="523"/>
      <c r="K234" s="137" t="str">
        <f t="shared" si="31"/>
        <v/>
      </c>
      <c r="L234" s="524"/>
      <c r="M234" s="270"/>
      <c r="N234" s="137" t="str">
        <f t="shared" si="32"/>
        <v/>
      </c>
      <c r="O234" s="6"/>
      <c r="P234" s="160"/>
      <c r="Q234" s="7"/>
      <c r="R234" s="5"/>
      <c r="S234" s="10"/>
      <c r="T234" s="8"/>
      <c r="U234" s="306"/>
      <c r="V234" s="307"/>
      <c r="W234" s="308"/>
      <c r="X234" s="138" t="str">
        <f t="shared" si="28"/>
        <v/>
      </c>
      <c r="Y234" s="139" t="str">
        <f t="shared" si="29"/>
        <v/>
      </c>
      <c r="Z234" s="140" t="str">
        <f t="shared" si="33"/>
        <v/>
      </c>
      <c r="AA234" s="141" t="str">
        <f>IF(OR($F234="",$G234="",$I234="",$I234=0),"",VLOOKUP($G234,'Tableau de bord'!$B$28:$G$32,4,TRUE))</f>
        <v/>
      </c>
      <c r="AB234" s="141" t="str">
        <f>IF(OR($F234="",$G234="",$I234="",$I234=0),"",VLOOKUP($G234,'Tableau de bord'!$B$35:$G$39,4,TRUE))</f>
        <v/>
      </c>
      <c r="AC234" s="168" t="str">
        <f t="shared" si="30"/>
        <v/>
      </c>
      <c r="AD234" s="142" t="str">
        <f t="shared" si="34"/>
        <v/>
      </c>
      <c r="AE234" s="142" t="str">
        <f>IF(OR($I234="",$G234="",$F234=""),"",IF(OR($H234&lt;&gt;"OK",$K234&lt;&gt;"OK",$N234&lt;&gt;"OK"),0,IF($Y234&gt;=0,IF(($Z$10*$Z234)*VLOOKUP($G234,'Tableau de bord'!$B$42:$G$46,4,TRUE)&gt;75000,75000*($Y234),(($Z$10*$Z234)*$Y234*VLOOKUP($G234,'Tableau de bord'!$B$42:$G$46,4,TRUE))))))</f>
        <v/>
      </c>
      <c r="AF234" s="177" t="str">
        <f t="shared" si="35"/>
        <v/>
      </c>
      <c r="AG234" s="309"/>
      <c r="AH234" s="310"/>
      <c r="AI234" s="387"/>
      <c r="AJ234" s="388"/>
      <c r="AK234" s="386" t="str">
        <f t="shared" si="36"/>
        <v/>
      </c>
      <c r="AL234" s="160"/>
      <c r="AM234" s="380"/>
      <c r="AN234" s="388"/>
      <c r="AO234" s="173"/>
      <c r="AP234" s="388"/>
      <c r="AQ234" s="160"/>
      <c r="AR234" s="7"/>
      <c r="AS234" s="173"/>
      <c r="AT234" s="160"/>
    </row>
    <row r="235" spans="1:46" s="143" customFormat="1" ht="21" customHeight="1" x14ac:dyDescent="0.25">
      <c r="A235" s="305"/>
      <c r="B235" s="311"/>
      <c r="C235" s="311"/>
      <c r="D235" s="311"/>
      <c r="E235" s="311"/>
      <c r="F235" s="312"/>
      <c r="G235" s="313"/>
      <c r="H235" s="137" t="str">
        <f>IF(AND($C$6="Choisir la période de dépôt",F235&lt;&gt;"",G235),"Choisir une période de dépôt",IF(AND($G235&lt;&gt;"",$F235=""),"Date de début requise",IF(AND($F235&lt;&gt;"",$G235=""),"Date de fin requise",IF($F235="","",IF(AND(VLOOKUP($G235,Données!$C$2:$E$7,3,TRUE)=VLOOKUP($C$6,Données!$A$2:$E$7,5,FALSE),VLOOKUP($F235,Données!$C$2:$E$7,3,TRUE)=VLOOKUP($C$6,Données!$A$2:$E$7,5,FALSE)),"OK","Les dates ne correspondent pas à la période visée par le soutien")))))</f>
        <v/>
      </c>
      <c r="I235" s="5"/>
      <c r="J235" s="523"/>
      <c r="K235" s="137" t="str">
        <f t="shared" si="31"/>
        <v/>
      </c>
      <c r="L235" s="524"/>
      <c r="M235" s="270"/>
      <c r="N235" s="137" t="str">
        <f t="shared" si="32"/>
        <v/>
      </c>
      <c r="O235" s="6"/>
      <c r="P235" s="160"/>
      <c r="Q235" s="7"/>
      <c r="R235" s="5"/>
      <c r="S235" s="10"/>
      <c r="T235" s="8"/>
      <c r="U235" s="306"/>
      <c r="V235" s="307"/>
      <c r="W235" s="308"/>
      <c r="X235" s="138" t="str">
        <f t="shared" si="28"/>
        <v/>
      </c>
      <c r="Y235" s="139" t="str">
        <f t="shared" si="29"/>
        <v/>
      </c>
      <c r="Z235" s="140" t="str">
        <f t="shared" si="33"/>
        <v/>
      </c>
      <c r="AA235" s="141" t="str">
        <f>IF(OR($F235="",$G235="",$I235="",$I235=0),"",VLOOKUP($G235,'Tableau de bord'!$B$28:$G$32,4,TRUE))</f>
        <v/>
      </c>
      <c r="AB235" s="141" t="str">
        <f>IF(OR($F235="",$G235="",$I235="",$I235=0),"",VLOOKUP($G235,'Tableau de bord'!$B$35:$G$39,4,TRUE))</f>
        <v/>
      </c>
      <c r="AC235" s="168" t="str">
        <f t="shared" si="30"/>
        <v/>
      </c>
      <c r="AD235" s="142" t="str">
        <f t="shared" si="34"/>
        <v/>
      </c>
      <c r="AE235" s="142" t="str">
        <f>IF(OR($I235="",$G235="",$F235=""),"",IF(OR($H235&lt;&gt;"OK",$K235&lt;&gt;"OK",$N235&lt;&gt;"OK"),0,IF($Y235&gt;=0,IF(($Z$10*$Z235)*VLOOKUP($G235,'Tableau de bord'!$B$42:$G$46,4,TRUE)&gt;75000,75000*($Y235),(($Z$10*$Z235)*$Y235*VLOOKUP($G235,'Tableau de bord'!$B$42:$G$46,4,TRUE))))))</f>
        <v/>
      </c>
      <c r="AF235" s="177" t="str">
        <f t="shared" si="35"/>
        <v/>
      </c>
      <c r="AG235" s="309"/>
      <c r="AH235" s="310"/>
      <c r="AI235" s="387"/>
      <c r="AJ235" s="388"/>
      <c r="AK235" s="386" t="str">
        <f t="shared" si="36"/>
        <v/>
      </c>
      <c r="AL235" s="160"/>
      <c r="AM235" s="380"/>
      <c r="AN235" s="388"/>
      <c r="AO235" s="173"/>
      <c r="AP235" s="388"/>
      <c r="AQ235" s="160"/>
      <c r="AR235" s="7"/>
      <c r="AS235" s="173"/>
      <c r="AT235" s="160"/>
    </row>
    <row r="236" spans="1:46" s="143" customFormat="1" ht="21" customHeight="1" x14ac:dyDescent="0.25">
      <c r="A236" s="305"/>
      <c r="B236" s="311"/>
      <c r="C236" s="311"/>
      <c r="D236" s="311"/>
      <c r="E236" s="311"/>
      <c r="F236" s="312"/>
      <c r="G236" s="313"/>
      <c r="H236" s="137" t="str">
        <f>IF(AND($C$6="Choisir la période de dépôt",F236&lt;&gt;"",G236),"Choisir une période de dépôt",IF(AND($G236&lt;&gt;"",$F236=""),"Date de début requise",IF(AND($F236&lt;&gt;"",$G236=""),"Date de fin requise",IF($F236="","",IF(AND(VLOOKUP($G236,Données!$C$2:$E$7,3,TRUE)=VLOOKUP($C$6,Données!$A$2:$E$7,5,FALSE),VLOOKUP($F236,Données!$C$2:$E$7,3,TRUE)=VLOOKUP($C$6,Données!$A$2:$E$7,5,FALSE)),"OK","Les dates ne correspondent pas à la période visée par le soutien")))))</f>
        <v/>
      </c>
      <c r="I236" s="5"/>
      <c r="J236" s="523"/>
      <c r="K236" s="137" t="str">
        <f t="shared" si="31"/>
        <v/>
      </c>
      <c r="L236" s="524"/>
      <c r="M236" s="270"/>
      <c r="N236" s="137" t="str">
        <f t="shared" si="32"/>
        <v/>
      </c>
      <c r="O236" s="6"/>
      <c r="P236" s="160"/>
      <c r="Q236" s="7"/>
      <c r="R236" s="5"/>
      <c r="S236" s="10"/>
      <c r="T236" s="8"/>
      <c r="U236" s="306"/>
      <c r="V236" s="307"/>
      <c r="W236" s="308"/>
      <c r="X236" s="138" t="str">
        <f t="shared" si="28"/>
        <v/>
      </c>
      <c r="Y236" s="139" t="str">
        <f t="shared" si="29"/>
        <v/>
      </c>
      <c r="Z236" s="140" t="str">
        <f t="shared" si="33"/>
        <v/>
      </c>
      <c r="AA236" s="141" t="str">
        <f>IF(OR($F236="",$G236="",$I236="",$I236=0),"",VLOOKUP($G236,'Tableau de bord'!$B$28:$G$32,4,TRUE))</f>
        <v/>
      </c>
      <c r="AB236" s="141" t="str">
        <f>IF(OR($F236="",$G236="",$I236="",$I236=0),"",VLOOKUP($G236,'Tableau de bord'!$B$35:$G$39,4,TRUE))</f>
        <v/>
      </c>
      <c r="AC236" s="168" t="str">
        <f t="shared" si="30"/>
        <v/>
      </c>
      <c r="AD236" s="142" t="str">
        <f t="shared" si="34"/>
        <v/>
      </c>
      <c r="AE236" s="142" t="str">
        <f>IF(OR($I236="",$G236="",$F236=""),"",IF(OR($H236&lt;&gt;"OK",$K236&lt;&gt;"OK",$N236&lt;&gt;"OK"),0,IF($Y236&gt;=0,IF(($Z$10*$Z236)*VLOOKUP($G236,'Tableau de bord'!$B$42:$G$46,4,TRUE)&gt;75000,75000*($Y236),(($Z$10*$Z236)*$Y236*VLOOKUP($G236,'Tableau de bord'!$B$42:$G$46,4,TRUE))))))</f>
        <v/>
      </c>
      <c r="AF236" s="177" t="str">
        <f t="shared" si="35"/>
        <v/>
      </c>
      <c r="AG236" s="309"/>
      <c r="AH236" s="310"/>
      <c r="AI236" s="387"/>
      <c r="AJ236" s="388"/>
      <c r="AK236" s="386" t="str">
        <f t="shared" si="36"/>
        <v/>
      </c>
      <c r="AL236" s="160"/>
      <c r="AM236" s="380"/>
      <c r="AN236" s="388"/>
      <c r="AO236" s="173"/>
      <c r="AP236" s="388"/>
      <c r="AQ236" s="160"/>
      <c r="AR236" s="7"/>
      <c r="AS236" s="173"/>
      <c r="AT236" s="160"/>
    </row>
    <row r="237" spans="1:46" s="143" customFormat="1" ht="21" customHeight="1" x14ac:dyDescent="0.25">
      <c r="A237" s="305"/>
      <c r="B237" s="311"/>
      <c r="C237" s="311"/>
      <c r="D237" s="311"/>
      <c r="E237" s="311"/>
      <c r="F237" s="312"/>
      <c r="G237" s="313"/>
      <c r="H237" s="137" t="str">
        <f>IF(AND($C$6="Choisir la période de dépôt",F237&lt;&gt;"",G237),"Choisir une période de dépôt",IF(AND($G237&lt;&gt;"",$F237=""),"Date de début requise",IF(AND($F237&lt;&gt;"",$G237=""),"Date de fin requise",IF($F237="","",IF(AND(VLOOKUP($G237,Données!$C$2:$E$7,3,TRUE)=VLOOKUP($C$6,Données!$A$2:$E$7,5,FALSE),VLOOKUP($F237,Données!$C$2:$E$7,3,TRUE)=VLOOKUP($C$6,Données!$A$2:$E$7,5,FALSE)),"OK","Les dates ne correspondent pas à la période visée par le soutien")))))</f>
        <v/>
      </c>
      <c r="I237" s="5"/>
      <c r="J237" s="523"/>
      <c r="K237" s="137" t="str">
        <f t="shared" si="31"/>
        <v/>
      </c>
      <c r="L237" s="524"/>
      <c r="M237" s="270"/>
      <c r="N237" s="137" t="str">
        <f t="shared" si="32"/>
        <v/>
      </c>
      <c r="O237" s="6"/>
      <c r="P237" s="160"/>
      <c r="Q237" s="7"/>
      <c r="R237" s="5"/>
      <c r="S237" s="10"/>
      <c r="T237" s="8"/>
      <c r="U237" s="306"/>
      <c r="V237" s="307"/>
      <c r="W237" s="308"/>
      <c r="X237" s="138" t="str">
        <f t="shared" si="28"/>
        <v/>
      </c>
      <c r="Y237" s="139" t="str">
        <f t="shared" si="29"/>
        <v/>
      </c>
      <c r="Z237" s="140" t="str">
        <f t="shared" si="33"/>
        <v/>
      </c>
      <c r="AA237" s="141" t="str">
        <f>IF(OR($F237="",$G237="",$I237="",$I237=0),"",VLOOKUP($G237,'Tableau de bord'!$B$28:$G$32,4,TRUE))</f>
        <v/>
      </c>
      <c r="AB237" s="141" t="str">
        <f>IF(OR($F237="",$G237="",$I237="",$I237=0),"",VLOOKUP($G237,'Tableau de bord'!$B$35:$G$39,4,TRUE))</f>
        <v/>
      </c>
      <c r="AC237" s="168" t="str">
        <f t="shared" si="30"/>
        <v/>
      </c>
      <c r="AD237" s="142" t="str">
        <f t="shared" si="34"/>
        <v/>
      </c>
      <c r="AE237" s="142" t="str">
        <f>IF(OR($I237="",$G237="",$F237=""),"",IF(OR($H237&lt;&gt;"OK",$K237&lt;&gt;"OK",$N237&lt;&gt;"OK"),0,IF($Y237&gt;=0,IF(($Z$10*$Z237)*VLOOKUP($G237,'Tableau de bord'!$B$42:$G$46,4,TRUE)&gt;75000,75000*($Y237),(($Z$10*$Z237)*$Y237*VLOOKUP($G237,'Tableau de bord'!$B$42:$G$46,4,TRUE))))))</f>
        <v/>
      </c>
      <c r="AF237" s="177" t="str">
        <f t="shared" si="35"/>
        <v/>
      </c>
      <c r="AG237" s="309"/>
      <c r="AH237" s="310"/>
      <c r="AI237" s="387"/>
      <c r="AJ237" s="388"/>
      <c r="AK237" s="386" t="str">
        <f t="shared" si="36"/>
        <v/>
      </c>
      <c r="AL237" s="160"/>
      <c r="AM237" s="380"/>
      <c r="AN237" s="388"/>
      <c r="AO237" s="173"/>
      <c r="AP237" s="388"/>
      <c r="AQ237" s="160"/>
      <c r="AR237" s="7"/>
      <c r="AS237" s="173"/>
      <c r="AT237" s="160"/>
    </row>
    <row r="238" spans="1:46" s="143" customFormat="1" ht="21" customHeight="1" x14ac:dyDescent="0.25">
      <c r="A238" s="305"/>
      <c r="B238" s="311"/>
      <c r="C238" s="311"/>
      <c r="D238" s="311"/>
      <c r="E238" s="311"/>
      <c r="F238" s="312"/>
      <c r="G238" s="313"/>
      <c r="H238" s="137" t="str">
        <f>IF(AND($C$6="Choisir la période de dépôt",F238&lt;&gt;"",G238),"Choisir une période de dépôt",IF(AND($G238&lt;&gt;"",$F238=""),"Date de début requise",IF(AND($F238&lt;&gt;"",$G238=""),"Date de fin requise",IF($F238="","",IF(AND(VLOOKUP($G238,Données!$C$2:$E$7,3,TRUE)=VLOOKUP($C$6,Données!$A$2:$E$7,5,FALSE),VLOOKUP($F238,Données!$C$2:$E$7,3,TRUE)=VLOOKUP($C$6,Données!$A$2:$E$7,5,FALSE)),"OK","Les dates ne correspondent pas à la période visée par le soutien")))))</f>
        <v/>
      </c>
      <c r="I238" s="5"/>
      <c r="J238" s="523"/>
      <c r="K238" s="137" t="str">
        <f t="shared" si="31"/>
        <v/>
      </c>
      <c r="L238" s="524"/>
      <c r="M238" s="270"/>
      <c r="N238" s="137" t="str">
        <f t="shared" si="32"/>
        <v/>
      </c>
      <c r="O238" s="6"/>
      <c r="P238" s="160"/>
      <c r="Q238" s="7"/>
      <c r="R238" s="5"/>
      <c r="S238" s="10"/>
      <c r="T238" s="8"/>
      <c r="U238" s="306"/>
      <c r="V238" s="307"/>
      <c r="W238" s="308"/>
      <c r="X238" s="138" t="str">
        <f t="shared" si="28"/>
        <v/>
      </c>
      <c r="Y238" s="139" t="str">
        <f t="shared" si="29"/>
        <v/>
      </c>
      <c r="Z238" s="140" t="str">
        <f t="shared" si="33"/>
        <v/>
      </c>
      <c r="AA238" s="141" t="str">
        <f>IF(OR($F238="",$G238="",$I238="",$I238=0),"",VLOOKUP($G238,'Tableau de bord'!$B$28:$G$32,4,TRUE))</f>
        <v/>
      </c>
      <c r="AB238" s="141" t="str">
        <f>IF(OR($F238="",$G238="",$I238="",$I238=0),"",VLOOKUP($G238,'Tableau de bord'!$B$35:$G$39,4,TRUE))</f>
        <v/>
      </c>
      <c r="AC238" s="168" t="str">
        <f t="shared" si="30"/>
        <v/>
      </c>
      <c r="AD238" s="142" t="str">
        <f t="shared" si="34"/>
        <v/>
      </c>
      <c r="AE238" s="142" t="str">
        <f>IF(OR($I238="",$G238="",$F238=""),"",IF(OR($H238&lt;&gt;"OK",$K238&lt;&gt;"OK",$N238&lt;&gt;"OK"),0,IF($Y238&gt;=0,IF(($Z$10*$Z238)*VLOOKUP($G238,'Tableau de bord'!$B$42:$G$46,4,TRUE)&gt;75000,75000*($Y238),(($Z$10*$Z238)*$Y238*VLOOKUP($G238,'Tableau de bord'!$B$42:$G$46,4,TRUE))))))</f>
        <v/>
      </c>
      <c r="AF238" s="177" t="str">
        <f t="shared" si="35"/>
        <v/>
      </c>
      <c r="AG238" s="309"/>
      <c r="AH238" s="310"/>
      <c r="AI238" s="387"/>
      <c r="AJ238" s="388"/>
      <c r="AK238" s="386" t="str">
        <f t="shared" si="36"/>
        <v/>
      </c>
      <c r="AL238" s="160"/>
      <c r="AM238" s="380"/>
      <c r="AN238" s="388"/>
      <c r="AO238" s="173"/>
      <c r="AP238" s="388"/>
      <c r="AQ238" s="160"/>
      <c r="AR238" s="7"/>
      <c r="AS238" s="173"/>
      <c r="AT238" s="160"/>
    </row>
    <row r="239" spans="1:46" s="143" customFormat="1" ht="21" customHeight="1" x14ac:dyDescent="0.25">
      <c r="A239" s="305"/>
      <c r="B239" s="311"/>
      <c r="C239" s="311"/>
      <c r="D239" s="311"/>
      <c r="E239" s="311"/>
      <c r="F239" s="312"/>
      <c r="G239" s="313"/>
      <c r="H239" s="137" t="str">
        <f>IF(AND($C$6="Choisir la période de dépôt",F239&lt;&gt;"",G239),"Choisir une période de dépôt",IF(AND($G239&lt;&gt;"",$F239=""),"Date de début requise",IF(AND($F239&lt;&gt;"",$G239=""),"Date de fin requise",IF($F239="","",IF(AND(VLOOKUP($G239,Données!$C$2:$E$7,3,TRUE)=VLOOKUP($C$6,Données!$A$2:$E$7,5,FALSE),VLOOKUP($F239,Données!$C$2:$E$7,3,TRUE)=VLOOKUP($C$6,Données!$A$2:$E$7,5,FALSE)),"OK","Les dates ne correspondent pas à la période visée par le soutien")))))</f>
        <v/>
      </c>
      <c r="I239" s="5"/>
      <c r="J239" s="523"/>
      <c r="K239" s="137" t="str">
        <f t="shared" si="31"/>
        <v/>
      </c>
      <c r="L239" s="524"/>
      <c r="M239" s="270"/>
      <c r="N239" s="137" t="str">
        <f t="shared" si="32"/>
        <v/>
      </c>
      <c r="O239" s="6"/>
      <c r="P239" s="160"/>
      <c r="Q239" s="7"/>
      <c r="R239" s="5"/>
      <c r="S239" s="10"/>
      <c r="T239" s="8"/>
      <c r="U239" s="306"/>
      <c r="V239" s="307"/>
      <c r="W239" s="308"/>
      <c r="X239" s="138" t="str">
        <f t="shared" si="28"/>
        <v/>
      </c>
      <c r="Y239" s="139" t="str">
        <f t="shared" si="29"/>
        <v/>
      </c>
      <c r="Z239" s="140" t="str">
        <f t="shared" si="33"/>
        <v/>
      </c>
      <c r="AA239" s="141" t="str">
        <f>IF(OR($F239="",$G239="",$I239="",$I239=0),"",VLOOKUP($G239,'Tableau de bord'!$B$28:$G$32,4,TRUE))</f>
        <v/>
      </c>
      <c r="AB239" s="141" t="str">
        <f>IF(OR($F239="",$G239="",$I239="",$I239=0),"",VLOOKUP($G239,'Tableau de bord'!$B$35:$G$39,4,TRUE))</f>
        <v/>
      </c>
      <c r="AC239" s="168" t="str">
        <f t="shared" si="30"/>
        <v/>
      </c>
      <c r="AD239" s="142" t="str">
        <f t="shared" si="34"/>
        <v/>
      </c>
      <c r="AE239" s="142" t="str">
        <f>IF(OR($I239="",$G239="",$F239=""),"",IF(OR($H239&lt;&gt;"OK",$K239&lt;&gt;"OK",$N239&lt;&gt;"OK"),0,IF($Y239&gt;=0,IF(($Z$10*$Z239)*VLOOKUP($G239,'Tableau de bord'!$B$42:$G$46,4,TRUE)&gt;75000,75000*($Y239),(($Z$10*$Z239)*$Y239*VLOOKUP($G239,'Tableau de bord'!$B$42:$G$46,4,TRUE))))))</f>
        <v/>
      </c>
      <c r="AF239" s="177" t="str">
        <f t="shared" si="35"/>
        <v/>
      </c>
      <c r="AG239" s="309"/>
      <c r="AH239" s="310"/>
      <c r="AI239" s="387"/>
      <c r="AJ239" s="388"/>
      <c r="AK239" s="386" t="str">
        <f t="shared" si="36"/>
        <v/>
      </c>
      <c r="AL239" s="160"/>
      <c r="AM239" s="380"/>
      <c r="AN239" s="388"/>
      <c r="AO239" s="173"/>
      <c r="AP239" s="388"/>
      <c r="AQ239" s="160"/>
      <c r="AR239" s="7"/>
      <c r="AS239" s="173"/>
      <c r="AT239" s="160"/>
    </row>
    <row r="240" spans="1:46" s="143" customFormat="1" ht="21" customHeight="1" x14ac:dyDescent="0.25">
      <c r="A240" s="305"/>
      <c r="B240" s="311"/>
      <c r="C240" s="311"/>
      <c r="D240" s="311"/>
      <c r="E240" s="311"/>
      <c r="F240" s="312"/>
      <c r="G240" s="313"/>
      <c r="H240" s="137" t="str">
        <f>IF(AND($C$6="Choisir la période de dépôt",F240&lt;&gt;"",G240),"Choisir une période de dépôt",IF(AND($G240&lt;&gt;"",$F240=""),"Date de début requise",IF(AND($F240&lt;&gt;"",$G240=""),"Date de fin requise",IF($F240="","",IF(AND(VLOOKUP($G240,Données!$C$2:$E$7,3,TRUE)=VLOOKUP($C$6,Données!$A$2:$E$7,5,FALSE),VLOOKUP($F240,Données!$C$2:$E$7,3,TRUE)=VLOOKUP($C$6,Données!$A$2:$E$7,5,FALSE)),"OK","Les dates ne correspondent pas à la période visée par le soutien")))))</f>
        <v/>
      </c>
      <c r="I240" s="5"/>
      <c r="J240" s="523"/>
      <c r="K240" s="137" t="str">
        <f t="shared" si="31"/>
        <v/>
      </c>
      <c r="L240" s="524"/>
      <c r="M240" s="270"/>
      <c r="N240" s="137" t="str">
        <f t="shared" si="32"/>
        <v/>
      </c>
      <c r="O240" s="6"/>
      <c r="P240" s="160"/>
      <c r="Q240" s="7"/>
      <c r="R240" s="5"/>
      <c r="S240" s="10"/>
      <c r="T240" s="8"/>
      <c r="U240" s="306"/>
      <c r="V240" s="307"/>
      <c r="W240" s="308"/>
      <c r="X240" s="138" t="str">
        <f t="shared" si="28"/>
        <v/>
      </c>
      <c r="Y240" s="139" t="str">
        <f t="shared" si="29"/>
        <v/>
      </c>
      <c r="Z240" s="140" t="str">
        <f t="shared" si="33"/>
        <v/>
      </c>
      <c r="AA240" s="141" t="str">
        <f>IF(OR($F240="",$G240="",$I240="",$I240=0),"",VLOOKUP($G240,'Tableau de bord'!$B$28:$G$32,4,TRUE))</f>
        <v/>
      </c>
      <c r="AB240" s="141" t="str">
        <f>IF(OR($F240="",$G240="",$I240="",$I240=0),"",VLOOKUP($G240,'Tableau de bord'!$B$35:$G$39,4,TRUE))</f>
        <v/>
      </c>
      <c r="AC240" s="168" t="str">
        <f t="shared" si="30"/>
        <v/>
      </c>
      <c r="AD240" s="142" t="str">
        <f t="shared" si="34"/>
        <v/>
      </c>
      <c r="AE240" s="142" t="str">
        <f>IF(OR($I240="",$G240="",$F240=""),"",IF(OR($H240&lt;&gt;"OK",$K240&lt;&gt;"OK",$N240&lt;&gt;"OK"),0,IF($Y240&gt;=0,IF(($Z$10*$Z240)*VLOOKUP($G240,'Tableau de bord'!$B$42:$G$46,4,TRUE)&gt;75000,75000*($Y240),(($Z$10*$Z240)*$Y240*VLOOKUP($G240,'Tableau de bord'!$B$42:$G$46,4,TRUE))))))</f>
        <v/>
      </c>
      <c r="AF240" s="177" t="str">
        <f t="shared" si="35"/>
        <v/>
      </c>
      <c r="AG240" s="309"/>
      <c r="AH240" s="310"/>
      <c r="AI240" s="387"/>
      <c r="AJ240" s="388"/>
      <c r="AK240" s="386" t="str">
        <f t="shared" si="36"/>
        <v/>
      </c>
      <c r="AL240" s="160"/>
      <c r="AM240" s="380"/>
      <c r="AN240" s="388"/>
      <c r="AO240" s="173"/>
      <c r="AP240" s="388"/>
      <c r="AQ240" s="160"/>
      <c r="AR240" s="7"/>
      <c r="AS240" s="173"/>
      <c r="AT240" s="160"/>
    </row>
    <row r="241" spans="1:46" s="143" customFormat="1" ht="21" customHeight="1" x14ac:dyDescent="0.25">
      <c r="A241" s="305"/>
      <c r="B241" s="311"/>
      <c r="C241" s="311"/>
      <c r="D241" s="311"/>
      <c r="E241" s="311"/>
      <c r="F241" s="312"/>
      <c r="G241" s="313"/>
      <c r="H241" s="137" t="str">
        <f>IF(AND($C$6="Choisir la période de dépôt",F241&lt;&gt;"",G241),"Choisir une période de dépôt",IF(AND($G241&lt;&gt;"",$F241=""),"Date de début requise",IF(AND($F241&lt;&gt;"",$G241=""),"Date de fin requise",IF($F241="","",IF(AND(VLOOKUP($G241,Données!$C$2:$E$7,3,TRUE)=VLOOKUP($C$6,Données!$A$2:$E$7,5,FALSE),VLOOKUP($F241,Données!$C$2:$E$7,3,TRUE)=VLOOKUP($C$6,Données!$A$2:$E$7,5,FALSE)),"OK","Les dates ne correspondent pas à la période visée par le soutien")))))</f>
        <v/>
      </c>
      <c r="I241" s="5"/>
      <c r="J241" s="523"/>
      <c r="K241" s="137" t="str">
        <f t="shared" si="31"/>
        <v/>
      </c>
      <c r="L241" s="524"/>
      <c r="M241" s="270"/>
      <c r="N241" s="137" t="str">
        <f t="shared" si="32"/>
        <v/>
      </c>
      <c r="O241" s="6"/>
      <c r="P241" s="160"/>
      <c r="Q241" s="7"/>
      <c r="R241" s="5"/>
      <c r="S241" s="10"/>
      <c r="T241" s="8"/>
      <c r="U241" s="306"/>
      <c r="V241" s="307"/>
      <c r="W241" s="308"/>
      <c r="X241" s="138" t="str">
        <f t="shared" si="28"/>
        <v/>
      </c>
      <c r="Y241" s="139" t="str">
        <f t="shared" si="29"/>
        <v/>
      </c>
      <c r="Z241" s="140" t="str">
        <f t="shared" si="33"/>
        <v/>
      </c>
      <c r="AA241" s="141" t="str">
        <f>IF(OR($F241="",$G241="",$I241="",$I241=0),"",VLOOKUP($G241,'Tableau de bord'!$B$28:$G$32,4,TRUE))</f>
        <v/>
      </c>
      <c r="AB241" s="141" t="str">
        <f>IF(OR($F241="",$G241="",$I241="",$I241=0),"",VLOOKUP($G241,'Tableau de bord'!$B$35:$G$39,4,TRUE))</f>
        <v/>
      </c>
      <c r="AC241" s="168" t="str">
        <f t="shared" si="30"/>
        <v/>
      </c>
      <c r="AD241" s="142" t="str">
        <f t="shared" si="34"/>
        <v/>
      </c>
      <c r="AE241" s="142" t="str">
        <f>IF(OR($I241="",$G241="",$F241=""),"",IF(OR($H241&lt;&gt;"OK",$K241&lt;&gt;"OK",$N241&lt;&gt;"OK"),0,IF($Y241&gt;=0,IF(($Z$10*$Z241)*VLOOKUP($G241,'Tableau de bord'!$B$42:$G$46,4,TRUE)&gt;75000,75000*($Y241),(($Z$10*$Z241)*$Y241*VLOOKUP($G241,'Tableau de bord'!$B$42:$G$46,4,TRUE))))))</f>
        <v/>
      </c>
      <c r="AF241" s="177" t="str">
        <f t="shared" si="35"/>
        <v/>
      </c>
      <c r="AG241" s="309"/>
      <c r="AH241" s="310"/>
      <c r="AI241" s="387"/>
      <c r="AJ241" s="388"/>
      <c r="AK241" s="386" t="str">
        <f t="shared" si="36"/>
        <v/>
      </c>
      <c r="AL241" s="160"/>
      <c r="AM241" s="380"/>
      <c r="AN241" s="388"/>
      <c r="AO241" s="173"/>
      <c r="AP241" s="388"/>
      <c r="AQ241" s="160"/>
      <c r="AR241" s="7"/>
      <c r="AS241" s="173"/>
      <c r="AT241" s="160"/>
    </row>
    <row r="242" spans="1:46" s="143" customFormat="1" ht="21" customHeight="1" x14ac:dyDescent="0.25">
      <c r="A242" s="305"/>
      <c r="B242" s="311"/>
      <c r="C242" s="311"/>
      <c r="D242" s="311"/>
      <c r="E242" s="311"/>
      <c r="F242" s="312"/>
      <c r="G242" s="313"/>
      <c r="H242" s="137" t="str">
        <f>IF(AND($C$6="Choisir la période de dépôt",F242&lt;&gt;"",G242),"Choisir une période de dépôt",IF(AND($G242&lt;&gt;"",$F242=""),"Date de début requise",IF(AND($F242&lt;&gt;"",$G242=""),"Date de fin requise",IF($F242="","",IF(AND(VLOOKUP($G242,Données!$C$2:$E$7,3,TRUE)=VLOOKUP($C$6,Données!$A$2:$E$7,5,FALSE),VLOOKUP($F242,Données!$C$2:$E$7,3,TRUE)=VLOOKUP($C$6,Données!$A$2:$E$7,5,FALSE)),"OK","Les dates ne correspondent pas à la période visée par le soutien")))))</f>
        <v/>
      </c>
      <c r="I242" s="5"/>
      <c r="J242" s="523"/>
      <c r="K242" s="137" t="str">
        <f t="shared" si="31"/>
        <v/>
      </c>
      <c r="L242" s="524"/>
      <c r="M242" s="270"/>
      <c r="N242" s="137" t="str">
        <f t="shared" si="32"/>
        <v/>
      </c>
      <c r="O242" s="6"/>
      <c r="P242" s="160"/>
      <c r="Q242" s="7"/>
      <c r="R242" s="5"/>
      <c r="S242" s="10"/>
      <c r="T242" s="8"/>
      <c r="U242" s="306"/>
      <c r="V242" s="307"/>
      <c r="W242" s="308"/>
      <c r="X242" s="138" t="str">
        <f t="shared" si="28"/>
        <v/>
      </c>
      <c r="Y242" s="139" t="str">
        <f t="shared" si="29"/>
        <v/>
      </c>
      <c r="Z242" s="140" t="str">
        <f t="shared" si="33"/>
        <v/>
      </c>
      <c r="AA242" s="141" t="str">
        <f>IF(OR($F242="",$G242="",$I242="",$I242=0),"",VLOOKUP($G242,'Tableau de bord'!$B$28:$G$32,4,TRUE))</f>
        <v/>
      </c>
      <c r="AB242" s="141" t="str">
        <f>IF(OR($F242="",$G242="",$I242="",$I242=0),"",VLOOKUP($G242,'Tableau de bord'!$B$35:$G$39,4,TRUE))</f>
        <v/>
      </c>
      <c r="AC242" s="168" t="str">
        <f t="shared" si="30"/>
        <v/>
      </c>
      <c r="AD242" s="142" t="str">
        <f t="shared" si="34"/>
        <v/>
      </c>
      <c r="AE242" s="142" t="str">
        <f>IF(OR($I242="",$G242="",$F242=""),"",IF(OR($H242&lt;&gt;"OK",$K242&lt;&gt;"OK",$N242&lt;&gt;"OK"),0,IF($Y242&gt;=0,IF(($Z$10*$Z242)*VLOOKUP($G242,'Tableau de bord'!$B$42:$G$46,4,TRUE)&gt;75000,75000*($Y242),(($Z$10*$Z242)*$Y242*VLOOKUP($G242,'Tableau de bord'!$B$42:$G$46,4,TRUE))))))</f>
        <v/>
      </c>
      <c r="AF242" s="177" t="str">
        <f t="shared" si="35"/>
        <v/>
      </c>
      <c r="AG242" s="309"/>
      <c r="AH242" s="310"/>
      <c r="AI242" s="387"/>
      <c r="AJ242" s="388"/>
      <c r="AK242" s="386" t="str">
        <f t="shared" si="36"/>
        <v/>
      </c>
      <c r="AL242" s="160"/>
      <c r="AM242" s="380"/>
      <c r="AN242" s="388"/>
      <c r="AO242" s="173"/>
      <c r="AP242" s="388"/>
      <c r="AQ242" s="160"/>
      <c r="AR242" s="7"/>
      <c r="AS242" s="173"/>
      <c r="AT242" s="160"/>
    </row>
    <row r="243" spans="1:46" s="143" customFormat="1" ht="21" customHeight="1" x14ac:dyDescent="0.25">
      <c r="A243" s="305"/>
      <c r="B243" s="311"/>
      <c r="C243" s="311"/>
      <c r="D243" s="311"/>
      <c r="E243" s="311"/>
      <c r="F243" s="312"/>
      <c r="G243" s="313"/>
      <c r="H243" s="137" t="str">
        <f>IF(AND($C$6="Choisir la période de dépôt",F243&lt;&gt;"",G243),"Choisir une période de dépôt",IF(AND($G243&lt;&gt;"",$F243=""),"Date de début requise",IF(AND($F243&lt;&gt;"",$G243=""),"Date de fin requise",IF($F243="","",IF(AND(VLOOKUP($G243,Données!$C$2:$E$7,3,TRUE)=VLOOKUP($C$6,Données!$A$2:$E$7,5,FALSE),VLOOKUP($F243,Données!$C$2:$E$7,3,TRUE)=VLOOKUP($C$6,Données!$A$2:$E$7,5,FALSE)),"OK","Les dates ne correspondent pas à la période visée par le soutien")))))</f>
        <v/>
      </c>
      <c r="I243" s="5"/>
      <c r="J243" s="523"/>
      <c r="K243" s="137" t="str">
        <f t="shared" si="31"/>
        <v/>
      </c>
      <c r="L243" s="524"/>
      <c r="M243" s="270"/>
      <c r="N243" s="137" t="str">
        <f t="shared" si="32"/>
        <v/>
      </c>
      <c r="O243" s="6"/>
      <c r="P243" s="160"/>
      <c r="Q243" s="7"/>
      <c r="R243" s="5"/>
      <c r="S243" s="10"/>
      <c r="T243" s="8"/>
      <c r="U243" s="306"/>
      <c r="V243" s="307"/>
      <c r="W243" s="308"/>
      <c r="X243" s="138" t="str">
        <f t="shared" si="28"/>
        <v/>
      </c>
      <c r="Y243" s="139" t="str">
        <f t="shared" si="29"/>
        <v/>
      </c>
      <c r="Z243" s="140" t="str">
        <f t="shared" si="33"/>
        <v/>
      </c>
      <c r="AA243" s="141" t="str">
        <f>IF(OR($F243="",$G243="",$I243="",$I243=0),"",VLOOKUP($G243,'Tableau de bord'!$B$28:$G$32,4,TRUE))</f>
        <v/>
      </c>
      <c r="AB243" s="141" t="str">
        <f>IF(OR($F243="",$G243="",$I243="",$I243=0),"",VLOOKUP($G243,'Tableau de bord'!$B$35:$G$39,4,TRUE))</f>
        <v/>
      </c>
      <c r="AC243" s="168" t="str">
        <f t="shared" si="30"/>
        <v/>
      </c>
      <c r="AD243" s="142" t="str">
        <f t="shared" si="34"/>
        <v/>
      </c>
      <c r="AE243" s="142" t="str">
        <f>IF(OR($I243="",$G243="",$F243=""),"",IF(OR($H243&lt;&gt;"OK",$K243&lt;&gt;"OK",$N243&lt;&gt;"OK"),0,IF($Y243&gt;=0,IF(($Z$10*$Z243)*VLOOKUP($G243,'Tableau de bord'!$B$42:$G$46,4,TRUE)&gt;75000,75000*($Y243),(($Z$10*$Z243)*$Y243*VLOOKUP($G243,'Tableau de bord'!$B$42:$G$46,4,TRUE))))))</f>
        <v/>
      </c>
      <c r="AF243" s="177" t="str">
        <f t="shared" si="35"/>
        <v/>
      </c>
      <c r="AG243" s="309"/>
      <c r="AH243" s="310"/>
      <c r="AI243" s="387"/>
      <c r="AJ243" s="388"/>
      <c r="AK243" s="386" t="str">
        <f t="shared" si="36"/>
        <v/>
      </c>
      <c r="AL243" s="160"/>
      <c r="AM243" s="380"/>
      <c r="AN243" s="388"/>
      <c r="AO243" s="173"/>
      <c r="AP243" s="388"/>
      <c r="AQ243" s="160"/>
      <c r="AR243" s="7"/>
      <c r="AS243" s="173"/>
      <c r="AT243" s="160"/>
    </row>
    <row r="244" spans="1:46" s="143" customFormat="1" ht="21" customHeight="1" x14ac:dyDescent="0.25">
      <c r="A244" s="305"/>
      <c r="B244" s="311"/>
      <c r="C244" s="311"/>
      <c r="D244" s="311"/>
      <c r="E244" s="311"/>
      <c r="F244" s="312"/>
      <c r="G244" s="313"/>
      <c r="H244" s="137" t="str">
        <f>IF(AND($C$6="Choisir la période de dépôt",F244&lt;&gt;"",G244),"Choisir une période de dépôt",IF(AND($G244&lt;&gt;"",$F244=""),"Date de début requise",IF(AND($F244&lt;&gt;"",$G244=""),"Date de fin requise",IF($F244="","",IF(AND(VLOOKUP($G244,Données!$C$2:$E$7,3,TRUE)=VLOOKUP($C$6,Données!$A$2:$E$7,5,FALSE),VLOOKUP($F244,Données!$C$2:$E$7,3,TRUE)=VLOOKUP($C$6,Données!$A$2:$E$7,5,FALSE)),"OK","Les dates ne correspondent pas à la période visée par le soutien")))))</f>
        <v/>
      </c>
      <c r="I244" s="5"/>
      <c r="J244" s="523"/>
      <c r="K244" s="137" t="str">
        <f t="shared" si="31"/>
        <v/>
      </c>
      <c r="L244" s="524"/>
      <c r="M244" s="270"/>
      <c r="N244" s="137" t="str">
        <f t="shared" si="32"/>
        <v/>
      </c>
      <c r="O244" s="6"/>
      <c r="P244" s="160"/>
      <c r="Q244" s="7"/>
      <c r="R244" s="5"/>
      <c r="S244" s="10"/>
      <c r="T244" s="8"/>
      <c r="U244" s="306"/>
      <c r="V244" s="307"/>
      <c r="W244" s="308"/>
      <c r="X244" s="138" t="str">
        <f t="shared" si="28"/>
        <v/>
      </c>
      <c r="Y244" s="139" t="str">
        <f t="shared" si="29"/>
        <v/>
      </c>
      <c r="Z244" s="140" t="str">
        <f t="shared" si="33"/>
        <v/>
      </c>
      <c r="AA244" s="141" t="str">
        <f>IF(OR($F244="",$G244="",$I244="",$I244=0),"",VLOOKUP($G244,'Tableau de bord'!$B$28:$G$32,4,TRUE))</f>
        <v/>
      </c>
      <c r="AB244" s="141" t="str">
        <f>IF(OR($F244="",$G244="",$I244="",$I244=0),"",VLOOKUP($G244,'Tableau de bord'!$B$35:$G$39,4,TRUE))</f>
        <v/>
      </c>
      <c r="AC244" s="168" t="str">
        <f t="shared" si="30"/>
        <v/>
      </c>
      <c r="AD244" s="142" t="str">
        <f t="shared" si="34"/>
        <v/>
      </c>
      <c r="AE244" s="142" t="str">
        <f>IF(OR($I244="",$G244="",$F244=""),"",IF(OR($H244&lt;&gt;"OK",$K244&lt;&gt;"OK",$N244&lt;&gt;"OK"),0,IF($Y244&gt;=0,IF(($Z$10*$Z244)*VLOOKUP($G244,'Tableau de bord'!$B$42:$G$46,4,TRUE)&gt;75000,75000*($Y244),(($Z$10*$Z244)*$Y244*VLOOKUP($G244,'Tableau de bord'!$B$42:$G$46,4,TRUE))))))</f>
        <v/>
      </c>
      <c r="AF244" s="177" t="str">
        <f t="shared" si="35"/>
        <v/>
      </c>
      <c r="AG244" s="309"/>
      <c r="AH244" s="310"/>
      <c r="AI244" s="387"/>
      <c r="AJ244" s="388"/>
      <c r="AK244" s="386" t="str">
        <f t="shared" si="36"/>
        <v/>
      </c>
      <c r="AL244" s="160"/>
      <c r="AM244" s="380"/>
      <c r="AN244" s="388"/>
      <c r="AO244" s="173"/>
      <c r="AP244" s="388"/>
      <c r="AQ244" s="160"/>
      <c r="AR244" s="7"/>
      <c r="AS244" s="173"/>
      <c r="AT244" s="160"/>
    </row>
    <row r="245" spans="1:46" s="143" customFormat="1" ht="21" customHeight="1" x14ac:dyDescent="0.25">
      <c r="A245" s="305"/>
      <c r="B245" s="311"/>
      <c r="C245" s="311"/>
      <c r="D245" s="311"/>
      <c r="E245" s="311"/>
      <c r="F245" s="312"/>
      <c r="G245" s="313"/>
      <c r="H245" s="137" t="str">
        <f>IF(AND($C$6="Choisir la période de dépôt",F245&lt;&gt;"",G245),"Choisir une période de dépôt",IF(AND($G245&lt;&gt;"",$F245=""),"Date de début requise",IF(AND($F245&lt;&gt;"",$G245=""),"Date de fin requise",IF($F245="","",IF(AND(VLOOKUP($G245,Données!$C$2:$E$7,3,TRUE)=VLOOKUP($C$6,Données!$A$2:$E$7,5,FALSE),VLOOKUP($F245,Données!$C$2:$E$7,3,TRUE)=VLOOKUP($C$6,Données!$A$2:$E$7,5,FALSE)),"OK","Les dates ne correspondent pas à la période visée par le soutien")))))</f>
        <v/>
      </c>
      <c r="I245" s="5"/>
      <c r="J245" s="523"/>
      <c r="K245" s="137" t="str">
        <f t="shared" si="31"/>
        <v/>
      </c>
      <c r="L245" s="524"/>
      <c r="M245" s="270"/>
      <c r="N245" s="137" t="str">
        <f t="shared" si="32"/>
        <v/>
      </c>
      <c r="O245" s="6"/>
      <c r="P245" s="160"/>
      <c r="Q245" s="7"/>
      <c r="R245" s="5"/>
      <c r="S245" s="10"/>
      <c r="T245" s="8"/>
      <c r="U245" s="306"/>
      <c r="V245" s="307"/>
      <c r="W245" s="308"/>
      <c r="X245" s="138" t="str">
        <f t="shared" si="28"/>
        <v/>
      </c>
      <c r="Y245" s="139" t="str">
        <f t="shared" si="29"/>
        <v/>
      </c>
      <c r="Z245" s="140" t="str">
        <f t="shared" si="33"/>
        <v/>
      </c>
      <c r="AA245" s="141" t="str">
        <f>IF(OR($F245="",$G245="",$I245="",$I245=0),"",VLOOKUP($G245,'Tableau de bord'!$B$28:$G$32,4,TRUE))</f>
        <v/>
      </c>
      <c r="AB245" s="141" t="str">
        <f>IF(OR($F245="",$G245="",$I245="",$I245=0),"",VLOOKUP($G245,'Tableau de bord'!$B$35:$G$39,4,TRUE))</f>
        <v/>
      </c>
      <c r="AC245" s="168" t="str">
        <f t="shared" si="30"/>
        <v/>
      </c>
      <c r="AD245" s="142" t="str">
        <f t="shared" si="34"/>
        <v/>
      </c>
      <c r="AE245" s="142" t="str">
        <f>IF(OR($I245="",$G245="",$F245=""),"",IF(OR($H245&lt;&gt;"OK",$K245&lt;&gt;"OK",$N245&lt;&gt;"OK"),0,IF($Y245&gt;=0,IF(($Z$10*$Z245)*VLOOKUP($G245,'Tableau de bord'!$B$42:$G$46,4,TRUE)&gt;75000,75000*($Y245),(($Z$10*$Z245)*$Y245*VLOOKUP($G245,'Tableau de bord'!$B$42:$G$46,4,TRUE))))))</f>
        <v/>
      </c>
      <c r="AF245" s="177" t="str">
        <f t="shared" si="35"/>
        <v/>
      </c>
      <c r="AG245" s="309"/>
      <c r="AH245" s="310"/>
      <c r="AI245" s="387"/>
      <c r="AJ245" s="388"/>
      <c r="AK245" s="386" t="str">
        <f t="shared" si="36"/>
        <v/>
      </c>
      <c r="AL245" s="160"/>
      <c r="AM245" s="380"/>
      <c r="AN245" s="388"/>
      <c r="AO245" s="173"/>
      <c r="AP245" s="388"/>
      <c r="AQ245" s="160"/>
      <c r="AR245" s="7"/>
      <c r="AS245" s="173"/>
      <c r="AT245" s="160"/>
    </row>
    <row r="246" spans="1:46" s="143" customFormat="1" ht="21" customHeight="1" x14ac:dyDescent="0.25">
      <c r="A246" s="305"/>
      <c r="B246" s="311"/>
      <c r="C246" s="311"/>
      <c r="D246" s="311"/>
      <c r="E246" s="311"/>
      <c r="F246" s="312"/>
      <c r="G246" s="313"/>
      <c r="H246" s="137" t="str">
        <f>IF(AND($C$6="Choisir la période de dépôt",F246&lt;&gt;"",G246),"Choisir une période de dépôt",IF(AND($G246&lt;&gt;"",$F246=""),"Date de début requise",IF(AND($F246&lt;&gt;"",$G246=""),"Date de fin requise",IF($F246="","",IF(AND(VLOOKUP($G246,Données!$C$2:$E$7,3,TRUE)=VLOOKUP($C$6,Données!$A$2:$E$7,5,FALSE),VLOOKUP($F246,Données!$C$2:$E$7,3,TRUE)=VLOOKUP($C$6,Données!$A$2:$E$7,5,FALSE)),"OK","Les dates ne correspondent pas à la période visée par le soutien")))))</f>
        <v/>
      </c>
      <c r="I246" s="5"/>
      <c r="J246" s="523"/>
      <c r="K246" s="137" t="str">
        <f t="shared" si="31"/>
        <v/>
      </c>
      <c r="L246" s="524"/>
      <c r="M246" s="270"/>
      <c r="N246" s="137" t="str">
        <f t="shared" si="32"/>
        <v/>
      </c>
      <c r="O246" s="6"/>
      <c r="P246" s="160"/>
      <c r="Q246" s="7"/>
      <c r="R246" s="5"/>
      <c r="S246" s="10"/>
      <c r="T246" s="8"/>
      <c r="U246" s="306"/>
      <c r="V246" s="307"/>
      <c r="W246" s="308"/>
      <c r="X246" s="138" t="str">
        <f t="shared" si="28"/>
        <v/>
      </c>
      <c r="Y246" s="139" t="str">
        <f t="shared" si="29"/>
        <v/>
      </c>
      <c r="Z246" s="140" t="str">
        <f t="shared" si="33"/>
        <v/>
      </c>
      <c r="AA246" s="141" t="str">
        <f>IF(OR($F246="",$G246="",$I246="",$I246=0),"",VLOOKUP($G246,'Tableau de bord'!$B$28:$G$32,4,TRUE))</f>
        <v/>
      </c>
      <c r="AB246" s="141" t="str">
        <f>IF(OR($F246="",$G246="",$I246="",$I246=0),"",VLOOKUP($G246,'Tableau de bord'!$B$35:$G$39,4,TRUE))</f>
        <v/>
      </c>
      <c r="AC246" s="168" t="str">
        <f t="shared" si="30"/>
        <v/>
      </c>
      <c r="AD246" s="142" t="str">
        <f t="shared" si="34"/>
        <v/>
      </c>
      <c r="AE246" s="142" t="str">
        <f>IF(OR($I246="",$G246="",$F246=""),"",IF(OR($H246&lt;&gt;"OK",$K246&lt;&gt;"OK",$N246&lt;&gt;"OK"),0,IF($Y246&gt;=0,IF(($Z$10*$Z246)*VLOOKUP($G246,'Tableau de bord'!$B$42:$G$46,4,TRUE)&gt;75000,75000*($Y246),(($Z$10*$Z246)*$Y246*VLOOKUP($G246,'Tableau de bord'!$B$42:$G$46,4,TRUE))))))</f>
        <v/>
      </c>
      <c r="AF246" s="177" t="str">
        <f t="shared" si="35"/>
        <v/>
      </c>
      <c r="AG246" s="309"/>
      <c r="AH246" s="310"/>
      <c r="AI246" s="387"/>
      <c r="AJ246" s="388"/>
      <c r="AK246" s="386" t="str">
        <f t="shared" si="36"/>
        <v/>
      </c>
      <c r="AL246" s="160"/>
      <c r="AM246" s="380"/>
      <c r="AN246" s="388"/>
      <c r="AO246" s="173"/>
      <c r="AP246" s="388"/>
      <c r="AQ246" s="160"/>
      <c r="AR246" s="7"/>
      <c r="AS246" s="173"/>
      <c r="AT246" s="160"/>
    </row>
    <row r="247" spans="1:46" s="143" customFormat="1" ht="21" customHeight="1" x14ac:dyDescent="0.25">
      <c r="A247" s="305"/>
      <c r="B247" s="311"/>
      <c r="C247" s="311"/>
      <c r="D247" s="311"/>
      <c r="E247" s="311"/>
      <c r="F247" s="312"/>
      <c r="G247" s="313"/>
      <c r="H247" s="137" t="str">
        <f>IF(AND($C$6="Choisir la période de dépôt",F247&lt;&gt;"",G247),"Choisir une période de dépôt",IF(AND($G247&lt;&gt;"",$F247=""),"Date de début requise",IF(AND($F247&lt;&gt;"",$G247=""),"Date de fin requise",IF($F247="","",IF(AND(VLOOKUP($G247,Données!$C$2:$E$7,3,TRUE)=VLOOKUP($C$6,Données!$A$2:$E$7,5,FALSE),VLOOKUP($F247,Données!$C$2:$E$7,3,TRUE)=VLOOKUP($C$6,Données!$A$2:$E$7,5,FALSE)),"OK","Les dates ne correspondent pas à la période visée par le soutien")))))</f>
        <v/>
      </c>
      <c r="I247" s="5"/>
      <c r="J247" s="523"/>
      <c r="K247" s="137" t="str">
        <f t="shared" si="31"/>
        <v/>
      </c>
      <c r="L247" s="524"/>
      <c r="M247" s="270"/>
      <c r="N247" s="137" t="str">
        <f t="shared" si="32"/>
        <v/>
      </c>
      <c r="O247" s="6"/>
      <c r="P247" s="160"/>
      <c r="Q247" s="7"/>
      <c r="R247" s="5"/>
      <c r="S247" s="10"/>
      <c r="T247" s="8"/>
      <c r="U247" s="306"/>
      <c r="V247" s="307"/>
      <c r="W247" s="308"/>
      <c r="X247" s="138" t="str">
        <f t="shared" si="28"/>
        <v/>
      </c>
      <c r="Y247" s="139" t="str">
        <f t="shared" si="29"/>
        <v/>
      </c>
      <c r="Z247" s="140" t="str">
        <f t="shared" si="33"/>
        <v/>
      </c>
      <c r="AA247" s="141" t="str">
        <f>IF(OR($F247="",$G247="",$I247="",$I247=0),"",VLOOKUP($G247,'Tableau de bord'!$B$28:$G$32,4,TRUE))</f>
        <v/>
      </c>
      <c r="AB247" s="141" t="str">
        <f>IF(OR($F247="",$G247="",$I247="",$I247=0),"",VLOOKUP($G247,'Tableau de bord'!$B$35:$G$39,4,TRUE))</f>
        <v/>
      </c>
      <c r="AC247" s="168" t="str">
        <f t="shared" si="30"/>
        <v/>
      </c>
      <c r="AD247" s="142" t="str">
        <f t="shared" si="34"/>
        <v/>
      </c>
      <c r="AE247" s="142" t="str">
        <f>IF(OR($I247="",$G247="",$F247=""),"",IF(OR($H247&lt;&gt;"OK",$K247&lt;&gt;"OK",$N247&lt;&gt;"OK"),0,IF($Y247&gt;=0,IF(($Z$10*$Z247)*VLOOKUP($G247,'Tableau de bord'!$B$42:$G$46,4,TRUE)&gt;75000,75000*($Y247),(($Z$10*$Z247)*$Y247*VLOOKUP($G247,'Tableau de bord'!$B$42:$G$46,4,TRUE))))))</f>
        <v/>
      </c>
      <c r="AF247" s="177" t="str">
        <f t="shared" si="35"/>
        <v/>
      </c>
      <c r="AG247" s="309"/>
      <c r="AH247" s="310"/>
      <c r="AI247" s="387"/>
      <c r="AJ247" s="388"/>
      <c r="AK247" s="386" t="str">
        <f t="shared" si="36"/>
        <v/>
      </c>
      <c r="AL247" s="160"/>
      <c r="AM247" s="380"/>
      <c r="AN247" s="388"/>
      <c r="AO247" s="173"/>
      <c r="AP247" s="388"/>
      <c r="AQ247" s="160"/>
      <c r="AR247" s="7"/>
      <c r="AS247" s="173"/>
      <c r="AT247" s="160"/>
    </row>
    <row r="248" spans="1:46" s="143" customFormat="1" ht="21" customHeight="1" x14ac:dyDescent="0.25">
      <c r="A248" s="305"/>
      <c r="B248" s="311"/>
      <c r="C248" s="311"/>
      <c r="D248" s="311"/>
      <c r="E248" s="311"/>
      <c r="F248" s="312"/>
      <c r="G248" s="313"/>
      <c r="H248" s="137" t="str">
        <f>IF(AND($C$6="Choisir la période de dépôt",F248&lt;&gt;"",G248),"Choisir une période de dépôt",IF(AND($G248&lt;&gt;"",$F248=""),"Date de début requise",IF(AND($F248&lt;&gt;"",$G248=""),"Date de fin requise",IF($F248="","",IF(AND(VLOOKUP($G248,Données!$C$2:$E$7,3,TRUE)=VLOOKUP($C$6,Données!$A$2:$E$7,5,FALSE),VLOOKUP($F248,Données!$C$2:$E$7,3,TRUE)=VLOOKUP($C$6,Données!$A$2:$E$7,5,FALSE)),"OK","Les dates ne correspondent pas à la période visée par le soutien")))))</f>
        <v/>
      </c>
      <c r="I248" s="5"/>
      <c r="J248" s="523"/>
      <c r="K248" s="137" t="str">
        <f t="shared" si="31"/>
        <v/>
      </c>
      <c r="L248" s="524"/>
      <c r="M248" s="270"/>
      <c r="N248" s="137" t="str">
        <f t="shared" si="32"/>
        <v/>
      </c>
      <c r="O248" s="6"/>
      <c r="P248" s="160"/>
      <c r="Q248" s="7"/>
      <c r="R248" s="5"/>
      <c r="S248" s="10"/>
      <c r="T248" s="8"/>
      <c r="U248" s="306"/>
      <c r="V248" s="307"/>
      <c r="W248" s="308"/>
      <c r="X248" s="138" t="str">
        <f t="shared" si="28"/>
        <v/>
      </c>
      <c r="Y248" s="139" t="str">
        <f t="shared" si="29"/>
        <v/>
      </c>
      <c r="Z248" s="140" t="str">
        <f t="shared" si="33"/>
        <v/>
      </c>
      <c r="AA248" s="141" t="str">
        <f>IF(OR($F248="",$G248="",$I248="",$I248=0),"",VLOOKUP($G248,'Tableau de bord'!$B$28:$G$32,4,TRUE))</f>
        <v/>
      </c>
      <c r="AB248" s="141" t="str">
        <f>IF(OR($F248="",$G248="",$I248="",$I248=0),"",VLOOKUP($G248,'Tableau de bord'!$B$35:$G$39,4,TRUE))</f>
        <v/>
      </c>
      <c r="AC248" s="168" t="str">
        <f t="shared" si="30"/>
        <v/>
      </c>
      <c r="AD248" s="142" t="str">
        <f t="shared" si="34"/>
        <v/>
      </c>
      <c r="AE248" s="142" t="str">
        <f>IF(OR($I248="",$G248="",$F248=""),"",IF(OR($H248&lt;&gt;"OK",$K248&lt;&gt;"OK",$N248&lt;&gt;"OK"),0,IF($Y248&gt;=0,IF(($Z$10*$Z248)*VLOOKUP($G248,'Tableau de bord'!$B$42:$G$46,4,TRUE)&gt;75000,75000*($Y248),(($Z$10*$Z248)*$Y248*VLOOKUP($G248,'Tableau de bord'!$B$42:$G$46,4,TRUE))))))</f>
        <v/>
      </c>
      <c r="AF248" s="177" t="str">
        <f t="shared" si="35"/>
        <v/>
      </c>
      <c r="AG248" s="309"/>
      <c r="AH248" s="310"/>
      <c r="AI248" s="387"/>
      <c r="AJ248" s="388"/>
      <c r="AK248" s="386" t="str">
        <f t="shared" si="36"/>
        <v/>
      </c>
      <c r="AL248" s="160"/>
      <c r="AM248" s="380"/>
      <c r="AN248" s="388"/>
      <c r="AO248" s="173"/>
      <c r="AP248" s="388"/>
      <c r="AQ248" s="160"/>
      <c r="AR248" s="7"/>
      <c r="AS248" s="173"/>
      <c r="AT248" s="160"/>
    </row>
    <row r="249" spans="1:46" s="143" customFormat="1" ht="21" customHeight="1" x14ac:dyDescent="0.25">
      <c r="A249" s="305"/>
      <c r="B249" s="311"/>
      <c r="C249" s="311"/>
      <c r="D249" s="311"/>
      <c r="E249" s="311"/>
      <c r="F249" s="312"/>
      <c r="G249" s="313"/>
      <c r="H249" s="137" t="str">
        <f>IF(AND($C$6="Choisir la période de dépôt",F249&lt;&gt;"",G249),"Choisir une période de dépôt",IF(AND($G249&lt;&gt;"",$F249=""),"Date de début requise",IF(AND($F249&lt;&gt;"",$G249=""),"Date de fin requise",IF($F249="","",IF(AND(VLOOKUP($G249,Données!$C$2:$E$7,3,TRUE)=VLOOKUP($C$6,Données!$A$2:$E$7,5,FALSE),VLOOKUP($F249,Données!$C$2:$E$7,3,TRUE)=VLOOKUP($C$6,Données!$A$2:$E$7,5,FALSE)),"OK","Les dates ne correspondent pas à la période visée par le soutien")))))</f>
        <v/>
      </c>
      <c r="I249" s="5"/>
      <c r="J249" s="523"/>
      <c r="K249" s="137" t="str">
        <f t="shared" si="31"/>
        <v/>
      </c>
      <c r="L249" s="524"/>
      <c r="M249" s="270"/>
      <c r="N249" s="137" t="str">
        <f t="shared" si="32"/>
        <v/>
      </c>
      <c r="O249" s="6"/>
      <c r="P249" s="160"/>
      <c r="Q249" s="7"/>
      <c r="R249" s="5"/>
      <c r="S249" s="10"/>
      <c r="T249" s="8"/>
      <c r="U249" s="306"/>
      <c r="V249" s="307"/>
      <c r="W249" s="308"/>
      <c r="X249" s="138" t="str">
        <f t="shared" si="28"/>
        <v/>
      </c>
      <c r="Y249" s="139" t="str">
        <f t="shared" si="29"/>
        <v/>
      </c>
      <c r="Z249" s="140" t="str">
        <f t="shared" si="33"/>
        <v/>
      </c>
      <c r="AA249" s="141" t="str">
        <f>IF(OR($F249="",$G249="",$I249="",$I249=0),"",VLOOKUP($G249,'Tableau de bord'!$B$28:$G$32,4,TRUE))</f>
        <v/>
      </c>
      <c r="AB249" s="141" t="str">
        <f>IF(OR($F249="",$G249="",$I249="",$I249=0),"",VLOOKUP($G249,'Tableau de bord'!$B$35:$G$39,4,TRUE))</f>
        <v/>
      </c>
      <c r="AC249" s="168" t="str">
        <f t="shared" si="30"/>
        <v/>
      </c>
      <c r="AD249" s="142" t="str">
        <f t="shared" si="34"/>
        <v/>
      </c>
      <c r="AE249" s="142" t="str">
        <f>IF(OR($I249="",$G249="",$F249=""),"",IF(OR($H249&lt;&gt;"OK",$K249&lt;&gt;"OK",$N249&lt;&gt;"OK"),0,IF($Y249&gt;=0,IF(($Z$10*$Z249)*VLOOKUP($G249,'Tableau de bord'!$B$42:$G$46,4,TRUE)&gt;75000,75000*($Y249),(($Z$10*$Z249)*$Y249*VLOOKUP($G249,'Tableau de bord'!$B$42:$G$46,4,TRUE))))))</f>
        <v/>
      </c>
      <c r="AF249" s="177" t="str">
        <f t="shared" si="35"/>
        <v/>
      </c>
      <c r="AG249" s="309"/>
      <c r="AH249" s="310"/>
      <c r="AI249" s="387"/>
      <c r="AJ249" s="388"/>
      <c r="AK249" s="386" t="str">
        <f t="shared" si="36"/>
        <v/>
      </c>
      <c r="AL249" s="160"/>
      <c r="AM249" s="380"/>
      <c r="AN249" s="388"/>
      <c r="AO249" s="173"/>
      <c r="AP249" s="388"/>
      <c r="AQ249" s="160"/>
      <c r="AR249" s="7"/>
      <c r="AS249" s="173"/>
      <c r="AT249" s="160"/>
    </row>
    <row r="250" spans="1:46" s="143" customFormat="1" ht="21" customHeight="1" x14ac:dyDescent="0.25">
      <c r="A250" s="305"/>
      <c r="B250" s="311"/>
      <c r="C250" s="311"/>
      <c r="D250" s="311"/>
      <c r="E250" s="311"/>
      <c r="F250" s="312"/>
      <c r="G250" s="313"/>
      <c r="H250" s="137" t="str">
        <f>IF(AND($C$6="Choisir la période de dépôt",F250&lt;&gt;"",G250),"Choisir une période de dépôt",IF(AND($G250&lt;&gt;"",$F250=""),"Date de début requise",IF(AND($F250&lt;&gt;"",$G250=""),"Date de fin requise",IF($F250="","",IF(AND(VLOOKUP($G250,Données!$C$2:$E$7,3,TRUE)=VLOOKUP($C$6,Données!$A$2:$E$7,5,FALSE),VLOOKUP($F250,Données!$C$2:$E$7,3,TRUE)=VLOOKUP($C$6,Données!$A$2:$E$7,5,FALSE)),"OK","Les dates ne correspondent pas à la période visée par le soutien")))))</f>
        <v/>
      </c>
      <c r="I250" s="5"/>
      <c r="J250" s="523"/>
      <c r="K250" s="137" t="str">
        <f t="shared" si="31"/>
        <v/>
      </c>
      <c r="L250" s="524"/>
      <c r="M250" s="270"/>
      <c r="N250" s="137" t="str">
        <f t="shared" si="32"/>
        <v/>
      </c>
      <c r="O250" s="6"/>
      <c r="P250" s="160"/>
      <c r="Q250" s="7"/>
      <c r="R250" s="5"/>
      <c r="S250" s="10"/>
      <c r="T250" s="8"/>
      <c r="U250" s="306"/>
      <c r="V250" s="307"/>
      <c r="W250" s="308"/>
      <c r="X250" s="138" t="str">
        <f t="shared" si="28"/>
        <v/>
      </c>
      <c r="Y250" s="139" t="str">
        <f t="shared" si="29"/>
        <v/>
      </c>
      <c r="Z250" s="140" t="str">
        <f t="shared" si="33"/>
        <v/>
      </c>
      <c r="AA250" s="141" t="str">
        <f>IF(OR($F250="",$G250="",$I250="",$I250=0),"",VLOOKUP($G250,'Tableau de bord'!$B$28:$G$32,4,TRUE))</f>
        <v/>
      </c>
      <c r="AB250" s="141" t="str">
        <f>IF(OR($F250="",$G250="",$I250="",$I250=0),"",VLOOKUP($G250,'Tableau de bord'!$B$35:$G$39,4,TRUE))</f>
        <v/>
      </c>
      <c r="AC250" s="168" t="str">
        <f t="shared" si="30"/>
        <v/>
      </c>
      <c r="AD250" s="142" t="str">
        <f t="shared" si="34"/>
        <v/>
      </c>
      <c r="AE250" s="142" t="str">
        <f>IF(OR($I250="",$G250="",$F250=""),"",IF(OR($H250&lt;&gt;"OK",$K250&lt;&gt;"OK",$N250&lt;&gt;"OK"),0,IF($Y250&gt;=0,IF(($Z$10*$Z250)*VLOOKUP($G250,'Tableau de bord'!$B$42:$G$46,4,TRUE)&gt;75000,75000*($Y250),(($Z$10*$Z250)*$Y250*VLOOKUP($G250,'Tableau de bord'!$B$42:$G$46,4,TRUE))))))</f>
        <v/>
      </c>
      <c r="AF250" s="177" t="str">
        <f t="shared" si="35"/>
        <v/>
      </c>
      <c r="AG250" s="309"/>
      <c r="AH250" s="310"/>
      <c r="AI250" s="387"/>
      <c r="AJ250" s="388"/>
      <c r="AK250" s="386" t="str">
        <f t="shared" si="36"/>
        <v/>
      </c>
      <c r="AL250" s="160"/>
      <c r="AM250" s="380"/>
      <c r="AN250" s="388"/>
      <c r="AO250" s="173"/>
      <c r="AP250" s="388"/>
      <c r="AQ250" s="160"/>
      <c r="AR250" s="7"/>
      <c r="AS250" s="173"/>
      <c r="AT250" s="160"/>
    </row>
    <row r="251" spans="1:46" s="143" customFormat="1" ht="21" customHeight="1" x14ac:dyDescent="0.25">
      <c r="A251" s="305"/>
      <c r="B251" s="311"/>
      <c r="C251" s="311"/>
      <c r="D251" s="311"/>
      <c r="E251" s="311"/>
      <c r="F251" s="312"/>
      <c r="G251" s="313"/>
      <c r="H251" s="137" t="str">
        <f>IF(AND($C$6="Choisir la période de dépôt",F251&lt;&gt;"",G251),"Choisir une période de dépôt",IF(AND($G251&lt;&gt;"",$F251=""),"Date de début requise",IF(AND($F251&lt;&gt;"",$G251=""),"Date de fin requise",IF($F251="","",IF(AND(VLOOKUP($G251,Données!$C$2:$E$7,3,TRUE)=VLOOKUP($C$6,Données!$A$2:$E$7,5,FALSE),VLOOKUP($F251,Données!$C$2:$E$7,3,TRUE)=VLOOKUP($C$6,Données!$A$2:$E$7,5,FALSE)),"OK","Les dates ne correspondent pas à la période visée par le soutien")))))</f>
        <v/>
      </c>
      <c r="I251" s="5"/>
      <c r="J251" s="523"/>
      <c r="K251" s="137" t="str">
        <f t="shared" si="31"/>
        <v/>
      </c>
      <c r="L251" s="524"/>
      <c r="M251" s="270"/>
      <c r="N251" s="137" t="str">
        <f t="shared" si="32"/>
        <v/>
      </c>
      <c r="O251" s="6"/>
      <c r="P251" s="160"/>
      <c r="Q251" s="7"/>
      <c r="R251" s="5"/>
      <c r="S251" s="10"/>
      <c r="T251" s="8"/>
      <c r="U251" s="306"/>
      <c r="V251" s="307"/>
      <c r="W251" s="308"/>
      <c r="X251" s="138" t="str">
        <f t="shared" si="28"/>
        <v/>
      </c>
      <c r="Y251" s="139" t="str">
        <f t="shared" si="29"/>
        <v/>
      </c>
      <c r="Z251" s="140" t="str">
        <f t="shared" si="33"/>
        <v/>
      </c>
      <c r="AA251" s="141" t="str">
        <f>IF(OR($F251="",$G251="",$I251="",$I251=0),"",VLOOKUP($G251,'Tableau de bord'!$B$28:$G$32,4,TRUE))</f>
        <v/>
      </c>
      <c r="AB251" s="141" t="str">
        <f>IF(OR($F251="",$G251="",$I251="",$I251=0),"",VLOOKUP($G251,'Tableau de bord'!$B$35:$G$39,4,TRUE))</f>
        <v/>
      </c>
      <c r="AC251" s="168" t="str">
        <f t="shared" si="30"/>
        <v/>
      </c>
      <c r="AD251" s="142" t="str">
        <f t="shared" si="34"/>
        <v/>
      </c>
      <c r="AE251" s="142" t="str">
        <f>IF(OR($I251="",$G251="",$F251=""),"",IF(OR($H251&lt;&gt;"OK",$K251&lt;&gt;"OK",$N251&lt;&gt;"OK"),0,IF($Y251&gt;=0,IF(($Z$10*$Z251)*VLOOKUP($G251,'Tableau de bord'!$B$42:$G$46,4,TRUE)&gt;75000,75000*($Y251),(($Z$10*$Z251)*$Y251*VLOOKUP($G251,'Tableau de bord'!$B$42:$G$46,4,TRUE))))))</f>
        <v/>
      </c>
      <c r="AF251" s="177" t="str">
        <f t="shared" si="35"/>
        <v/>
      </c>
      <c r="AG251" s="309"/>
      <c r="AH251" s="310"/>
      <c r="AI251" s="387"/>
      <c r="AJ251" s="388"/>
      <c r="AK251" s="386" t="str">
        <f t="shared" si="36"/>
        <v/>
      </c>
      <c r="AL251" s="160"/>
      <c r="AM251" s="380"/>
      <c r="AN251" s="388"/>
      <c r="AO251" s="173"/>
      <c r="AP251" s="388"/>
      <c r="AQ251" s="160"/>
      <c r="AR251" s="7"/>
      <c r="AS251" s="173"/>
      <c r="AT251" s="160"/>
    </row>
    <row r="252" spans="1:46" s="143" customFormat="1" ht="21" customHeight="1" x14ac:dyDescent="0.25">
      <c r="A252" s="305"/>
      <c r="B252" s="311"/>
      <c r="C252" s="311"/>
      <c r="D252" s="311"/>
      <c r="E252" s="311"/>
      <c r="F252" s="312"/>
      <c r="G252" s="313"/>
      <c r="H252" s="137" t="str">
        <f>IF(AND($C$6="Choisir la période de dépôt",F252&lt;&gt;"",G252),"Choisir une période de dépôt",IF(AND($G252&lt;&gt;"",$F252=""),"Date de début requise",IF(AND($F252&lt;&gt;"",$G252=""),"Date de fin requise",IF($F252="","",IF(AND(VLOOKUP($G252,Données!$C$2:$E$7,3,TRUE)=VLOOKUP($C$6,Données!$A$2:$E$7,5,FALSE),VLOOKUP($F252,Données!$C$2:$E$7,3,TRUE)=VLOOKUP($C$6,Données!$A$2:$E$7,5,FALSE)),"OK","Les dates ne correspondent pas à la période visée par le soutien")))))</f>
        <v/>
      </c>
      <c r="I252" s="5"/>
      <c r="J252" s="523"/>
      <c r="K252" s="137" t="str">
        <f t="shared" si="31"/>
        <v/>
      </c>
      <c r="L252" s="524"/>
      <c r="M252" s="270"/>
      <c r="N252" s="137" t="str">
        <f t="shared" si="32"/>
        <v/>
      </c>
      <c r="O252" s="6"/>
      <c r="P252" s="160"/>
      <c r="Q252" s="7"/>
      <c r="R252" s="5"/>
      <c r="S252" s="10"/>
      <c r="T252" s="8"/>
      <c r="U252" s="306"/>
      <c r="V252" s="307"/>
      <c r="W252" s="308"/>
      <c r="X252" s="138" t="str">
        <f t="shared" si="28"/>
        <v/>
      </c>
      <c r="Y252" s="139" t="str">
        <f t="shared" si="29"/>
        <v/>
      </c>
      <c r="Z252" s="140" t="str">
        <f t="shared" si="33"/>
        <v/>
      </c>
      <c r="AA252" s="141" t="str">
        <f>IF(OR($F252="",$G252="",$I252="",$I252=0),"",VLOOKUP($G252,'Tableau de bord'!$B$28:$G$32,4,TRUE))</f>
        <v/>
      </c>
      <c r="AB252" s="141" t="str">
        <f>IF(OR($F252="",$G252="",$I252="",$I252=0),"",VLOOKUP($G252,'Tableau de bord'!$B$35:$G$39,4,TRUE))</f>
        <v/>
      </c>
      <c r="AC252" s="168" t="str">
        <f t="shared" si="30"/>
        <v/>
      </c>
      <c r="AD252" s="142" t="str">
        <f t="shared" si="34"/>
        <v/>
      </c>
      <c r="AE252" s="142" t="str">
        <f>IF(OR($I252="",$G252="",$F252=""),"",IF(OR($H252&lt;&gt;"OK",$K252&lt;&gt;"OK",$N252&lt;&gt;"OK"),0,IF($Y252&gt;=0,IF(($Z$10*$Z252)*VLOOKUP($G252,'Tableau de bord'!$B$42:$G$46,4,TRUE)&gt;75000,75000*($Y252),(($Z$10*$Z252)*$Y252*VLOOKUP($G252,'Tableau de bord'!$B$42:$G$46,4,TRUE))))))</f>
        <v/>
      </c>
      <c r="AF252" s="177" t="str">
        <f t="shared" si="35"/>
        <v/>
      </c>
      <c r="AG252" s="309"/>
      <c r="AH252" s="310"/>
      <c r="AI252" s="387"/>
      <c r="AJ252" s="388"/>
      <c r="AK252" s="386" t="str">
        <f t="shared" si="36"/>
        <v/>
      </c>
      <c r="AL252" s="160"/>
      <c r="AM252" s="380"/>
      <c r="AN252" s="388"/>
      <c r="AO252" s="173"/>
      <c r="AP252" s="388"/>
      <c r="AQ252" s="160"/>
      <c r="AR252" s="7"/>
      <c r="AS252" s="173"/>
      <c r="AT252" s="160"/>
    </row>
    <row r="253" spans="1:46" s="143" customFormat="1" ht="21" customHeight="1" x14ac:dyDescent="0.25">
      <c r="A253" s="305"/>
      <c r="B253" s="311"/>
      <c r="C253" s="311"/>
      <c r="D253" s="311"/>
      <c r="E253" s="311"/>
      <c r="F253" s="312"/>
      <c r="G253" s="313"/>
      <c r="H253" s="137" t="str">
        <f>IF(AND($C$6="Choisir la période de dépôt",F253&lt;&gt;"",G253),"Choisir une période de dépôt",IF(AND($G253&lt;&gt;"",$F253=""),"Date de début requise",IF(AND($F253&lt;&gt;"",$G253=""),"Date de fin requise",IF($F253="","",IF(AND(VLOOKUP($G253,Données!$C$2:$E$7,3,TRUE)=VLOOKUP($C$6,Données!$A$2:$E$7,5,FALSE),VLOOKUP($F253,Données!$C$2:$E$7,3,TRUE)=VLOOKUP($C$6,Données!$A$2:$E$7,5,FALSE)),"OK","Les dates ne correspondent pas à la période visée par le soutien")))))</f>
        <v/>
      </c>
      <c r="I253" s="5"/>
      <c r="J253" s="523"/>
      <c r="K253" s="137" t="str">
        <f t="shared" si="31"/>
        <v/>
      </c>
      <c r="L253" s="524"/>
      <c r="M253" s="270"/>
      <c r="N253" s="137" t="str">
        <f t="shared" si="32"/>
        <v/>
      </c>
      <c r="O253" s="6"/>
      <c r="P253" s="160"/>
      <c r="Q253" s="7"/>
      <c r="R253" s="5"/>
      <c r="S253" s="10"/>
      <c r="T253" s="8"/>
      <c r="U253" s="306"/>
      <c r="V253" s="307"/>
      <c r="W253" s="308"/>
      <c r="X253" s="138" t="str">
        <f t="shared" si="28"/>
        <v/>
      </c>
      <c r="Y253" s="139" t="str">
        <f t="shared" si="29"/>
        <v/>
      </c>
      <c r="Z253" s="140" t="str">
        <f t="shared" si="33"/>
        <v/>
      </c>
      <c r="AA253" s="141" t="str">
        <f>IF(OR($F253="",$G253="",$I253="",$I253=0),"",VLOOKUP($G253,'Tableau de bord'!$B$28:$G$32,4,TRUE))</f>
        <v/>
      </c>
      <c r="AB253" s="141" t="str">
        <f>IF(OR($F253="",$G253="",$I253="",$I253=0),"",VLOOKUP($G253,'Tableau de bord'!$B$35:$G$39,4,TRUE))</f>
        <v/>
      </c>
      <c r="AC253" s="168" t="str">
        <f t="shared" si="30"/>
        <v/>
      </c>
      <c r="AD253" s="142" t="str">
        <f t="shared" si="34"/>
        <v/>
      </c>
      <c r="AE253" s="142" t="str">
        <f>IF(OR($I253="",$G253="",$F253=""),"",IF(OR($H253&lt;&gt;"OK",$K253&lt;&gt;"OK",$N253&lt;&gt;"OK"),0,IF($Y253&gt;=0,IF(($Z$10*$Z253)*VLOOKUP($G253,'Tableau de bord'!$B$42:$G$46,4,TRUE)&gt;75000,75000*($Y253),(($Z$10*$Z253)*$Y253*VLOOKUP($G253,'Tableau de bord'!$B$42:$G$46,4,TRUE))))))</f>
        <v/>
      </c>
      <c r="AF253" s="177" t="str">
        <f t="shared" si="35"/>
        <v/>
      </c>
      <c r="AG253" s="309"/>
      <c r="AH253" s="310"/>
      <c r="AI253" s="387"/>
      <c r="AJ253" s="388"/>
      <c r="AK253" s="386" t="str">
        <f t="shared" si="36"/>
        <v/>
      </c>
      <c r="AL253" s="160"/>
      <c r="AM253" s="380"/>
      <c r="AN253" s="388"/>
      <c r="AO253" s="173"/>
      <c r="AP253" s="388"/>
      <c r="AQ253" s="160"/>
      <c r="AR253" s="7"/>
      <c r="AS253" s="173"/>
      <c r="AT253" s="160"/>
    </row>
    <row r="254" spans="1:46" s="143" customFormat="1" ht="21" customHeight="1" x14ac:dyDescent="0.25">
      <c r="A254" s="305"/>
      <c r="B254" s="311"/>
      <c r="C254" s="311"/>
      <c r="D254" s="311"/>
      <c r="E254" s="311"/>
      <c r="F254" s="312"/>
      <c r="G254" s="313"/>
      <c r="H254" s="137" t="str">
        <f>IF(AND($C$6="Choisir la période de dépôt",F254&lt;&gt;"",G254),"Choisir une période de dépôt",IF(AND($G254&lt;&gt;"",$F254=""),"Date de début requise",IF(AND($F254&lt;&gt;"",$G254=""),"Date de fin requise",IF($F254="","",IF(AND(VLOOKUP($G254,Données!$C$2:$E$7,3,TRUE)=VLOOKUP($C$6,Données!$A$2:$E$7,5,FALSE),VLOOKUP($F254,Données!$C$2:$E$7,3,TRUE)=VLOOKUP($C$6,Données!$A$2:$E$7,5,FALSE)),"OK","Les dates ne correspondent pas à la période visée par le soutien")))))</f>
        <v/>
      </c>
      <c r="I254" s="5"/>
      <c r="J254" s="523"/>
      <c r="K254" s="137" t="str">
        <f t="shared" si="31"/>
        <v/>
      </c>
      <c r="L254" s="524"/>
      <c r="M254" s="270"/>
      <c r="N254" s="137" t="str">
        <f t="shared" si="32"/>
        <v/>
      </c>
      <c r="O254" s="6"/>
      <c r="P254" s="160"/>
      <c r="Q254" s="7"/>
      <c r="R254" s="5"/>
      <c r="S254" s="10"/>
      <c r="T254" s="8"/>
      <c r="U254" s="306"/>
      <c r="V254" s="307"/>
      <c r="W254" s="308"/>
      <c r="X254" s="138" t="str">
        <f t="shared" si="28"/>
        <v/>
      </c>
      <c r="Y254" s="139" t="str">
        <f t="shared" si="29"/>
        <v/>
      </c>
      <c r="Z254" s="140" t="str">
        <f t="shared" si="33"/>
        <v/>
      </c>
      <c r="AA254" s="141" t="str">
        <f>IF(OR($F254="",$G254="",$I254="",$I254=0),"",VLOOKUP($G254,'Tableau de bord'!$B$28:$G$32,4,TRUE))</f>
        <v/>
      </c>
      <c r="AB254" s="141" t="str">
        <f>IF(OR($F254="",$G254="",$I254="",$I254=0),"",VLOOKUP($G254,'Tableau de bord'!$B$35:$G$39,4,TRUE))</f>
        <v/>
      </c>
      <c r="AC254" s="168" t="str">
        <f t="shared" si="30"/>
        <v/>
      </c>
      <c r="AD254" s="142" t="str">
        <f t="shared" si="34"/>
        <v/>
      </c>
      <c r="AE254" s="142" t="str">
        <f>IF(OR($I254="",$G254="",$F254=""),"",IF(OR($H254&lt;&gt;"OK",$K254&lt;&gt;"OK",$N254&lt;&gt;"OK"),0,IF($Y254&gt;=0,IF(($Z$10*$Z254)*VLOOKUP($G254,'Tableau de bord'!$B$42:$G$46,4,TRUE)&gt;75000,75000*($Y254),(($Z$10*$Z254)*$Y254*VLOOKUP($G254,'Tableau de bord'!$B$42:$G$46,4,TRUE))))))</f>
        <v/>
      </c>
      <c r="AF254" s="177" t="str">
        <f t="shared" si="35"/>
        <v/>
      </c>
      <c r="AG254" s="309"/>
      <c r="AH254" s="310"/>
      <c r="AI254" s="387"/>
      <c r="AJ254" s="388"/>
      <c r="AK254" s="386" t="str">
        <f t="shared" si="36"/>
        <v/>
      </c>
      <c r="AL254" s="160"/>
      <c r="AM254" s="380"/>
      <c r="AN254" s="388"/>
      <c r="AO254" s="173"/>
      <c r="AP254" s="388"/>
      <c r="AQ254" s="160"/>
      <c r="AR254" s="7"/>
      <c r="AS254" s="173"/>
      <c r="AT254" s="160"/>
    </row>
    <row r="255" spans="1:46" s="143" customFormat="1" ht="21" customHeight="1" x14ac:dyDescent="0.25">
      <c r="A255" s="305"/>
      <c r="B255" s="311"/>
      <c r="C255" s="311"/>
      <c r="D255" s="311"/>
      <c r="E255" s="311"/>
      <c r="F255" s="312"/>
      <c r="G255" s="313"/>
      <c r="H255" s="137" t="str">
        <f>IF(AND($C$6="Choisir la période de dépôt",F255&lt;&gt;"",G255),"Choisir une période de dépôt",IF(AND($G255&lt;&gt;"",$F255=""),"Date de début requise",IF(AND($F255&lt;&gt;"",$G255=""),"Date de fin requise",IF($F255="","",IF(AND(VLOOKUP($G255,Données!$C$2:$E$7,3,TRUE)=VLOOKUP($C$6,Données!$A$2:$E$7,5,FALSE),VLOOKUP($F255,Données!$C$2:$E$7,3,TRUE)=VLOOKUP($C$6,Données!$A$2:$E$7,5,FALSE)),"OK","Les dates ne correspondent pas à la période visée par le soutien")))))</f>
        <v/>
      </c>
      <c r="I255" s="5"/>
      <c r="J255" s="523"/>
      <c r="K255" s="137" t="str">
        <f t="shared" si="31"/>
        <v/>
      </c>
      <c r="L255" s="524"/>
      <c r="M255" s="270"/>
      <c r="N255" s="137" t="str">
        <f t="shared" si="32"/>
        <v/>
      </c>
      <c r="O255" s="6"/>
      <c r="P255" s="160"/>
      <c r="Q255" s="7"/>
      <c r="R255" s="5"/>
      <c r="S255" s="10"/>
      <c r="T255" s="8"/>
      <c r="U255" s="306"/>
      <c r="V255" s="307"/>
      <c r="W255" s="308"/>
      <c r="X255" s="138" t="str">
        <f t="shared" si="28"/>
        <v/>
      </c>
      <c r="Y255" s="139" t="str">
        <f t="shared" si="29"/>
        <v/>
      </c>
      <c r="Z255" s="140" t="str">
        <f t="shared" si="33"/>
        <v/>
      </c>
      <c r="AA255" s="141" t="str">
        <f>IF(OR($F255="",$G255="",$I255="",$I255=0),"",VLOOKUP($G255,'Tableau de bord'!$B$28:$G$32,4,TRUE))</f>
        <v/>
      </c>
      <c r="AB255" s="141" t="str">
        <f>IF(OR($F255="",$G255="",$I255="",$I255=0),"",VLOOKUP($G255,'Tableau de bord'!$B$35:$G$39,4,TRUE))</f>
        <v/>
      </c>
      <c r="AC255" s="168" t="str">
        <f t="shared" si="30"/>
        <v/>
      </c>
      <c r="AD255" s="142" t="str">
        <f t="shared" si="34"/>
        <v/>
      </c>
      <c r="AE255" s="142" t="str">
        <f>IF(OR($I255="",$G255="",$F255=""),"",IF(OR($H255&lt;&gt;"OK",$K255&lt;&gt;"OK",$N255&lt;&gt;"OK"),0,IF($Y255&gt;=0,IF(($Z$10*$Z255)*VLOOKUP($G255,'Tableau de bord'!$B$42:$G$46,4,TRUE)&gt;75000,75000*($Y255),(($Z$10*$Z255)*$Y255*VLOOKUP($G255,'Tableau de bord'!$B$42:$G$46,4,TRUE))))))</f>
        <v/>
      </c>
      <c r="AF255" s="177" t="str">
        <f t="shared" si="35"/>
        <v/>
      </c>
      <c r="AG255" s="309"/>
      <c r="AH255" s="310"/>
      <c r="AI255" s="387"/>
      <c r="AJ255" s="388"/>
      <c r="AK255" s="386" t="str">
        <f t="shared" si="36"/>
        <v/>
      </c>
      <c r="AL255" s="160"/>
      <c r="AM255" s="380"/>
      <c r="AN255" s="388"/>
      <c r="AO255" s="173"/>
      <c r="AP255" s="388"/>
      <c r="AQ255" s="160"/>
      <c r="AR255" s="7"/>
      <c r="AS255" s="173"/>
      <c r="AT255" s="160"/>
    </row>
    <row r="256" spans="1:46" s="143" customFormat="1" ht="21" customHeight="1" x14ac:dyDescent="0.25">
      <c r="A256" s="305"/>
      <c r="B256" s="311"/>
      <c r="C256" s="311"/>
      <c r="D256" s="311"/>
      <c r="E256" s="311"/>
      <c r="F256" s="312"/>
      <c r="G256" s="313"/>
      <c r="H256" s="137" t="str">
        <f>IF(AND($C$6="Choisir la période de dépôt",F256&lt;&gt;"",G256),"Choisir une période de dépôt",IF(AND($G256&lt;&gt;"",$F256=""),"Date de début requise",IF(AND($F256&lt;&gt;"",$G256=""),"Date de fin requise",IF($F256="","",IF(AND(VLOOKUP($G256,Données!$C$2:$E$7,3,TRUE)=VLOOKUP($C$6,Données!$A$2:$E$7,5,FALSE),VLOOKUP($F256,Données!$C$2:$E$7,3,TRUE)=VLOOKUP($C$6,Données!$A$2:$E$7,5,FALSE)),"OK","Les dates ne correspondent pas à la période visée par le soutien")))))</f>
        <v/>
      </c>
      <c r="I256" s="5"/>
      <c r="J256" s="523"/>
      <c r="K256" s="137" t="str">
        <f t="shared" si="31"/>
        <v/>
      </c>
      <c r="L256" s="524"/>
      <c r="M256" s="270"/>
      <c r="N256" s="137" t="str">
        <f t="shared" si="32"/>
        <v/>
      </c>
      <c r="O256" s="6"/>
      <c r="P256" s="160"/>
      <c r="Q256" s="7"/>
      <c r="R256" s="5"/>
      <c r="S256" s="10"/>
      <c r="T256" s="8"/>
      <c r="U256" s="306"/>
      <c r="V256" s="307"/>
      <c r="W256" s="308"/>
      <c r="X256" s="138" t="str">
        <f t="shared" si="28"/>
        <v/>
      </c>
      <c r="Y256" s="139" t="str">
        <f t="shared" si="29"/>
        <v/>
      </c>
      <c r="Z256" s="140" t="str">
        <f t="shared" si="33"/>
        <v/>
      </c>
      <c r="AA256" s="141" t="str">
        <f>IF(OR($F256="",$G256="",$I256="",$I256=0),"",VLOOKUP($G256,'Tableau de bord'!$B$28:$G$32,4,TRUE))</f>
        <v/>
      </c>
      <c r="AB256" s="141" t="str">
        <f>IF(OR($F256="",$G256="",$I256="",$I256=0),"",VLOOKUP($G256,'Tableau de bord'!$B$35:$G$39,4,TRUE))</f>
        <v/>
      </c>
      <c r="AC256" s="168" t="str">
        <f t="shared" si="30"/>
        <v/>
      </c>
      <c r="AD256" s="142" t="str">
        <f t="shared" si="34"/>
        <v/>
      </c>
      <c r="AE256" s="142" t="str">
        <f>IF(OR($I256="",$G256="",$F256=""),"",IF(OR($H256&lt;&gt;"OK",$K256&lt;&gt;"OK",$N256&lt;&gt;"OK"),0,IF($Y256&gt;=0,IF(($Z$10*$Z256)*VLOOKUP($G256,'Tableau de bord'!$B$42:$G$46,4,TRUE)&gt;75000,75000*($Y256),(($Z$10*$Z256)*$Y256*VLOOKUP($G256,'Tableau de bord'!$B$42:$G$46,4,TRUE))))))</f>
        <v/>
      </c>
      <c r="AF256" s="177" t="str">
        <f t="shared" si="35"/>
        <v/>
      </c>
      <c r="AG256" s="309"/>
      <c r="AH256" s="310"/>
      <c r="AI256" s="387"/>
      <c r="AJ256" s="388"/>
      <c r="AK256" s="386" t="str">
        <f t="shared" si="36"/>
        <v/>
      </c>
      <c r="AL256" s="160"/>
      <c r="AM256" s="380"/>
      <c r="AN256" s="388"/>
      <c r="AO256" s="173"/>
      <c r="AP256" s="388"/>
      <c r="AQ256" s="160"/>
      <c r="AR256" s="7"/>
      <c r="AS256" s="173"/>
      <c r="AT256" s="160"/>
    </row>
    <row r="257" spans="1:46" s="143" customFormat="1" ht="21" customHeight="1" x14ac:dyDescent="0.25">
      <c r="A257" s="305"/>
      <c r="B257" s="311"/>
      <c r="C257" s="311"/>
      <c r="D257" s="311"/>
      <c r="E257" s="311"/>
      <c r="F257" s="312"/>
      <c r="G257" s="313"/>
      <c r="H257" s="137" t="str">
        <f>IF(AND($C$6="Choisir la période de dépôt",F257&lt;&gt;"",G257),"Choisir une période de dépôt",IF(AND($G257&lt;&gt;"",$F257=""),"Date de début requise",IF(AND($F257&lt;&gt;"",$G257=""),"Date de fin requise",IF($F257="","",IF(AND(VLOOKUP($G257,Données!$C$2:$E$7,3,TRUE)=VLOOKUP($C$6,Données!$A$2:$E$7,5,FALSE),VLOOKUP($F257,Données!$C$2:$E$7,3,TRUE)=VLOOKUP($C$6,Données!$A$2:$E$7,5,FALSE)),"OK","Les dates ne correspondent pas à la période visée par le soutien")))))</f>
        <v/>
      </c>
      <c r="I257" s="5"/>
      <c r="J257" s="523"/>
      <c r="K257" s="137" t="str">
        <f t="shared" si="31"/>
        <v/>
      </c>
      <c r="L257" s="524"/>
      <c r="M257" s="270"/>
      <c r="N257" s="137" t="str">
        <f t="shared" si="32"/>
        <v/>
      </c>
      <c r="O257" s="6"/>
      <c r="P257" s="160"/>
      <c r="Q257" s="7"/>
      <c r="R257" s="5"/>
      <c r="S257" s="10"/>
      <c r="T257" s="8"/>
      <c r="U257" s="306"/>
      <c r="V257" s="307"/>
      <c r="W257" s="308"/>
      <c r="X257" s="138" t="str">
        <f t="shared" si="28"/>
        <v/>
      </c>
      <c r="Y257" s="139" t="str">
        <f t="shared" si="29"/>
        <v/>
      </c>
      <c r="Z257" s="140" t="str">
        <f t="shared" si="33"/>
        <v/>
      </c>
      <c r="AA257" s="141" t="str">
        <f>IF(OR($F257="",$G257="",$I257="",$I257=0),"",VLOOKUP($G257,'Tableau de bord'!$B$28:$G$32,4,TRUE))</f>
        <v/>
      </c>
      <c r="AB257" s="141" t="str">
        <f>IF(OR($F257="",$G257="",$I257="",$I257=0),"",VLOOKUP($G257,'Tableau de bord'!$B$35:$G$39,4,TRUE))</f>
        <v/>
      </c>
      <c r="AC257" s="168" t="str">
        <f t="shared" si="30"/>
        <v/>
      </c>
      <c r="AD257" s="142" t="str">
        <f t="shared" si="34"/>
        <v/>
      </c>
      <c r="AE257" s="142" t="str">
        <f>IF(OR($I257="",$G257="",$F257=""),"",IF(OR($H257&lt;&gt;"OK",$K257&lt;&gt;"OK",$N257&lt;&gt;"OK"),0,IF($Y257&gt;=0,IF(($Z$10*$Z257)*VLOOKUP($G257,'Tableau de bord'!$B$42:$G$46,4,TRUE)&gt;75000,75000*($Y257),(($Z$10*$Z257)*$Y257*VLOOKUP($G257,'Tableau de bord'!$B$42:$G$46,4,TRUE))))))</f>
        <v/>
      </c>
      <c r="AF257" s="177" t="str">
        <f t="shared" si="35"/>
        <v/>
      </c>
      <c r="AG257" s="309"/>
      <c r="AH257" s="310"/>
      <c r="AI257" s="387"/>
      <c r="AJ257" s="388"/>
      <c r="AK257" s="386" t="str">
        <f t="shared" si="36"/>
        <v/>
      </c>
      <c r="AL257" s="160"/>
      <c r="AM257" s="380"/>
      <c r="AN257" s="388"/>
      <c r="AO257" s="173"/>
      <c r="AP257" s="388"/>
      <c r="AQ257" s="160"/>
      <c r="AR257" s="7"/>
      <c r="AS257" s="173"/>
      <c r="AT257" s="160"/>
    </row>
    <row r="258" spans="1:46" s="143" customFormat="1" ht="21" customHeight="1" x14ac:dyDescent="0.25">
      <c r="A258" s="305"/>
      <c r="B258" s="311"/>
      <c r="C258" s="311"/>
      <c r="D258" s="311"/>
      <c r="E258" s="311"/>
      <c r="F258" s="312"/>
      <c r="G258" s="313"/>
      <c r="H258" s="137" t="str">
        <f>IF(AND($C$6="Choisir la période de dépôt",F258&lt;&gt;"",G258),"Choisir une période de dépôt",IF(AND($G258&lt;&gt;"",$F258=""),"Date de début requise",IF(AND($F258&lt;&gt;"",$G258=""),"Date de fin requise",IF($F258="","",IF(AND(VLOOKUP($G258,Données!$C$2:$E$7,3,TRUE)=VLOOKUP($C$6,Données!$A$2:$E$7,5,FALSE),VLOOKUP($F258,Données!$C$2:$E$7,3,TRUE)=VLOOKUP($C$6,Données!$A$2:$E$7,5,FALSE)),"OK","Les dates ne correspondent pas à la période visée par le soutien")))))</f>
        <v/>
      </c>
      <c r="I258" s="5"/>
      <c r="J258" s="523"/>
      <c r="K258" s="137" t="str">
        <f t="shared" si="31"/>
        <v/>
      </c>
      <c r="L258" s="524"/>
      <c r="M258" s="270"/>
      <c r="N258" s="137" t="str">
        <f t="shared" si="32"/>
        <v/>
      </c>
      <c r="O258" s="6"/>
      <c r="P258" s="160"/>
      <c r="Q258" s="7"/>
      <c r="R258" s="5"/>
      <c r="S258" s="10"/>
      <c r="T258" s="8"/>
      <c r="U258" s="306"/>
      <c r="V258" s="307"/>
      <c r="W258" s="308"/>
      <c r="X258" s="138" t="str">
        <f t="shared" si="28"/>
        <v/>
      </c>
      <c r="Y258" s="139" t="str">
        <f t="shared" si="29"/>
        <v/>
      </c>
      <c r="Z258" s="140" t="str">
        <f t="shared" si="33"/>
        <v/>
      </c>
      <c r="AA258" s="141" t="str">
        <f>IF(OR($F258="",$G258="",$I258="",$I258=0),"",VLOOKUP($G258,'Tableau de bord'!$B$28:$G$32,4,TRUE))</f>
        <v/>
      </c>
      <c r="AB258" s="141" t="str">
        <f>IF(OR($F258="",$G258="",$I258="",$I258=0),"",VLOOKUP($G258,'Tableau de bord'!$B$35:$G$39,4,TRUE))</f>
        <v/>
      </c>
      <c r="AC258" s="168" t="str">
        <f t="shared" si="30"/>
        <v/>
      </c>
      <c r="AD258" s="142" t="str">
        <f t="shared" si="34"/>
        <v/>
      </c>
      <c r="AE258" s="142" t="str">
        <f>IF(OR($I258="",$G258="",$F258=""),"",IF(OR($H258&lt;&gt;"OK",$K258&lt;&gt;"OK",$N258&lt;&gt;"OK"),0,IF($Y258&gt;=0,IF(($Z$10*$Z258)*VLOOKUP($G258,'Tableau de bord'!$B$42:$G$46,4,TRUE)&gt;75000,75000*($Y258),(($Z$10*$Z258)*$Y258*VLOOKUP($G258,'Tableau de bord'!$B$42:$G$46,4,TRUE))))))</f>
        <v/>
      </c>
      <c r="AF258" s="177" t="str">
        <f t="shared" si="35"/>
        <v/>
      </c>
      <c r="AG258" s="309"/>
      <c r="AH258" s="310"/>
      <c r="AI258" s="387"/>
      <c r="AJ258" s="388"/>
      <c r="AK258" s="386" t="str">
        <f t="shared" si="36"/>
        <v/>
      </c>
      <c r="AL258" s="160"/>
      <c r="AM258" s="380"/>
      <c r="AN258" s="388"/>
      <c r="AO258" s="173"/>
      <c r="AP258" s="388"/>
      <c r="AQ258" s="160"/>
      <c r="AR258" s="7"/>
      <c r="AS258" s="173"/>
      <c r="AT258" s="160"/>
    </row>
    <row r="259" spans="1:46" s="143" customFormat="1" ht="21" customHeight="1" x14ac:dyDescent="0.25">
      <c r="A259" s="305"/>
      <c r="B259" s="311"/>
      <c r="C259" s="311"/>
      <c r="D259" s="311"/>
      <c r="E259" s="311"/>
      <c r="F259" s="312"/>
      <c r="G259" s="313"/>
      <c r="H259" s="137" t="str">
        <f>IF(AND($C$6="Choisir la période de dépôt",F259&lt;&gt;"",G259),"Choisir une période de dépôt",IF(AND($G259&lt;&gt;"",$F259=""),"Date de début requise",IF(AND($F259&lt;&gt;"",$G259=""),"Date de fin requise",IF($F259="","",IF(AND(VLOOKUP($G259,Données!$C$2:$E$7,3,TRUE)=VLOOKUP($C$6,Données!$A$2:$E$7,5,FALSE),VLOOKUP($F259,Données!$C$2:$E$7,3,TRUE)=VLOOKUP($C$6,Données!$A$2:$E$7,5,FALSE)),"OK","Les dates ne correspondent pas à la période visée par le soutien")))))</f>
        <v/>
      </c>
      <c r="I259" s="5"/>
      <c r="J259" s="523"/>
      <c r="K259" s="137" t="str">
        <f t="shared" si="31"/>
        <v/>
      </c>
      <c r="L259" s="524"/>
      <c r="M259" s="270"/>
      <c r="N259" s="137" t="str">
        <f t="shared" si="32"/>
        <v/>
      </c>
      <c r="O259" s="6"/>
      <c r="P259" s="160"/>
      <c r="Q259" s="7"/>
      <c r="R259" s="5"/>
      <c r="S259" s="10"/>
      <c r="T259" s="8"/>
      <c r="U259" s="306"/>
      <c r="V259" s="307"/>
      <c r="W259" s="308"/>
      <c r="X259" s="138" t="str">
        <f t="shared" si="28"/>
        <v/>
      </c>
      <c r="Y259" s="139" t="str">
        <f t="shared" si="29"/>
        <v/>
      </c>
      <c r="Z259" s="140" t="str">
        <f t="shared" si="33"/>
        <v/>
      </c>
      <c r="AA259" s="141" t="str">
        <f>IF(OR($F259="",$G259="",$I259="",$I259=0),"",VLOOKUP($G259,'Tableau de bord'!$B$28:$G$32,4,TRUE))</f>
        <v/>
      </c>
      <c r="AB259" s="141" t="str">
        <f>IF(OR($F259="",$G259="",$I259="",$I259=0),"",VLOOKUP($G259,'Tableau de bord'!$B$35:$G$39,4,TRUE))</f>
        <v/>
      </c>
      <c r="AC259" s="168" t="str">
        <f t="shared" si="30"/>
        <v/>
      </c>
      <c r="AD259" s="142" t="str">
        <f t="shared" si="34"/>
        <v/>
      </c>
      <c r="AE259" s="142" t="str">
        <f>IF(OR($I259="",$G259="",$F259=""),"",IF(OR($H259&lt;&gt;"OK",$K259&lt;&gt;"OK",$N259&lt;&gt;"OK"),0,IF($Y259&gt;=0,IF(($Z$10*$Z259)*VLOOKUP($G259,'Tableau de bord'!$B$42:$G$46,4,TRUE)&gt;75000,75000*($Y259),(($Z$10*$Z259)*$Y259*VLOOKUP($G259,'Tableau de bord'!$B$42:$G$46,4,TRUE))))))</f>
        <v/>
      </c>
      <c r="AF259" s="177" t="str">
        <f t="shared" si="35"/>
        <v/>
      </c>
      <c r="AG259" s="309"/>
      <c r="AH259" s="310"/>
      <c r="AI259" s="387"/>
      <c r="AJ259" s="388"/>
      <c r="AK259" s="386" t="str">
        <f t="shared" si="36"/>
        <v/>
      </c>
      <c r="AL259" s="160"/>
      <c r="AM259" s="380"/>
      <c r="AN259" s="388"/>
      <c r="AO259" s="173"/>
      <c r="AP259" s="388"/>
      <c r="AQ259" s="160"/>
      <c r="AR259" s="7"/>
      <c r="AS259" s="173"/>
      <c r="AT259" s="160"/>
    </row>
    <row r="260" spans="1:46" s="143" customFormat="1" ht="21" customHeight="1" x14ac:dyDescent="0.25">
      <c r="A260" s="305"/>
      <c r="B260" s="311"/>
      <c r="C260" s="311"/>
      <c r="D260" s="311"/>
      <c r="E260" s="311"/>
      <c r="F260" s="312"/>
      <c r="G260" s="313"/>
      <c r="H260" s="137" t="str">
        <f>IF(AND($C$6="Choisir la période de dépôt",F260&lt;&gt;"",G260),"Choisir une période de dépôt",IF(AND($G260&lt;&gt;"",$F260=""),"Date de début requise",IF(AND($F260&lt;&gt;"",$G260=""),"Date de fin requise",IF($F260="","",IF(AND(VLOOKUP($G260,Données!$C$2:$E$7,3,TRUE)=VLOOKUP($C$6,Données!$A$2:$E$7,5,FALSE),VLOOKUP($F260,Données!$C$2:$E$7,3,TRUE)=VLOOKUP($C$6,Données!$A$2:$E$7,5,FALSE)),"OK","Les dates ne correspondent pas à la période visée par le soutien")))))</f>
        <v/>
      </c>
      <c r="I260" s="5"/>
      <c r="J260" s="523"/>
      <c r="K260" s="137" t="str">
        <f t="shared" si="31"/>
        <v/>
      </c>
      <c r="L260" s="524"/>
      <c r="M260" s="270"/>
      <c r="N260" s="137" t="str">
        <f t="shared" si="32"/>
        <v/>
      </c>
      <c r="O260" s="6"/>
      <c r="P260" s="160"/>
      <c r="Q260" s="7"/>
      <c r="R260" s="5"/>
      <c r="S260" s="10"/>
      <c r="T260" s="8"/>
      <c r="U260" s="306"/>
      <c r="V260" s="307"/>
      <c r="W260" s="308"/>
      <c r="X260" s="138" t="str">
        <f t="shared" si="28"/>
        <v/>
      </c>
      <c r="Y260" s="139" t="str">
        <f t="shared" si="29"/>
        <v/>
      </c>
      <c r="Z260" s="140" t="str">
        <f t="shared" si="33"/>
        <v/>
      </c>
      <c r="AA260" s="141" t="str">
        <f>IF(OR($F260="",$G260="",$I260="",$I260=0),"",VLOOKUP($G260,'Tableau de bord'!$B$28:$G$32,4,TRUE))</f>
        <v/>
      </c>
      <c r="AB260" s="141" t="str">
        <f>IF(OR($F260="",$G260="",$I260="",$I260=0),"",VLOOKUP($G260,'Tableau de bord'!$B$35:$G$39,4,TRUE))</f>
        <v/>
      </c>
      <c r="AC260" s="168" t="str">
        <f t="shared" si="30"/>
        <v/>
      </c>
      <c r="AD260" s="142" t="str">
        <f t="shared" si="34"/>
        <v/>
      </c>
      <c r="AE260" s="142" t="str">
        <f>IF(OR($I260="",$G260="",$F260=""),"",IF(OR($H260&lt;&gt;"OK",$K260&lt;&gt;"OK",$N260&lt;&gt;"OK"),0,IF($Y260&gt;=0,IF(($Z$10*$Z260)*VLOOKUP($G260,'Tableau de bord'!$B$42:$G$46,4,TRUE)&gt;75000,75000*($Y260),(($Z$10*$Z260)*$Y260*VLOOKUP($G260,'Tableau de bord'!$B$42:$G$46,4,TRUE))))))</f>
        <v/>
      </c>
      <c r="AF260" s="177" t="str">
        <f t="shared" si="35"/>
        <v/>
      </c>
      <c r="AG260" s="309"/>
      <c r="AH260" s="310"/>
      <c r="AI260" s="387"/>
      <c r="AJ260" s="388"/>
      <c r="AK260" s="386" t="str">
        <f t="shared" si="36"/>
        <v/>
      </c>
      <c r="AL260" s="160"/>
      <c r="AM260" s="380"/>
      <c r="AN260" s="388"/>
      <c r="AO260" s="173"/>
      <c r="AP260" s="388"/>
      <c r="AQ260" s="160"/>
      <c r="AR260" s="7"/>
      <c r="AS260" s="173"/>
      <c r="AT260" s="160"/>
    </row>
    <row r="261" spans="1:46" s="143" customFormat="1" ht="21" customHeight="1" x14ac:dyDescent="0.25">
      <c r="A261" s="305"/>
      <c r="B261" s="311"/>
      <c r="C261" s="311"/>
      <c r="D261" s="311"/>
      <c r="E261" s="311"/>
      <c r="F261" s="312"/>
      <c r="G261" s="313"/>
      <c r="H261" s="137" t="str">
        <f>IF(AND($C$6="Choisir la période de dépôt",F261&lt;&gt;"",G261),"Choisir une période de dépôt",IF(AND($G261&lt;&gt;"",$F261=""),"Date de début requise",IF(AND($F261&lt;&gt;"",$G261=""),"Date de fin requise",IF($F261="","",IF(AND(VLOOKUP($G261,Données!$C$2:$E$7,3,TRUE)=VLOOKUP($C$6,Données!$A$2:$E$7,5,FALSE),VLOOKUP($F261,Données!$C$2:$E$7,3,TRUE)=VLOOKUP($C$6,Données!$A$2:$E$7,5,FALSE)),"OK","Les dates ne correspondent pas à la période visée par le soutien")))))</f>
        <v/>
      </c>
      <c r="I261" s="5"/>
      <c r="J261" s="523"/>
      <c r="K261" s="137" t="str">
        <f t="shared" si="31"/>
        <v/>
      </c>
      <c r="L261" s="524"/>
      <c r="M261" s="270"/>
      <c r="N261" s="137" t="str">
        <f t="shared" si="32"/>
        <v/>
      </c>
      <c r="O261" s="6"/>
      <c r="P261" s="160"/>
      <c r="Q261" s="7"/>
      <c r="R261" s="5"/>
      <c r="S261" s="10"/>
      <c r="T261" s="8"/>
      <c r="U261" s="306"/>
      <c r="V261" s="307"/>
      <c r="W261" s="308"/>
      <c r="X261" s="138" t="str">
        <f t="shared" si="28"/>
        <v/>
      </c>
      <c r="Y261" s="139" t="str">
        <f t="shared" si="29"/>
        <v/>
      </c>
      <c r="Z261" s="140" t="str">
        <f t="shared" si="33"/>
        <v/>
      </c>
      <c r="AA261" s="141" t="str">
        <f>IF(OR($F261="",$G261="",$I261="",$I261=0),"",VLOOKUP($G261,'Tableau de bord'!$B$28:$G$32,4,TRUE))</f>
        <v/>
      </c>
      <c r="AB261" s="141" t="str">
        <f>IF(OR($F261="",$G261="",$I261="",$I261=0),"",VLOOKUP($G261,'Tableau de bord'!$B$35:$G$39,4,TRUE))</f>
        <v/>
      </c>
      <c r="AC261" s="168" t="str">
        <f t="shared" si="30"/>
        <v/>
      </c>
      <c r="AD261" s="142" t="str">
        <f t="shared" si="34"/>
        <v/>
      </c>
      <c r="AE261" s="142" t="str">
        <f>IF(OR($I261="",$G261="",$F261=""),"",IF(OR($H261&lt;&gt;"OK",$K261&lt;&gt;"OK",$N261&lt;&gt;"OK"),0,IF($Y261&gt;=0,IF(($Z$10*$Z261)*VLOOKUP($G261,'Tableau de bord'!$B$42:$G$46,4,TRUE)&gt;75000,75000*($Y261),(($Z$10*$Z261)*$Y261*VLOOKUP($G261,'Tableau de bord'!$B$42:$G$46,4,TRUE))))))</f>
        <v/>
      </c>
      <c r="AF261" s="177" t="str">
        <f t="shared" si="35"/>
        <v/>
      </c>
      <c r="AG261" s="309"/>
      <c r="AH261" s="310"/>
      <c r="AI261" s="387"/>
      <c r="AJ261" s="388"/>
      <c r="AK261" s="386" t="str">
        <f t="shared" si="36"/>
        <v/>
      </c>
      <c r="AL261" s="160"/>
      <c r="AM261" s="380"/>
      <c r="AN261" s="388"/>
      <c r="AO261" s="173"/>
      <c r="AP261" s="388"/>
      <c r="AQ261" s="160"/>
      <c r="AR261" s="7"/>
      <c r="AS261" s="173"/>
      <c r="AT261" s="160"/>
    </row>
    <row r="262" spans="1:46" s="143" customFormat="1" ht="21" customHeight="1" x14ac:dyDescent="0.25">
      <c r="A262" s="305"/>
      <c r="B262" s="311"/>
      <c r="C262" s="311"/>
      <c r="D262" s="311"/>
      <c r="E262" s="311"/>
      <c r="F262" s="312"/>
      <c r="G262" s="313"/>
      <c r="H262" s="137" t="str">
        <f>IF(AND($C$6="Choisir la période de dépôt",F262&lt;&gt;"",G262),"Choisir une période de dépôt",IF(AND($G262&lt;&gt;"",$F262=""),"Date de début requise",IF(AND($F262&lt;&gt;"",$G262=""),"Date de fin requise",IF($F262="","",IF(AND(VLOOKUP($G262,Données!$C$2:$E$7,3,TRUE)=VLOOKUP($C$6,Données!$A$2:$E$7,5,FALSE),VLOOKUP($F262,Données!$C$2:$E$7,3,TRUE)=VLOOKUP($C$6,Données!$A$2:$E$7,5,FALSE)),"OK","Les dates ne correspondent pas à la période visée par le soutien")))))</f>
        <v/>
      </c>
      <c r="I262" s="5"/>
      <c r="J262" s="523"/>
      <c r="K262" s="137" t="str">
        <f t="shared" si="31"/>
        <v/>
      </c>
      <c r="L262" s="524"/>
      <c r="M262" s="270"/>
      <c r="N262" s="137" t="str">
        <f t="shared" si="32"/>
        <v/>
      </c>
      <c r="O262" s="6"/>
      <c r="P262" s="160"/>
      <c r="Q262" s="7"/>
      <c r="R262" s="5"/>
      <c r="S262" s="10"/>
      <c r="T262" s="8"/>
      <c r="U262" s="306"/>
      <c r="V262" s="307"/>
      <c r="W262" s="308"/>
      <c r="X262" s="138" t="str">
        <f t="shared" si="28"/>
        <v/>
      </c>
      <c r="Y262" s="139" t="str">
        <f t="shared" si="29"/>
        <v/>
      </c>
      <c r="Z262" s="140" t="str">
        <f t="shared" si="33"/>
        <v/>
      </c>
      <c r="AA262" s="141" t="str">
        <f>IF(OR($F262="",$G262="",$I262="",$I262=0),"",VLOOKUP($G262,'Tableau de bord'!$B$28:$G$32,4,TRUE))</f>
        <v/>
      </c>
      <c r="AB262" s="141" t="str">
        <f>IF(OR($F262="",$G262="",$I262="",$I262=0),"",VLOOKUP($G262,'Tableau de bord'!$B$35:$G$39,4,TRUE))</f>
        <v/>
      </c>
      <c r="AC262" s="168" t="str">
        <f t="shared" si="30"/>
        <v/>
      </c>
      <c r="AD262" s="142" t="str">
        <f t="shared" si="34"/>
        <v/>
      </c>
      <c r="AE262" s="142" t="str">
        <f>IF(OR($I262="",$G262="",$F262=""),"",IF(OR($H262&lt;&gt;"OK",$K262&lt;&gt;"OK",$N262&lt;&gt;"OK"),0,IF($Y262&gt;=0,IF(($Z$10*$Z262)*VLOOKUP($G262,'Tableau de bord'!$B$42:$G$46,4,TRUE)&gt;75000,75000*($Y262),(($Z$10*$Z262)*$Y262*VLOOKUP($G262,'Tableau de bord'!$B$42:$G$46,4,TRUE))))))</f>
        <v/>
      </c>
      <c r="AF262" s="177" t="str">
        <f t="shared" si="35"/>
        <v/>
      </c>
      <c r="AG262" s="309"/>
      <c r="AH262" s="310"/>
      <c r="AI262" s="387"/>
      <c r="AJ262" s="388"/>
      <c r="AK262" s="386" t="str">
        <f t="shared" si="36"/>
        <v/>
      </c>
      <c r="AL262" s="160"/>
      <c r="AM262" s="380"/>
      <c r="AN262" s="388"/>
      <c r="AO262" s="173"/>
      <c r="AP262" s="388"/>
      <c r="AQ262" s="160"/>
      <c r="AR262" s="7"/>
      <c r="AS262" s="173"/>
      <c r="AT262" s="160"/>
    </row>
    <row r="263" spans="1:46" s="143" customFormat="1" ht="21" customHeight="1" x14ac:dyDescent="0.25">
      <c r="A263" s="305"/>
      <c r="B263" s="311"/>
      <c r="C263" s="311"/>
      <c r="D263" s="311"/>
      <c r="E263" s="311"/>
      <c r="F263" s="312"/>
      <c r="G263" s="313"/>
      <c r="H263" s="137" t="str">
        <f>IF(AND($C$6="Choisir la période de dépôt",F263&lt;&gt;"",G263),"Choisir une période de dépôt",IF(AND($G263&lt;&gt;"",$F263=""),"Date de début requise",IF(AND($F263&lt;&gt;"",$G263=""),"Date de fin requise",IF($F263="","",IF(AND(VLOOKUP($G263,Données!$C$2:$E$7,3,TRUE)=VLOOKUP($C$6,Données!$A$2:$E$7,5,FALSE),VLOOKUP($F263,Données!$C$2:$E$7,3,TRUE)=VLOOKUP($C$6,Données!$A$2:$E$7,5,FALSE)),"OK","Les dates ne correspondent pas à la période visée par le soutien")))))</f>
        <v/>
      </c>
      <c r="I263" s="5"/>
      <c r="J263" s="523"/>
      <c r="K263" s="137" t="str">
        <f t="shared" si="31"/>
        <v/>
      </c>
      <c r="L263" s="524"/>
      <c r="M263" s="270"/>
      <c r="N263" s="137" t="str">
        <f t="shared" si="32"/>
        <v/>
      </c>
      <c r="O263" s="6"/>
      <c r="P263" s="160"/>
      <c r="Q263" s="7"/>
      <c r="R263" s="5"/>
      <c r="S263" s="10"/>
      <c r="T263" s="8"/>
      <c r="U263" s="306"/>
      <c r="V263" s="307"/>
      <c r="W263" s="308"/>
      <c r="X263" s="138" t="str">
        <f t="shared" si="28"/>
        <v/>
      </c>
      <c r="Y263" s="139" t="str">
        <f t="shared" si="29"/>
        <v/>
      </c>
      <c r="Z263" s="140" t="str">
        <f t="shared" si="33"/>
        <v/>
      </c>
      <c r="AA263" s="141" t="str">
        <f>IF(OR($F263="",$G263="",$I263="",$I263=0),"",VLOOKUP($G263,'Tableau de bord'!$B$28:$G$32,4,TRUE))</f>
        <v/>
      </c>
      <c r="AB263" s="141" t="str">
        <f>IF(OR($F263="",$G263="",$I263="",$I263=0),"",VLOOKUP($G263,'Tableau de bord'!$B$35:$G$39,4,TRUE))</f>
        <v/>
      </c>
      <c r="AC263" s="168" t="str">
        <f t="shared" si="30"/>
        <v/>
      </c>
      <c r="AD263" s="142" t="str">
        <f t="shared" si="34"/>
        <v/>
      </c>
      <c r="AE263" s="142" t="str">
        <f>IF(OR($I263="",$G263="",$F263=""),"",IF(OR($H263&lt;&gt;"OK",$K263&lt;&gt;"OK",$N263&lt;&gt;"OK"),0,IF($Y263&gt;=0,IF(($Z$10*$Z263)*VLOOKUP($G263,'Tableau de bord'!$B$42:$G$46,4,TRUE)&gt;75000,75000*($Y263),(($Z$10*$Z263)*$Y263*VLOOKUP($G263,'Tableau de bord'!$B$42:$G$46,4,TRUE))))))</f>
        <v/>
      </c>
      <c r="AF263" s="177" t="str">
        <f t="shared" si="35"/>
        <v/>
      </c>
      <c r="AG263" s="309"/>
      <c r="AH263" s="310"/>
      <c r="AI263" s="387"/>
      <c r="AJ263" s="388"/>
      <c r="AK263" s="386" t="str">
        <f t="shared" si="36"/>
        <v/>
      </c>
      <c r="AL263" s="160"/>
      <c r="AM263" s="380"/>
      <c r="AN263" s="388"/>
      <c r="AO263" s="173"/>
      <c r="AP263" s="388"/>
      <c r="AQ263" s="160"/>
      <c r="AR263" s="7"/>
      <c r="AS263" s="173"/>
      <c r="AT263" s="160"/>
    </row>
    <row r="264" spans="1:46" s="143" customFormat="1" ht="21" customHeight="1" x14ac:dyDescent="0.25">
      <c r="A264" s="305"/>
      <c r="B264" s="311"/>
      <c r="C264" s="311"/>
      <c r="D264" s="311"/>
      <c r="E264" s="311"/>
      <c r="F264" s="312"/>
      <c r="G264" s="313"/>
      <c r="H264" s="137" t="str">
        <f>IF(AND($C$6="Choisir la période de dépôt",F264&lt;&gt;"",G264),"Choisir une période de dépôt",IF(AND($G264&lt;&gt;"",$F264=""),"Date de début requise",IF(AND($F264&lt;&gt;"",$G264=""),"Date de fin requise",IF($F264="","",IF(AND(VLOOKUP($G264,Données!$C$2:$E$7,3,TRUE)=VLOOKUP($C$6,Données!$A$2:$E$7,5,FALSE),VLOOKUP($F264,Données!$C$2:$E$7,3,TRUE)=VLOOKUP($C$6,Données!$A$2:$E$7,5,FALSE)),"OK","Les dates ne correspondent pas à la période visée par le soutien")))))</f>
        <v/>
      </c>
      <c r="I264" s="5"/>
      <c r="J264" s="523"/>
      <c r="K264" s="137" t="str">
        <f t="shared" si="31"/>
        <v/>
      </c>
      <c r="L264" s="524"/>
      <c r="M264" s="270"/>
      <c r="N264" s="137" t="str">
        <f t="shared" si="32"/>
        <v/>
      </c>
      <c r="O264" s="6"/>
      <c r="P264" s="160"/>
      <c r="Q264" s="7"/>
      <c r="R264" s="5"/>
      <c r="S264" s="10"/>
      <c r="T264" s="8"/>
      <c r="U264" s="306"/>
      <c r="V264" s="307"/>
      <c r="W264" s="308"/>
      <c r="X264" s="138" t="str">
        <f t="shared" si="28"/>
        <v/>
      </c>
      <c r="Y264" s="139" t="str">
        <f t="shared" si="29"/>
        <v/>
      </c>
      <c r="Z264" s="140" t="str">
        <f t="shared" si="33"/>
        <v/>
      </c>
      <c r="AA264" s="141" t="str">
        <f>IF(OR($F264="",$G264="",$I264="",$I264=0),"",VLOOKUP($G264,'Tableau de bord'!$B$28:$G$32,4,TRUE))</f>
        <v/>
      </c>
      <c r="AB264" s="141" t="str">
        <f>IF(OR($F264="",$G264="",$I264="",$I264=0),"",VLOOKUP($G264,'Tableau de bord'!$B$35:$G$39,4,TRUE))</f>
        <v/>
      </c>
      <c r="AC264" s="168" t="str">
        <f t="shared" si="30"/>
        <v/>
      </c>
      <c r="AD264" s="142" t="str">
        <f t="shared" si="34"/>
        <v/>
      </c>
      <c r="AE264" s="142" t="str">
        <f>IF(OR($I264="",$G264="",$F264=""),"",IF(OR($H264&lt;&gt;"OK",$K264&lt;&gt;"OK",$N264&lt;&gt;"OK"),0,IF($Y264&gt;=0,IF(($Z$10*$Z264)*VLOOKUP($G264,'Tableau de bord'!$B$42:$G$46,4,TRUE)&gt;75000,75000*($Y264),(($Z$10*$Z264)*$Y264*VLOOKUP($G264,'Tableau de bord'!$B$42:$G$46,4,TRUE))))))</f>
        <v/>
      </c>
      <c r="AF264" s="177" t="str">
        <f t="shared" si="35"/>
        <v/>
      </c>
      <c r="AG264" s="309"/>
      <c r="AH264" s="310"/>
      <c r="AI264" s="387"/>
      <c r="AJ264" s="388"/>
      <c r="AK264" s="386" t="str">
        <f t="shared" si="36"/>
        <v/>
      </c>
      <c r="AL264" s="160"/>
      <c r="AM264" s="380"/>
      <c r="AN264" s="388"/>
      <c r="AO264" s="173"/>
      <c r="AP264" s="388"/>
      <c r="AQ264" s="160"/>
      <c r="AR264" s="7"/>
      <c r="AS264" s="173"/>
      <c r="AT264" s="160"/>
    </row>
    <row r="265" spans="1:46" s="143" customFormat="1" ht="21" customHeight="1" x14ac:dyDescent="0.25">
      <c r="A265" s="305"/>
      <c r="B265" s="311"/>
      <c r="C265" s="311"/>
      <c r="D265" s="311"/>
      <c r="E265" s="311"/>
      <c r="F265" s="312"/>
      <c r="G265" s="313"/>
      <c r="H265" s="137" t="str">
        <f>IF(AND($C$6="Choisir la période de dépôt",F265&lt;&gt;"",G265),"Choisir une période de dépôt",IF(AND($G265&lt;&gt;"",$F265=""),"Date de début requise",IF(AND($F265&lt;&gt;"",$G265=""),"Date de fin requise",IF($F265="","",IF(AND(VLOOKUP($G265,Données!$C$2:$E$7,3,TRUE)=VLOOKUP($C$6,Données!$A$2:$E$7,5,FALSE),VLOOKUP($F265,Données!$C$2:$E$7,3,TRUE)=VLOOKUP($C$6,Données!$A$2:$E$7,5,FALSE)),"OK","Les dates ne correspondent pas à la période visée par le soutien")))))</f>
        <v/>
      </c>
      <c r="I265" s="5"/>
      <c r="J265" s="523"/>
      <c r="K265" s="137" t="str">
        <f t="shared" si="31"/>
        <v/>
      </c>
      <c r="L265" s="524"/>
      <c r="M265" s="270"/>
      <c r="N265" s="137" t="str">
        <f t="shared" si="32"/>
        <v/>
      </c>
      <c r="O265" s="6"/>
      <c r="P265" s="160"/>
      <c r="Q265" s="7"/>
      <c r="R265" s="5"/>
      <c r="S265" s="10"/>
      <c r="T265" s="8"/>
      <c r="U265" s="306"/>
      <c r="V265" s="307"/>
      <c r="W265" s="308"/>
      <c r="X265" s="138" t="str">
        <f t="shared" si="28"/>
        <v/>
      </c>
      <c r="Y265" s="139" t="str">
        <f t="shared" si="29"/>
        <v/>
      </c>
      <c r="Z265" s="140" t="str">
        <f t="shared" si="33"/>
        <v/>
      </c>
      <c r="AA265" s="141" t="str">
        <f>IF(OR($F265="",$G265="",$I265="",$I265=0),"",VLOOKUP($G265,'Tableau de bord'!$B$28:$G$32,4,TRUE))</f>
        <v/>
      </c>
      <c r="AB265" s="141" t="str">
        <f>IF(OR($F265="",$G265="",$I265="",$I265=0),"",VLOOKUP($G265,'Tableau de bord'!$B$35:$G$39,4,TRUE))</f>
        <v/>
      </c>
      <c r="AC265" s="168" t="str">
        <f t="shared" si="30"/>
        <v/>
      </c>
      <c r="AD265" s="142" t="str">
        <f t="shared" si="34"/>
        <v/>
      </c>
      <c r="AE265" s="142" t="str">
        <f>IF(OR($I265="",$G265="",$F265=""),"",IF(OR($H265&lt;&gt;"OK",$K265&lt;&gt;"OK",$N265&lt;&gt;"OK"),0,IF($Y265&gt;=0,IF(($Z$10*$Z265)*VLOOKUP($G265,'Tableau de bord'!$B$42:$G$46,4,TRUE)&gt;75000,75000*($Y265),(($Z$10*$Z265)*$Y265*VLOOKUP($G265,'Tableau de bord'!$B$42:$G$46,4,TRUE))))))</f>
        <v/>
      </c>
      <c r="AF265" s="177" t="str">
        <f t="shared" si="35"/>
        <v/>
      </c>
      <c r="AG265" s="309"/>
      <c r="AH265" s="310"/>
      <c r="AI265" s="387"/>
      <c r="AJ265" s="388"/>
      <c r="AK265" s="386" t="str">
        <f t="shared" si="36"/>
        <v/>
      </c>
      <c r="AL265" s="160"/>
      <c r="AM265" s="380"/>
      <c r="AN265" s="388"/>
      <c r="AO265" s="173"/>
      <c r="AP265" s="388"/>
      <c r="AQ265" s="160"/>
      <c r="AR265" s="7"/>
      <c r="AS265" s="173"/>
      <c r="AT265" s="160"/>
    </row>
    <row r="266" spans="1:46" s="143" customFormat="1" ht="21" customHeight="1" x14ac:dyDescent="0.25">
      <c r="A266" s="305"/>
      <c r="B266" s="311"/>
      <c r="C266" s="311"/>
      <c r="D266" s="311"/>
      <c r="E266" s="311"/>
      <c r="F266" s="312"/>
      <c r="G266" s="313"/>
      <c r="H266" s="137" t="str">
        <f>IF(AND($C$6="Choisir la période de dépôt",F266&lt;&gt;"",G266),"Choisir une période de dépôt",IF(AND($G266&lt;&gt;"",$F266=""),"Date de début requise",IF(AND($F266&lt;&gt;"",$G266=""),"Date de fin requise",IF($F266="","",IF(AND(VLOOKUP($G266,Données!$C$2:$E$7,3,TRUE)=VLOOKUP($C$6,Données!$A$2:$E$7,5,FALSE),VLOOKUP($F266,Données!$C$2:$E$7,3,TRUE)=VLOOKUP($C$6,Données!$A$2:$E$7,5,FALSE)),"OK","Les dates ne correspondent pas à la période visée par le soutien")))))</f>
        <v/>
      </c>
      <c r="I266" s="5"/>
      <c r="J266" s="523"/>
      <c r="K266" s="137" t="str">
        <f t="shared" si="31"/>
        <v/>
      </c>
      <c r="L266" s="524"/>
      <c r="M266" s="270"/>
      <c r="N266" s="137" t="str">
        <f t="shared" si="32"/>
        <v/>
      </c>
      <c r="O266" s="6"/>
      <c r="P266" s="160"/>
      <c r="Q266" s="7"/>
      <c r="R266" s="5"/>
      <c r="S266" s="10"/>
      <c r="T266" s="8"/>
      <c r="U266" s="306"/>
      <c r="V266" s="307"/>
      <c r="W266" s="308"/>
      <c r="X266" s="138" t="str">
        <f t="shared" si="28"/>
        <v/>
      </c>
      <c r="Y266" s="139" t="str">
        <f t="shared" si="29"/>
        <v/>
      </c>
      <c r="Z266" s="140" t="str">
        <f t="shared" si="33"/>
        <v/>
      </c>
      <c r="AA266" s="141" t="str">
        <f>IF(OR($F266="",$G266="",$I266="",$I266=0),"",VLOOKUP($G266,'Tableau de bord'!$B$28:$G$32,4,TRUE))</f>
        <v/>
      </c>
      <c r="AB266" s="141" t="str">
        <f>IF(OR($F266="",$G266="",$I266="",$I266=0),"",VLOOKUP($G266,'Tableau de bord'!$B$35:$G$39,4,TRUE))</f>
        <v/>
      </c>
      <c r="AC266" s="168" t="str">
        <f t="shared" si="30"/>
        <v/>
      </c>
      <c r="AD266" s="142" t="str">
        <f t="shared" si="34"/>
        <v/>
      </c>
      <c r="AE266" s="142" t="str">
        <f>IF(OR($I266="",$G266="",$F266=""),"",IF(OR($H266&lt;&gt;"OK",$K266&lt;&gt;"OK",$N266&lt;&gt;"OK"),0,IF($Y266&gt;=0,IF(($Z$10*$Z266)*VLOOKUP($G266,'Tableau de bord'!$B$42:$G$46,4,TRUE)&gt;75000,75000*($Y266),(($Z$10*$Z266)*$Y266*VLOOKUP($G266,'Tableau de bord'!$B$42:$G$46,4,TRUE))))))</f>
        <v/>
      </c>
      <c r="AF266" s="177" t="str">
        <f t="shared" si="35"/>
        <v/>
      </c>
      <c r="AG266" s="309"/>
      <c r="AH266" s="310"/>
      <c r="AI266" s="387"/>
      <c r="AJ266" s="388"/>
      <c r="AK266" s="386" t="str">
        <f t="shared" si="36"/>
        <v/>
      </c>
      <c r="AL266" s="160"/>
      <c r="AM266" s="380"/>
      <c r="AN266" s="388"/>
      <c r="AO266" s="173"/>
      <c r="AP266" s="388"/>
      <c r="AQ266" s="160"/>
      <c r="AR266" s="7"/>
      <c r="AS266" s="173"/>
      <c r="AT266" s="160"/>
    </row>
    <row r="267" spans="1:46" s="143" customFormat="1" ht="21" customHeight="1" x14ac:dyDescent="0.25">
      <c r="A267" s="305"/>
      <c r="B267" s="311"/>
      <c r="C267" s="311"/>
      <c r="D267" s="311"/>
      <c r="E267" s="311"/>
      <c r="F267" s="312"/>
      <c r="G267" s="313"/>
      <c r="H267" s="137" t="str">
        <f>IF(AND($C$6="Choisir la période de dépôt",F267&lt;&gt;"",G267),"Choisir une période de dépôt",IF(AND($G267&lt;&gt;"",$F267=""),"Date de début requise",IF(AND($F267&lt;&gt;"",$G267=""),"Date de fin requise",IF($F267="","",IF(AND(VLOOKUP($G267,Données!$C$2:$E$7,3,TRUE)=VLOOKUP($C$6,Données!$A$2:$E$7,5,FALSE),VLOOKUP($F267,Données!$C$2:$E$7,3,TRUE)=VLOOKUP($C$6,Données!$A$2:$E$7,5,FALSE)),"OK","Les dates ne correspondent pas à la période visée par le soutien")))))</f>
        <v/>
      </c>
      <c r="I267" s="5"/>
      <c r="J267" s="523"/>
      <c r="K267" s="137" t="str">
        <f t="shared" si="31"/>
        <v/>
      </c>
      <c r="L267" s="524"/>
      <c r="M267" s="270"/>
      <c r="N267" s="137" t="str">
        <f t="shared" si="32"/>
        <v/>
      </c>
      <c r="O267" s="6"/>
      <c r="P267" s="160"/>
      <c r="Q267" s="7"/>
      <c r="R267" s="5"/>
      <c r="S267" s="10"/>
      <c r="T267" s="8"/>
      <c r="U267" s="306"/>
      <c r="V267" s="307"/>
      <c r="W267" s="308"/>
      <c r="X267" s="138" t="str">
        <f t="shared" si="28"/>
        <v/>
      </c>
      <c r="Y267" s="139" t="str">
        <f t="shared" si="29"/>
        <v/>
      </c>
      <c r="Z267" s="140" t="str">
        <f t="shared" si="33"/>
        <v/>
      </c>
      <c r="AA267" s="141" t="str">
        <f>IF(OR($F267="",$G267="",$I267="",$I267=0),"",VLOOKUP($G267,'Tableau de bord'!$B$28:$G$32,4,TRUE))</f>
        <v/>
      </c>
      <c r="AB267" s="141" t="str">
        <f>IF(OR($F267="",$G267="",$I267="",$I267=0),"",VLOOKUP($G267,'Tableau de bord'!$B$35:$G$39,4,TRUE))</f>
        <v/>
      </c>
      <c r="AC267" s="168" t="str">
        <f t="shared" si="30"/>
        <v/>
      </c>
      <c r="AD267" s="142" t="str">
        <f t="shared" si="34"/>
        <v/>
      </c>
      <c r="AE267" s="142" t="str">
        <f>IF(OR($I267="",$G267="",$F267=""),"",IF(OR($H267&lt;&gt;"OK",$K267&lt;&gt;"OK",$N267&lt;&gt;"OK"),0,IF($Y267&gt;=0,IF(($Z$10*$Z267)*VLOOKUP($G267,'Tableau de bord'!$B$42:$G$46,4,TRUE)&gt;75000,75000*($Y267),(($Z$10*$Z267)*$Y267*VLOOKUP($G267,'Tableau de bord'!$B$42:$G$46,4,TRUE))))))</f>
        <v/>
      </c>
      <c r="AF267" s="177" t="str">
        <f t="shared" si="35"/>
        <v/>
      </c>
      <c r="AG267" s="309"/>
      <c r="AH267" s="310"/>
      <c r="AI267" s="387"/>
      <c r="AJ267" s="388"/>
      <c r="AK267" s="386" t="str">
        <f t="shared" si="36"/>
        <v/>
      </c>
      <c r="AL267" s="160"/>
      <c r="AM267" s="380"/>
      <c r="AN267" s="388"/>
      <c r="AO267" s="173"/>
      <c r="AP267" s="388"/>
      <c r="AQ267" s="160"/>
      <c r="AR267" s="7"/>
      <c r="AS267" s="173"/>
      <c r="AT267" s="160"/>
    </row>
    <row r="268" spans="1:46" s="143" customFormat="1" ht="21" customHeight="1" x14ac:dyDescent="0.25">
      <c r="A268" s="305"/>
      <c r="B268" s="311"/>
      <c r="C268" s="311"/>
      <c r="D268" s="311"/>
      <c r="E268" s="311"/>
      <c r="F268" s="312"/>
      <c r="G268" s="313"/>
      <c r="H268" s="137" t="str">
        <f>IF(AND($C$6="Choisir la période de dépôt",F268&lt;&gt;"",G268),"Choisir une période de dépôt",IF(AND($G268&lt;&gt;"",$F268=""),"Date de début requise",IF(AND($F268&lt;&gt;"",$G268=""),"Date de fin requise",IF($F268="","",IF(AND(VLOOKUP($G268,Données!$C$2:$E$7,3,TRUE)=VLOOKUP($C$6,Données!$A$2:$E$7,5,FALSE),VLOOKUP($F268,Données!$C$2:$E$7,3,TRUE)=VLOOKUP($C$6,Données!$A$2:$E$7,5,FALSE)),"OK","Les dates ne correspondent pas à la période visée par le soutien")))))</f>
        <v/>
      </c>
      <c r="I268" s="5"/>
      <c r="J268" s="523"/>
      <c r="K268" s="137" t="str">
        <f t="shared" si="31"/>
        <v/>
      </c>
      <c r="L268" s="524"/>
      <c r="M268" s="270"/>
      <c r="N268" s="137" t="str">
        <f t="shared" si="32"/>
        <v/>
      </c>
      <c r="O268" s="6"/>
      <c r="P268" s="160"/>
      <c r="Q268" s="7"/>
      <c r="R268" s="5"/>
      <c r="S268" s="10"/>
      <c r="T268" s="8"/>
      <c r="U268" s="306"/>
      <c r="V268" s="307"/>
      <c r="W268" s="308"/>
      <c r="X268" s="138" t="str">
        <f t="shared" si="28"/>
        <v/>
      </c>
      <c r="Y268" s="139" t="str">
        <f t="shared" si="29"/>
        <v/>
      </c>
      <c r="Z268" s="140" t="str">
        <f t="shared" si="33"/>
        <v/>
      </c>
      <c r="AA268" s="141" t="str">
        <f>IF(OR($F268="",$G268="",$I268="",$I268=0),"",VLOOKUP($G268,'Tableau de bord'!$B$28:$G$32,4,TRUE))</f>
        <v/>
      </c>
      <c r="AB268" s="141" t="str">
        <f>IF(OR($F268="",$G268="",$I268="",$I268=0),"",VLOOKUP($G268,'Tableau de bord'!$B$35:$G$39,4,TRUE))</f>
        <v/>
      </c>
      <c r="AC268" s="168" t="str">
        <f t="shared" si="30"/>
        <v/>
      </c>
      <c r="AD268" s="142" t="str">
        <f t="shared" si="34"/>
        <v/>
      </c>
      <c r="AE268" s="142" t="str">
        <f>IF(OR($I268="",$G268="",$F268=""),"",IF(OR($H268&lt;&gt;"OK",$K268&lt;&gt;"OK",$N268&lt;&gt;"OK"),0,IF($Y268&gt;=0,IF(($Z$10*$Z268)*VLOOKUP($G268,'Tableau de bord'!$B$42:$G$46,4,TRUE)&gt;75000,75000*($Y268),(($Z$10*$Z268)*$Y268*VLOOKUP($G268,'Tableau de bord'!$B$42:$G$46,4,TRUE))))))</f>
        <v/>
      </c>
      <c r="AF268" s="177" t="str">
        <f t="shared" si="35"/>
        <v/>
      </c>
      <c r="AG268" s="309"/>
      <c r="AH268" s="310"/>
      <c r="AI268" s="387"/>
      <c r="AJ268" s="388"/>
      <c r="AK268" s="386" t="str">
        <f t="shared" si="36"/>
        <v/>
      </c>
      <c r="AL268" s="160"/>
      <c r="AM268" s="380"/>
      <c r="AN268" s="388"/>
      <c r="AO268" s="173"/>
      <c r="AP268" s="388"/>
      <c r="AQ268" s="160"/>
      <c r="AR268" s="7"/>
      <c r="AS268" s="173"/>
      <c r="AT268" s="160"/>
    </row>
    <row r="269" spans="1:46" s="143" customFormat="1" ht="21" customHeight="1" x14ac:dyDescent="0.25">
      <c r="A269" s="305"/>
      <c r="B269" s="311"/>
      <c r="C269" s="311"/>
      <c r="D269" s="311"/>
      <c r="E269" s="311"/>
      <c r="F269" s="312"/>
      <c r="G269" s="313"/>
      <c r="H269" s="137" t="str">
        <f>IF(AND($C$6="Choisir la période de dépôt",F269&lt;&gt;"",G269),"Choisir une période de dépôt",IF(AND($G269&lt;&gt;"",$F269=""),"Date de début requise",IF(AND($F269&lt;&gt;"",$G269=""),"Date de fin requise",IF($F269="","",IF(AND(VLOOKUP($G269,Données!$C$2:$E$7,3,TRUE)=VLOOKUP($C$6,Données!$A$2:$E$7,5,FALSE),VLOOKUP($F269,Données!$C$2:$E$7,3,TRUE)=VLOOKUP($C$6,Données!$A$2:$E$7,5,FALSE)),"OK","Les dates ne correspondent pas à la période visée par le soutien")))))</f>
        <v/>
      </c>
      <c r="I269" s="5"/>
      <c r="J269" s="523"/>
      <c r="K269" s="137" t="str">
        <f t="shared" si="31"/>
        <v/>
      </c>
      <c r="L269" s="524"/>
      <c r="M269" s="270"/>
      <c r="N269" s="137" t="str">
        <f t="shared" si="32"/>
        <v/>
      </c>
      <c r="O269" s="6"/>
      <c r="P269" s="160"/>
      <c r="Q269" s="7"/>
      <c r="R269" s="5"/>
      <c r="S269" s="10"/>
      <c r="T269" s="8"/>
      <c r="U269" s="306"/>
      <c r="V269" s="307"/>
      <c r="W269" s="308"/>
      <c r="X269" s="138" t="str">
        <f t="shared" si="28"/>
        <v/>
      </c>
      <c r="Y269" s="139" t="str">
        <f t="shared" si="29"/>
        <v/>
      </c>
      <c r="Z269" s="140" t="str">
        <f t="shared" si="33"/>
        <v/>
      </c>
      <c r="AA269" s="141" t="str">
        <f>IF(OR($F269="",$G269="",$I269="",$I269=0),"",VLOOKUP($G269,'Tableau de bord'!$B$28:$G$32,4,TRUE))</f>
        <v/>
      </c>
      <c r="AB269" s="141" t="str">
        <f>IF(OR($F269="",$G269="",$I269="",$I269=0),"",VLOOKUP($G269,'Tableau de bord'!$B$35:$G$39,4,TRUE))</f>
        <v/>
      </c>
      <c r="AC269" s="168" t="str">
        <f t="shared" si="30"/>
        <v/>
      </c>
      <c r="AD269" s="142" t="str">
        <f t="shared" si="34"/>
        <v/>
      </c>
      <c r="AE269" s="142" t="str">
        <f>IF(OR($I269="",$G269="",$F269=""),"",IF(OR($H269&lt;&gt;"OK",$K269&lt;&gt;"OK",$N269&lt;&gt;"OK"),0,IF($Y269&gt;=0,IF(($Z$10*$Z269)*VLOOKUP($G269,'Tableau de bord'!$B$42:$G$46,4,TRUE)&gt;75000,75000*($Y269),(($Z$10*$Z269)*$Y269*VLOOKUP($G269,'Tableau de bord'!$B$42:$G$46,4,TRUE))))))</f>
        <v/>
      </c>
      <c r="AF269" s="177" t="str">
        <f t="shared" si="35"/>
        <v/>
      </c>
      <c r="AG269" s="309"/>
      <c r="AH269" s="310"/>
      <c r="AI269" s="387"/>
      <c r="AJ269" s="388"/>
      <c r="AK269" s="386" t="str">
        <f t="shared" si="36"/>
        <v/>
      </c>
      <c r="AL269" s="160"/>
      <c r="AM269" s="380"/>
      <c r="AN269" s="388"/>
      <c r="AO269" s="173"/>
      <c r="AP269" s="388"/>
      <c r="AQ269" s="160"/>
      <c r="AR269" s="7"/>
      <c r="AS269" s="173"/>
      <c r="AT269" s="160"/>
    </row>
    <row r="270" spans="1:46" s="143" customFormat="1" ht="21" customHeight="1" x14ac:dyDescent="0.25">
      <c r="A270" s="305"/>
      <c r="B270" s="311"/>
      <c r="C270" s="311"/>
      <c r="D270" s="311"/>
      <c r="E270" s="311"/>
      <c r="F270" s="312"/>
      <c r="G270" s="313"/>
      <c r="H270" s="137" t="str">
        <f>IF(AND($C$6="Choisir la période de dépôt",F270&lt;&gt;"",G270),"Choisir une période de dépôt",IF(AND($G270&lt;&gt;"",$F270=""),"Date de début requise",IF(AND($F270&lt;&gt;"",$G270=""),"Date de fin requise",IF($F270="","",IF(AND(VLOOKUP($G270,Données!$C$2:$E$7,3,TRUE)=VLOOKUP($C$6,Données!$A$2:$E$7,5,FALSE),VLOOKUP($F270,Données!$C$2:$E$7,3,TRUE)=VLOOKUP($C$6,Données!$A$2:$E$7,5,FALSE)),"OK","Les dates ne correspondent pas à la période visée par le soutien")))))</f>
        <v/>
      </c>
      <c r="I270" s="5"/>
      <c r="J270" s="523"/>
      <c r="K270" s="137" t="str">
        <f t="shared" si="31"/>
        <v/>
      </c>
      <c r="L270" s="524"/>
      <c r="M270" s="270"/>
      <c r="N270" s="137" t="str">
        <f t="shared" si="32"/>
        <v/>
      </c>
      <c r="O270" s="6"/>
      <c r="P270" s="160"/>
      <c r="Q270" s="7"/>
      <c r="R270" s="5"/>
      <c r="S270" s="10"/>
      <c r="T270" s="8"/>
      <c r="U270" s="306"/>
      <c r="V270" s="307"/>
      <c r="W270" s="308"/>
      <c r="X270" s="138" t="str">
        <f t="shared" si="28"/>
        <v/>
      </c>
      <c r="Y270" s="139" t="str">
        <f t="shared" si="29"/>
        <v/>
      </c>
      <c r="Z270" s="140" t="str">
        <f t="shared" si="33"/>
        <v/>
      </c>
      <c r="AA270" s="141" t="str">
        <f>IF(OR($F270="",$G270="",$I270="",$I270=0),"",VLOOKUP($G270,'Tableau de bord'!$B$28:$G$32,4,TRUE))</f>
        <v/>
      </c>
      <c r="AB270" s="141" t="str">
        <f>IF(OR($F270="",$G270="",$I270="",$I270=0),"",VLOOKUP($G270,'Tableau de bord'!$B$35:$G$39,4,TRUE))</f>
        <v/>
      </c>
      <c r="AC270" s="168" t="str">
        <f t="shared" si="30"/>
        <v/>
      </c>
      <c r="AD270" s="142" t="str">
        <f t="shared" si="34"/>
        <v/>
      </c>
      <c r="AE270" s="142" t="str">
        <f>IF(OR($I270="",$G270="",$F270=""),"",IF(OR($H270&lt;&gt;"OK",$K270&lt;&gt;"OK",$N270&lt;&gt;"OK"),0,IF($Y270&gt;=0,IF(($Z$10*$Z270)*VLOOKUP($G270,'Tableau de bord'!$B$42:$G$46,4,TRUE)&gt;75000,75000*($Y270),(($Z$10*$Z270)*$Y270*VLOOKUP($G270,'Tableau de bord'!$B$42:$G$46,4,TRUE))))))</f>
        <v/>
      </c>
      <c r="AF270" s="177" t="str">
        <f t="shared" si="35"/>
        <v/>
      </c>
      <c r="AG270" s="309"/>
      <c r="AH270" s="310"/>
      <c r="AI270" s="387"/>
      <c r="AJ270" s="388"/>
      <c r="AK270" s="386" t="str">
        <f t="shared" si="36"/>
        <v/>
      </c>
      <c r="AL270" s="160"/>
      <c r="AM270" s="380"/>
      <c r="AN270" s="388"/>
      <c r="AO270" s="173"/>
      <c r="AP270" s="388"/>
      <c r="AQ270" s="160"/>
      <c r="AR270" s="7"/>
      <c r="AS270" s="173"/>
      <c r="AT270" s="160"/>
    </row>
    <row r="271" spans="1:46" s="143" customFormat="1" ht="21" customHeight="1" x14ac:dyDescent="0.25">
      <c r="A271" s="305"/>
      <c r="B271" s="311"/>
      <c r="C271" s="311"/>
      <c r="D271" s="311"/>
      <c r="E271" s="311"/>
      <c r="F271" s="312"/>
      <c r="G271" s="313"/>
      <c r="H271" s="137" t="str">
        <f>IF(AND($C$6="Choisir la période de dépôt",F271&lt;&gt;"",G271),"Choisir une période de dépôt",IF(AND($G271&lt;&gt;"",$F271=""),"Date de début requise",IF(AND($F271&lt;&gt;"",$G271=""),"Date de fin requise",IF($F271="","",IF(AND(VLOOKUP($G271,Données!$C$2:$E$7,3,TRUE)=VLOOKUP($C$6,Données!$A$2:$E$7,5,FALSE),VLOOKUP($F271,Données!$C$2:$E$7,3,TRUE)=VLOOKUP($C$6,Données!$A$2:$E$7,5,FALSE)),"OK","Les dates ne correspondent pas à la période visée par le soutien")))))</f>
        <v/>
      </c>
      <c r="I271" s="5"/>
      <c r="J271" s="523"/>
      <c r="K271" s="137" t="str">
        <f t="shared" si="31"/>
        <v/>
      </c>
      <c r="L271" s="524"/>
      <c r="M271" s="270"/>
      <c r="N271" s="137" t="str">
        <f t="shared" si="32"/>
        <v/>
      </c>
      <c r="O271" s="6"/>
      <c r="P271" s="160"/>
      <c r="Q271" s="7"/>
      <c r="R271" s="5"/>
      <c r="S271" s="10"/>
      <c r="T271" s="8"/>
      <c r="U271" s="306"/>
      <c r="V271" s="307"/>
      <c r="W271" s="308"/>
      <c r="X271" s="138" t="str">
        <f t="shared" si="28"/>
        <v/>
      </c>
      <c r="Y271" s="139" t="str">
        <f t="shared" si="29"/>
        <v/>
      </c>
      <c r="Z271" s="140" t="str">
        <f t="shared" si="33"/>
        <v/>
      </c>
      <c r="AA271" s="141" t="str">
        <f>IF(OR($F271="",$G271="",$I271="",$I271=0),"",VLOOKUP($G271,'Tableau de bord'!$B$28:$G$32,4,TRUE))</f>
        <v/>
      </c>
      <c r="AB271" s="141" t="str">
        <f>IF(OR($F271="",$G271="",$I271="",$I271=0),"",VLOOKUP($G271,'Tableau de bord'!$B$35:$G$39,4,TRUE))</f>
        <v/>
      </c>
      <c r="AC271" s="168" t="str">
        <f t="shared" si="30"/>
        <v/>
      </c>
      <c r="AD271" s="142" t="str">
        <f t="shared" si="34"/>
        <v/>
      </c>
      <c r="AE271" s="142" t="str">
        <f>IF(OR($I271="",$G271="",$F271=""),"",IF(OR($H271&lt;&gt;"OK",$K271&lt;&gt;"OK",$N271&lt;&gt;"OK"),0,IF($Y271&gt;=0,IF(($Z$10*$Z271)*VLOOKUP($G271,'Tableau de bord'!$B$42:$G$46,4,TRUE)&gt;75000,75000*($Y271),(($Z$10*$Z271)*$Y271*VLOOKUP($G271,'Tableau de bord'!$B$42:$G$46,4,TRUE))))))</f>
        <v/>
      </c>
      <c r="AF271" s="177" t="str">
        <f t="shared" si="35"/>
        <v/>
      </c>
      <c r="AG271" s="309"/>
      <c r="AH271" s="310"/>
      <c r="AI271" s="387"/>
      <c r="AJ271" s="388"/>
      <c r="AK271" s="386" t="str">
        <f t="shared" si="36"/>
        <v/>
      </c>
      <c r="AL271" s="160"/>
      <c r="AM271" s="380"/>
      <c r="AN271" s="388"/>
      <c r="AO271" s="173"/>
      <c r="AP271" s="388"/>
      <c r="AQ271" s="160"/>
      <c r="AR271" s="7"/>
      <c r="AS271" s="173"/>
      <c r="AT271" s="160"/>
    </row>
    <row r="272" spans="1:46" s="143" customFormat="1" ht="21" customHeight="1" x14ac:dyDescent="0.25">
      <c r="A272" s="305"/>
      <c r="B272" s="311"/>
      <c r="C272" s="311"/>
      <c r="D272" s="311"/>
      <c r="E272" s="311"/>
      <c r="F272" s="312"/>
      <c r="G272" s="313"/>
      <c r="H272" s="137" t="str">
        <f>IF(AND($C$6="Choisir la période de dépôt",F272&lt;&gt;"",G272),"Choisir une période de dépôt",IF(AND($G272&lt;&gt;"",$F272=""),"Date de début requise",IF(AND($F272&lt;&gt;"",$G272=""),"Date de fin requise",IF($F272="","",IF(AND(VLOOKUP($G272,Données!$C$2:$E$7,3,TRUE)=VLOOKUP($C$6,Données!$A$2:$E$7,5,FALSE),VLOOKUP($F272,Données!$C$2:$E$7,3,TRUE)=VLOOKUP($C$6,Données!$A$2:$E$7,5,FALSE)),"OK","Les dates ne correspondent pas à la période visée par le soutien")))))</f>
        <v/>
      </c>
      <c r="I272" s="5"/>
      <c r="J272" s="523"/>
      <c r="K272" s="137" t="str">
        <f t="shared" si="31"/>
        <v/>
      </c>
      <c r="L272" s="524"/>
      <c r="M272" s="270"/>
      <c r="N272" s="137" t="str">
        <f t="shared" si="32"/>
        <v/>
      </c>
      <c r="O272" s="6"/>
      <c r="P272" s="160"/>
      <c r="Q272" s="7"/>
      <c r="R272" s="5"/>
      <c r="S272" s="10"/>
      <c r="T272" s="8"/>
      <c r="U272" s="306"/>
      <c r="V272" s="307"/>
      <c r="W272" s="308"/>
      <c r="X272" s="138" t="str">
        <f t="shared" si="28"/>
        <v/>
      </c>
      <c r="Y272" s="139" t="str">
        <f t="shared" si="29"/>
        <v/>
      </c>
      <c r="Z272" s="140" t="str">
        <f t="shared" si="33"/>
        <v/>
      </c>
      <c r="AA272" s="141" t="str">
        <f>IF(OR($F272="",$G272="",$I272="",$I272=0),"",VLOOKUP($G272,'Tableau de bord'!$B$28:$G$32,4,TRUE))</f>
        <v/>
      </c>
      <c r="AB272" s="141" t="str">
        <f>IF(OR($F272="",$G272="",$I272="",$I272=0),"",VLOOKUP($G272,'Tableau de bord'!$B$35:$G$39,4,TRUE))</f>
        <v/>
      </c>
      <c r="AC272" s="168" t="str">
        <f t="shared" si="30"/>
        <v/>
      </c>
      <c r="AD272" s="142" t="str">
        <f t="shared" si="34"/>
        <v/>
      </c>
      <c r="AE272" s="142" t="str">
        <f>IF(OR($I272="",$G272="",$F272=""),"",IF(OR($H272&lt;&gt;"OK",$K272&lt;&gt;"OK",$N272&lt;&gt;"OK"),0,IF($Y272&gt;=0,IF(($Z$10*$Z272)*VLOOKUP($G272,'Tableau de bord'!$B$42:$G$46,4,TRUE)&gt;75000,75000*($Y272),(($Z$10*$Z272)*$Y272*VLOOKUP($G272,'Tableau de bord'!$B$42:$G$46,4,TRUE))))))</f>
        <v/>
      </c>
      <c r="AF272" s="177" t="str">
        <f t="shared" si="35"/>
        <v/>
      </c>
      <c r="AG272" s="309"/>
      <c r="AH272" s="310"/>
      <c r="AI272" s="387"/>
      <c r="AJ272" s="388"/>
      <c r="AK272" s="386" t="str">
        <f t="shared" si="36"/>
        <v/>
      </c>
      <c r="AL272" s="160"/>
      <c r="AM272" s="380"/>
      <c r="AN272" s="388"/>
      <c r="AO272" s="173"/>
      <c r="AP272" s="388"/>
      <c r="AQ272" s="160"/>
      <c r="AR272" s="7"/>
      <c r="AS272" s="173"/>
      <c r="AT272" s="160"/>
    </row>
    <row r="273" spans="1:46" s="143" customFormat="1" ht="21" customHeight="1" x14ac:dyDescent="0.25">
      <c r="A273" s="305"/>
      <c r="B273" s="311"/>
      <c r="C273" s="311"/>
      <c r="D273" s="311"/>
      <c r="E273" s="311"/>
      <c r="F273" s="312"/>
      <c r="G273" s="313"/>
      <c r="H273" s="137" t="str">
        <f>IF(AND($C$6="Choisir la période de dépôt",F273&lt;&gt;"",G273),"Choisir une période de dépôt",IF(AND($G273&lt;&gt;"",$F273=""),"Date de début requise",IF(AND($F273&lt;&gt;"",$G273=""),"Date de fin requise",IF($F273="","",IF(AND(VLOOKUP($G273,Données!$C$2:$E$7,3,TRUE)=VLOOKUP($C$6,Données!$A$2:$E$7,5,FALSE),VLOOKUP($F273,Données!$C$2:$E$7,3,TRUE)=VLOOKUP($C$6,Données!$A$2:$E$7,5,FALSE)),"OK","Les dates ne correspondent pas à la période visée par le soutien")))))</f>
        <v/>
      </c>
      <c r="I273" s="5"/>
      <c r="J273" s="523"/>
      <c r="K273" s="137" t="str">
        <f t="shared" si="31"/>
        <v/>
      </c>
      <c r="L273" s="524"/>
      <c r="M273" s="270"/>
      <c r="N273" s="137" t="str">
        <f t="shared" si="32"/>
        <v/>
      </c>
      <c r="O273" s="6"/>
      <c r="P273" s="160"/>
      <c r="Q273" s="7"/>
      <c r="R273" s="5"/>
      <c r="S273" s="10"/>
      <c r="T273" s="8"/>
      <c r="U273" s="306"/>
      <c r="V273" s="307"/>
      <c r="W273" s="308"/>
      <c r="X273" s="138" t="str">
        <f t="shared" si="28"/>
        <v/>
      </c>
      <c r="Y273" s="139" t="str">
        <f t="shared" si="29"/>
        <v/>
      </c>
      <c r="Z273" s="140" t="str">
        <f t="shared" si="33"/>
        <v/>
      </c>
      <c r="AA273" s="141" t="str">
        <f>IF(OR($F273="",$G273="",$I273="",$I273=0),"",VLOOKUP($G273,'Tableau de bord'!$B$28:$G$32,4,TRUE))</f>
        <v/>
      </c>
      <c r="AB273" s="141" t="str">
        <f>IF(OR($F273="",$G273="",$I273="",$I273=0),"",VLOOKUP($G273,'Tableau de bord'!$B$35:$G$39,4,TRUE))</f>
        <v/>
      </c>
      <c r="AC273" s="168" t="str">
        <f t="shared" si="30"/>
        <v/>
      </c>
      <c r="AD273" s="142" t="str">
        <f t="shared" si="34"/>
        <v/>
      </c>
      <c r="AE273" s="142" t="str">
        <f>IF(OR($I273="",$G273="",$F273=""),"",IF(OR($H273&lt;&gt;"OK",$K273&lt;&gt;"OK",$N273&lt;&gt;"OK"),0,IF($Y273&gt;=0,IF(($Z$10*$Z273)*VLOOKUP($G273,'Tableau de bord'!$B$42:$G$46,4,TRUE)&gt;75000,75000*($Y273),(($Z$10*$Z273)*$Y273*VLOOKUP($G273,'Tableau de bord'!$B$42:$G$46,4,TRUE))))))</f>
        <v/>
      </c>
      <c r="AF273" s="177" t="str">
        <f t="shared" si="35"/>
        <v/>
      </c>
      <c r="AG273" s="309"/>
      <c r="AH273" s="310"/>
      <c r="AI273" s="387"/>
      <c r="AJ273" s="388"/>
      <c r="AK273" s="386" t="str">
        <f t="shared" si="36"/>
        <v/>
      </c>
      <c r="AL273" s="160"/>
      <c r="AM273" s="380"/>
      <c r="AN273" s="388"/>
      <c r="AO273" s="173"/>
      <c r="AP273" s="388"/>
      <c r="AQ273" s="160"/>
      <c r="AR273" s="7"/>
      <c r="AS273" s="173"/>
      <c r="AT273" s="160"/>
    </row>
    <row r="274" spans="1:46" s="143" customFormat="1" ht="21" customHeight="1" x14ac:dyDescent="0.25">
      <c r="A274" s="305"/>
      <c r="B274" s="311"/>
      <c r="C274" s="311"/>
      <c r="D274" s="311"/>
      <c r="E274" s="311"/>
      <c r="F274" s="312"/>
      <c r="G274" s="313"/>
      <c r="H274" s="137" t="str">
        <f>IF(AND($C$6="Choisir la période de dépôt",F274&lt;&gt;"",G274),"Choisir une période de dépôt",IF(AND($G274&lt;&gt;"",$F274=""),"Date de début requise",IF(AND($F274&lt;&gt;"",$G274=""),"Date de fin requise",IF($F274="","",IF(AND(VLOOKUP($G274,Données!$C$2:$E$7,3,TRUE)=VLOOKUP($C$6,Données!$A$2:$E$7,5,FALSE),VLOOKUP($F274,Données!$C$2:$E$7,3,TRUE)=VLOOKUP($C$6,Données!$A$2:$E$7,5,FALSE)),"OK","Les dates ne correspondent pas à la période visée par le soutien")))))</f>
        <v/>
      </c>
      <c r="I274" s="5"/>
      <c r="J274" s="523"/>
      <c r="K274" s="137" t="str">
        <f t="shared" si="31"/>
        <v/>
      </c>
      <c r="L274" s="524"/>
      <c r="M274" s="270"/>
      <c r="N274" s="137" t="str">
        <f t="shared" si="32"/>
        <v/>
      </c>
      <c r="O274" s="6"/>
      <c r="P274" s="160"/>
      <c r="Q274" s="7"/>
      <c r="R274" s="5"/>
      <c r="S274" s="10"/>
      <c r="T274" s="8"/>
      <c r="U274" s="306"/>
      <c r="V274" s="307"/>
      <c r="W274" s="308"/>
      <c r="X274" s="138" t="str">
        <f t="shared" si="28"/>
        <v/>
      </c>
      <c r="Y274" s="139" t="str">
        <f t="shared" si="29"/>
        <v/>
      </c>
      <c r="Z274" s="140" t="str">
        <f t="shared" si="33"/>
        <v/>
      </c>
      <c r="AA274" s="141" t="str">
        <f>IF(OR($F274="",$G274="",$I274="",$I274=0),"",VLOOKUP($G274,'Tableau de bord'!$B$28:$G$32,4,TRUE))</f>
        <v/>
      </c>
      <c r="AB274" s="141" t="str">
        <f>IF(OR($F274="",$G274="",$I274="",$I274=0),"",VLOOKUP($G274,'Tableau de bord'!$B$35:$G$39,4,TRUE))</f>
        <v/>
      </c>
      <c r="AC274" s="168" t="str">
        <f t="shared" si="30"/>
        <v/>
      </c>
      <c r="AD274" s="142" t="str">
        <f t="shared" si="34"/>
        <v/>
      </c>
      <c r="AE274" s="142" t="str">
        <f>IF(OR($I274="",$G274="",$F274=""),"",IF(OR($H274&lt;&gt;"OK",$K274&lt;&gt;"OK",$N274&lt;&gt;"OK"),0,IF($Y274&gt;=0,IF(($Z$10*$Z274)*VLOOKUP($G274,'Tableau de bord'!$B$42:$G$46,4,TRUE)&gt;75000,75000*($Y274),(($Z$10*$Z274)*$Y274*VLOOKUP($G274,'Tableau de bord'!$B$42:$G$46,4,TRUE))))))</f>
        <v/>
      </c>
      <c r="AF274" s="177" t="str">
        <f t="shared" si="35"/>
        <v/>
      </c>
      <c r="AG274" s="309"/>
      <c r="AH274" s="310"/>
      <c r="AI274" s="387"/>
      <c r="AJ274" s="388"/>
      <c r="AK274" s="386" t="str">
        <f t="shared" si="36"/>
        <v/>
      </c>
      <c r="AL274" s="160"/>
      <c r="AM274" s="380"/>
      <c r="AN274" s="388"/>
      <c r="AO274" s="173"/>
      <c r="AP274" s="388"/>
      <c r="AQ274" s="160"/>
      <c r="AR274" s="7"/>
      <c r="AS274" s="173"/>
      <c r="AT274" s="160"/>
    </row>
    <row r="275" spans="1:46" s="143" customFormat="1" ht="21" customHeight="1" x14ac:dyDescent="0.25">
      <c r="A275" s="305"/>
      <c r="B275" s="311"/>
      <c r="C275" s="311"/>
      <c r="D275" s="311"/>
      <c r="E275" s="311"/>
      <c r="F275" s="312"/>
      <c r="G275" s="313"/>
      <c r="H275" s="137" t="str">
        <f>IF(AND($C$6="Choisir la période de dépôt",F275&lt;&gt;"",G275),"Choisir une période de dépôt",IF(AND($G275&lt;&gt;"",$F275=""),"Date de début requise",IF(AND($F275&lt;&gt;"",$G275=""),"Date de fin requise",IF($F275="","",IF(AND(VLOOKUP($G275,Données!$C$2:$E$7,3,TRUE)=VLOOKUP($C$6,Données!$A$2:$E$7,5,FALSE),VLOOKUP($F275,Données!$C$2:$E$7,3,TRUE)=VLOOKUP($C$6,Données!$A$2:$E$7,5,FALSE)),"OK","Les dates ne correspondent pas à la période visée par le soutien")))))</f>
        <v/>
      </c>
      <c r="I275" s="5"/>
      <c r="J275" s="523"/>
      <c r="K275" s="137" t="str">
        <f t="shared" si="31"/>
        <v/>
      </c>
      <c r="L275" s="524"/>
      <c r="M275" s="270"/>
      <c r="N275" s="137" t="str">
        <f t="shared" si="32"/>
        <v/>
      </c>
      <c r="O275" s="6"/>
      <c r="P275" s="160"/>
      <c r="Q275" s="7"/>
      <c r="R275" s="5"/>
      <c r="S275" s="10"/>
      <c r="T275" s="8"/>
      <c r="U275" s="306"/>
      <c r="V275" s="307"/>
      <c r="W275" s="308"/>
      <c r="X275" s="138" t="str">
        <f t="shared" si="28"/>
        <v/>
      </c>
      <c r="Y275" s="139" t="str">
        <f t="shared" si="29"/>
        <v/>
      </c>
      <c r="Z275" s="140" t="str">
        <f t="shared" si="33"/>
        <v/>
      </c>
      <c r="AA275" s="141" t="str">
        <f>IF(OR($F275="",$G275="",$I275="",$I275=0),"",VLOOKUP($G275,'Tableau de bord'!$B$28:$G$32,4,TRUE))</f>
        <v/>
      </c>
      <c r="AB275" s="141" t="str">
        <f>IF(OR($F275="",$G275="",$I275="",$I275=0),"",VLOOKUP($G275,'Tableau de bord'!$B$35:$G$39,4,TRUE))</f>
        <v/>
      </c>
      <c r="AC275" s="168" t="str">
        <f t="shared" si="30"/>
        <v/>
      </c>
      <c r="AD275" s="142" t="str">
        <f t="shared" si="34"/>
        <v/>
      </c>
      <c r="AE275" s="142" t="str">
        <f>IF(OR($I275="",$G275="",$F275=""),"",IF(OR($H275&lt;&gt;"OK",$K275&lt;&gt;"OK",$N275&lt;&gt;"OK"),0,IF($Y275&gt;=0,IF(($Z$10*$Z275)*VLOOKUP($G275,'Tableau de bord'!$B$42:$G$46,4,TRUE)&gt;75000,75000*($Y275),(($Z$10*$Z275)*$Y275*VLOOKUP($G275,'Tableau de bord'!$B$42:$G$46,4,TRUE))))))</f>
        <v/>
      </c>
      <c r="AF275" s="177" t="str">
        <f t="shared" si="35"/>
        <v/>
      </c>
      <c r="AG275" s="309"/>
      <c r="AH275" s="310"/>
      <c r="AI275" s="387"/>
      <c r="AJ275" s="388"/>
      <c r="AK275" s="386" t="str">
        <f t="shared" si="36"/>
        <v/>
      </c>
      <c r="AL275" s="160"/>
      <c r="AM275" s="380"/>
      <c r="AN275" s="388"/>
      <c r="AO275" s="173"/>
      <c r="AP275" s="388"/>
      <c r="AQ275" s="160"/>
      <c r="AR275" s="7"/>
      <c r="AS275" s="173"/>
      <c r="AT275" s="160"/>
    </row>
    <row r="276" spans="1:46" s="143" customFormat="1" ht="21" customHeight="1" x14ac:dyDescent="0.25">
      <c r="A276" s="305"/>
      <c r="B276" s="311"/>
      <c r="C276" s="311"/>
      <c r="D276" s="311"/>
      <c r="E276" s="311"/>
      <c r="F276" s="312"/>
      <c r="G276" s="313"/>
      <c r="H276" s="137" t="str">
        <f>IF(AND($C$6="Choisir la période de dépôt",F276&lt;&gt;"",G276),"Choisir une période de dépôt",IF(AND($G276&lt;&gt;"",$F276=""),"Date de début requise",IF(AND($F276&lt;&gt;"",$G276=""),"Date de fin requise",IF($F276="","",IF(AND(VLOOKUP($G276,Données!$C$2:$E$7,3,TRUE)=VLOOKUP($C$6,Données!$A$2:$E$7,5,FALSE),VLOOKUP($F276,Données!$C$2:$E$7,3,TRUE)=VLOOKUP($C$6,Données!$A$2:$E$7,5,FALSE)),"OK","Les dates ne correspondent pas à la période visée par le soutien")))))</f>
        <v/>
      </c>
      <c r="I276" s="5"/>
      <c r="J276" s="523"/>
      <c r="K276" s="137" t="str">
        <f t="shared" si="31"/>
        <v/>
      </c>
      <c r="L276" s="524"/>
      <c r="M276" s="270"/>
      <c r="N276" s="137" t="str">
        <f t="shared" si="32"/>
        <v/>
      </c>
      <c r="O276" s="6"/>
      <c r="P276" s="160"/>
      <c r="Q276" s="7"/>
      <c r="R276" s="5"/>
      <c r="S276" s="10"/>
      <c r="T276" s="8"/>
      <c r="U276" s="306"/>
      <c r="V276" s="307"/>
      <c r="W276" s="308"/>
      <c r="X276" s="138" t="str">
        <f t="shared" si="28"/>
        <v/>
      </c>
      <c r="Y276" s="139" t="str">
        <f t="shared" si="29"/>
        <v/>
      </c>
      <c r="Z276" s="140" t="str">
        <f t="shared" si="33"/>
        <v/>
      </c>
      <c r="AA276" s="141" t="str">
        <f>IF(OR($F276="",$G276="",$I276="",$I276=0),"",VLOOKUP($G276,'Tableau de bord'!$B$28:$G$32,4,TRUE))</f>
        <v/>
      </c>
      <c r="AB276" s="141" t="str">
        <f>IF(OR($F276="",$G276="",$I276="",$I276=0),"",VLOOKUP($G276,'Tableau de bord'!$B$35:$G$39,4,TRUE))</f>
        <v/>
      </c>
      <c r="AC276" s="168" t="str">
        <f t="shared" si="30"/>
        <v/>
      </c>
      <c r="AD276" s="142" t="str">
        <f t="shared" si="34"/>
        <v/>
      </c>
      <c r="AE276" s="142" t="str">
        <f>IF(OR($I276="",$G276="",$F276=""),"",IF(OR($H276&lt;&gt;"OK",$K276&lt;&gt;"OK",$N276&lt;&gt;"OK"),0,IF($Y276&gt;=0,IF(($Z$10*$Z276)*VLOOKUP($G276,'Tableau de bord'!$B$42:$G$46,4,TRUE)&gt;75000,75000*($Y276),(($Z$10*$Z276)*$Y276*VLOOKUP($G276,'Tableau de bord'!$B$42:$G$46,4,TRUE))))))</f>
        <v/>
      </c>
      <c r="AF276" s="177" t="str">
        <f t="shared" si="35"/>
        <v/>
      </c>
      <c r="AG276" s="309"/>
      <c r="AH276" s="310"/>
      <c r="AI276" s="387"/>
      <c r="AJ276" s="388"/>
      <c r="AK276" s="386" t="str">
        <f t="shared" si="36"/>
        <v/>
      </c>
      <c r="AL276" s="160"/>
      <c r="AM276" s="380"/>
      <c r="AN276" s="388"/>
      <c r="AO276" s="173"/>
      <c r="AP276" s="388"/>
      <c r="AQ276" s="160"/>
      <c r="AR276" s="7"/>
      <c r="AS276" s="173"/>
      <c r="AT276" s="160"/>
    </row>
    <row r="277" spans="1:46" s="143" customFormat="1" ht="21" customHeight="1" x14ac:dyDescent="0.25">
      <c r="A277" s="305"/>
      <c r="B277" s="311"/>
      <c r="C277" s="311"/>
      <c r="D277" s="311"/>
      <c r="E277" s="311"/>
      <c r="F277" s="312"/>
      <c r="G277" s="313"/>
      <c r="H277" s="137" t="str">
        <f>IF(AND($C$6="Choisir la période de dépôt",F277&lt;&gt;"",G277),"Choisir une période de dépôt",IF(AND($G277&lt;&gt;"",$F277=""),"Date de début requise",IF(AND($F277&lt;&gt;"",$G277=""),"Date de fin requise",IF($F277="","",IF(AND(VLOOKUP($G277,Données!$C$2:$E$7,3,TRUE)=VLOOKUP($C$6,Données!$A$2:$E$7,5,FALSE),VLOOKUP($F277,Données!$C$2:$E$7,3,TRUE)=VLOOKUP($C$6,Données!$A$2:$E$7,5,FALSE)),"OK","Les dates ne correspondent pas à la période visée par le soutien")))))</f>
        <v/>
      </c>
      <c r="I277" s="5"/>
      <c r="J277" s="523"/>
      <c r="K277" s="137" t="str">
        <f t="shared" si="31"/>
        <v/>
      </c>
      <c r="L277" s="524"/>
      <c r="M277" s="270"/>
      <c r="N277" s="137" t="str">
        <f t="shared" si="32"/>
        <v/>
      </c>
      <c r="O277" s="6"/>
      <c r="P277" s="160"/>
      <c r="Q277" s="7"/>
      <c r="R277" s="5"/>
      <c r="S277" s="10"/>
      <c r="T277" s="8"/>
      <c r="U277" s="306"/>
      <c r="V277" s="307"/>
      <c r="W277" s="308"/>
      <c r="X277" s="138" t="str">
        <f t="shared" si="28"/>
        <v/>
      </c>
      <c r="Y277" s="139" t="str">
        <f t="shared" si="29"/>
        <v/>
      </c>
      <c r="Z277" s="140" t="str">
        <f t="shared" si="33"/>
        <v/>
      </c>
      <c r="AA277" s="141" t="str">
        <f>IF(OR($F277="",$G277="",$I277="",$I277=0),"",VLOOKUP($G277,'Tableau de bord'!$B$28:$G$32,4,TRUE))</f>
        <v/>
      </c>
      <c r="AB277" s="141" t="str">
        <f>IF(OR($F277="",$G277="",$I277="",$I277=0),"",VLOOKUP($G277,'Tableau de bord'!$B$35:$G$39,4,TRUE))</f>
        <v/>
      </c>
      <c r="AC277" s="168" t="str">
        <f t="shared" si="30"/>
        <v/>
      </c>
      <c r="AD277" s="142" t="str">
        <f t="shared" si="34"/>
        <v/>
      </c>
      <c r="AE277" s="142" t="str">
        <f>IF(OR($I277="",$G277="",$F277=""),"",IF(OR($H277&lt;&gt;"OK",$K277&lt;&gt;"OK",$N277&lt;&gt;"OK"),0,IF($Y277&gt;=0,IF(($Z$10*$Z277)*VLOOKUP($G277,'Tableau de bord'!$B$42:$G$46,4,TRUE)&gt;75000,75000*($Y277),(($Z$10*$Z277)*$Y277*VLOOKUP($G277,'Tableau de bord'!$B$42:$G$46,4,TRUE))))))</f>
        <v/>
      </c>
      <c r="AF277" s="177" t="str">
        <f t="shared" si="35"/>
        <v/>
      </c>
      <c r="AG277" s="309"/>
      <c r="AH277" s="310"/>
      <c r="AI277" s="387"/>
      <c r="AJ277" s="388"/>
      <c r="AK277" s="386" t="str">
        <f t="shared" si="36"/>
        <v/>
      </c>
      <c r="AL277" s="160"/>
      <c r="AM277" s="380"/>
      <c r="AN277" s="388"/>
      <c r="AO277" s="173"/>
      <c r="AP277" s="388"/>
      <c r="AQ277" s="160"/>
      <c r="AR277" s="7"/>
      <c r="AS277" s="173"/>
      <c r="AT277" s="160"/>
    </row>
  </sheetData>
  <sheetProtection algorithmName="SHA-512" hashValue="+OOUFRW0YXtp18hBgLAyjTXRCjwI8KtccAETpL82NPiNvXqFRT0xBanyvnZtXRtVga9DmxrT6BuSlRzI98XwAg==" saltValue="veO9TZ+64y/sgW6LzMHTng==" spinCount="100000" sheet="1" selectLockedCells="1" sort="0" autoFilter="0"/>
  <autoFilter ref="A21:AT277" xr:uid="{00000000-0001-0000-0400-000000000000}"/>
  <dataConsolidate/>
  <mergeCells count="14">
    <mergeCell ref="A3:H3"/>
    <mergeCell ref="AR18:AT18"/>
    <mergeCell ref="F20:H20"/>
    <mergeCell ref="A17:T17"/>
    <mergeCell ref="U17:AH17"/>
    <mergeCell ref="A18:E18"/>
    <mergeCell ref="F18:P18"/>
    <mergeCell ref="U18:V18"/>
    <mergeCell ref="W18:AE18"/>
    <mergeCell ref="AM18:AQ18"/>
    <mergeCell ref="AI18:AL18"/>
    <mergeCell ref="AI17:AT17"/>
    <mergeCell ref="AG18:AH18"/>
    <mergeCell ref="Q18:S18"/>
  </mergeCells>
  <conditionalFormatting sqref="H22:H277">
    <cfRule type="notContainsText" dxfId="7" priority="6" operator="notContains" text="OK">
      <formula>ISERROR(SEARCH("OK",H22))</formula>
    </cfRule>
  </conditionalFormatting>
  <conditionalFormatting sqref="K22:K277">
    <cfRule type="notContainsText" dxfId="6" priority="5" operator="notContains" text="OK">
      <formula>ISERROR(SEARCH("OK",K22))</formula>
    </cfRule>
  </conditionalFormatting>
  <conditionalFormatting sqref="Z22:Z277">
    <cfRule type="cellIs" dxfId="5" priority="3" operator="equal">
      <formula>0</formula>
    </cfRule>
  </conditionalFormatting>
  <conditionalFormatting sqref="N22:N277">
    <cfRule type="notContainsText" dxfId="4" priority="1" operator="notContains" text="OK">
      <formula>ISERROR(SEARCH("OK",N22))</formula>
    </cfRule>
  </conditionalFormatting>
  <dataValidations count="7">
    <dataValidation type="list" allowBlank="1" showInputMessage="1" showErrorMessage="1" sqref="D9" xr:uid="{00000000-0002-0000-0400-000000000000}">
      <formula1>"Oui,Non"</formula1>
    </dataValidation>
    <dataValidation type="list" allowBlank="1" showInputMessage="1" showErrorMessage="1" sqref="A22:A277 Q22:T277 AG22:AH277 AR22:AR277" xr:uid="{00000000-0002-0000-0400-000001000000}">
      <formula1>"X,x"</formula1>
    </dataValidation>
    <dataValidation type="whole" operator="greaterThanOrEqual" allowBlank="1" showErrorMessage="1" error="La valeur doit être positive" sqref="W22:W277" xr:uid="{00000000-0002-0000-0400-000002000000}">
      <formula1>0</formula1>
    </dataValidation>
    <dataValidation type="whole" allowBlank="1" showInputMessage="1" showErrorMessage="1" sqref="U22:V277" xr:uid="{00000000-0002-0000-0400-000003000000}">
      <formula1>0</formula1>
      <formula2>500</formula2>
    </dataValidation>
    <dataValidation type="date" allowBlank="1" showInputMessage="1" showErrorMessage="1" sqref="F22:G277" xr:uid="{00000000-0002-0000-0400-000004000000}">
      <formula1>45017</formula1>
      <formula2>45382</formula2>
    </dataValidation>
    <dataValidation type="list" allowBlank="1" sqref="L22:L277" xr:uid="{00000000-0002-0000-0400-000005000000}">
      <formula1>"Fermeture des salles,Maladie covid,Période de grâce,Autre (préciser)"</formula1>
    </dataValidation>
    <dataValidation type="list" allowBlank="1" showInputMessage="1" sqref="D22:D277" xr:uid="{00000000-0002-0000-0400-000006000000}">
      <formula1>"Arts du cirque,Arts multidisciplinaires,Chanson,Conte,Danse,Humour,Littérature,Musique,Pluridisciplinaire,Théâtre,Autre(Précisez)"</formula1>
    </dataValidation>
  </dataValidations>
  <pageMargins left="0.25" right="0.25" top="0.75" bottom="0.75" header="0.3" footer="0.3"/>
  <pageSetup paperSize="5" scale="16" fitToHeight="0" orientation="landscape" r:id="rId1"/>
  <headerFooter>
    <oddFooter>&amp;LPlan de diffusion pour les productions québécoises - Public public&amp;Rpage &amp;P de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1FA0B-DC56-4489-9332-A06D9A83B9FF}">
  <dimension ref="A1:T273"/>
  <sheetViews>
    <sheetView showGridLines="0" zoomScaleNormal="100" workbookViewId="0">
      <selection activeCell="J21" sqref="J21"/>
    </sheetView>
  </sheetViews>
  <sheetFormatPr baseColWidth="10" defaultColWidth="11.453125" defaultRowHeight="14.5" x14ac:dyDescent="0.35"/>
  <cols>
    <col min="1" max="2" width="12.26953125" style="144" customWidth="1"/>
    <col min="3" max="3" width="31.453125" style="144" customWidth="1"/>
    <col min="4" max="4" width="28" style="144" customWidth="1"/>
    <col min="5" max="5" width="15" style="144" customWidth="1"/>
    <col min="6" max="6" width="13" style="144" customWidth="1"/>
    <col min="7" max="7" width="11" style="144" customWidth="1"/>
    <col min="8" max="8" width="11.7265625" style="144" customWidth="1"/>
    <col min="9" max="9" width="24.7265625" style="144" customWidth="1"/>
    <col min="10" max="10" width="15.1796875" style="144" customWidth="1"/>
    <col min="11" max="12" width="9" style="428" customWidth="1"/>
    <col min="13" max="13" width="11.7265625" style="428" customWidth="1"/>
    <col min="14" max="14" width="10.81640625" style="428" customWidth="1"/>
    <col min="15" max="15" width="12.81640625" style="152" customWidth="1"/>
    <col min="16" max="16" width="12.7265625" style="152" customWidth="1"/>
    <col min="17" max="17" width="13.1796875" style="152" customWidth="1"/>
    <col min="18" max="16384" width="11.453125" style="144"/>
  </cols>
  <sheetData>
    <row r="1" spans="1:20" s="30" customFormat="1" ht="26.25" customHeight="1" x14ac:dyDescent="0.4">
      <c r="A1" s="32" t="s">
        <v>1109</v>
      </c>
      <c r="B1" s="32"/>
      <c r="D1" s="32"/>
      <c r="E1" s="32"/>
      <c r="F1" s="32"/>
      <c r="G1" s="32"/>
      <c r="H1" s="32"/>
      <c r="I1" s="32"/>
      <c r="J1" s="32"/>
      <c r="K1" s="423"/>
      <c r="L1" s="423"/>
      <c r="M1" s="423"/>
      <c r="N1" s="423"/>
      <c r="O1" s="37"/>
      <c r="P1" s="37"/>
      <c r="Q1" s="424"/>
    </row>
    <row r="2" spans="1:20" s="30" customFormat="1" ht="20.25" customHeight="1" x14ac:dyDescent="0.4">
      <c r="A2" s="425" t="s">
        <v>92</v>
      </c>
      <c r="B2" s="425"/>
      <c r="D2" s="32"/>
      <c r="E2" s="32"/>
      <c r="F2" s="32"/>
      <c r="I2" s="32"/>
      <c r="J2" s="32"/>
      <c r="K2" s="423"/>
      <c r="L2" s="423"/>
      <c r="M2" s="423"/>
      <c r="N2" s="423"/>
      <c r="O2" s="37"/>
      <c r="P2" s="37"/>
      <c r="Q2" s="426"/>
    </row>
    <row r="3" spans="1:20" ht="21" customHeight="1" x14ac:dyDescent="0.35">
      <c r="A3" s="427" t="s">
        <v>1110</v>
      </c>
      <c r="B3" s="427"/>
      <c r="G3" s="146"/>
      <c r="H3" s="146"/>
      <c r="I3" s="146"/>
      <c r="J3" s="146"/>
      <c r="R3" s="149"/>
    </row>
    <row r="4" spans="1:20" s="30" customFormat="1" ht="14.25" customHeight="1" x14ac:dyDescent="0.25">
      <c r="A4" s="429" t="s">
        <v>1082</v>
      </c>
      <c r="B4" s="429"/>
      <c r="D4" s="430"/>
      <c r="E4" s="430"/>
      <c r="K4" s="423"/>
      <c r="L4" s="423"/>
      <c r="M4" s="423"/>
      <c r="N4" s="423"/>
      <c r="O4" s="37"/>
      <c r="P4" s="37"/>
      <c r="Q4" s="431"/>
    </row>
    <row r="5" spans="1:20" s="433" customFormat="1" ht="14.25" customHeight="1" x14ac:dyDescent="0.35">
      <c r="A5" s="432" t="s">
        <v>1083</v>
      </c>
      <c r="B5" s="432"/>
      <c r="K5" s="434"/>
      <c r="L5" s="434"/>
      <c r="M5" s="434"/>
      <c r="N5" s="434"/>
      <c r="O5" s="435"/>
      <c r="P5" s="435"/>
      <c r="Q5" s="435"/>
    </row>
    <row r="6" spans="1:20" s="437" customFormat="1" ht="14.25" customHeight="1" x14ac:dyDescent="0.25">
      <c r="A6" s="436" t="s">
        <v>1084</v>
      </c>
      <c r="B6" s="436"/>
      <c r="K6" s="438"/>
      <c r="L6" s="438"/>
      <c r="M6" s="438"/>
      <c r="N6" s="438"/>
      <c r="O6" s="439"/>
      <c r="P6" s="439"/>
      <c r="Q6" s="439"/>
    </row>
    <row r="7" spans="1:20" s="437" customFormat="1" ht="14.25" customHeight="1" x14ac:dyDescent="0.25">
      <c r="A7" s="436" t="s">
        <v>1085</v>
      </c>
      <c r="B7" s="436"/>
      <c r="K7" s="438"/>
      <c r="L7" s="438"/>
      <c r="M7" s="438"/>
      <c r="N7" s="438"/>
      <c r="O7" s="439"/>
      <c r="P7" s="439"/>
      <c r="Q7" s="439"/>
    </row>
    <row r="8" spans="1:20" s="437" customFormat="1" ht="14.25" customHeight="1" x14ac:dyDescent="0.25">
      <c r="A8" s="507"/>
      <c r="B8" s="507"/>
      <c r="K8" s="438"/>
      <c r="L8" s="438"/>
      <c r="M8" s="438"/>
      <c r="N8" s="438"/>
      <c r="O8" s="439"/>
      <c r="P8" s="439"/>
      <c r="Q8" s="439"/>
      <c r="S8" s="30"/>
      <c r="T8" s="30"/>
    </row>
    <row r="9" spans="1:20" s="30" customFormat="1" ht="13" thickBot="1" x14ac:dyDescent="0.3">
      <c r="C9" s="49"/>
      <c r="D9" s="49"/>
      <c r="E9" s="49"/>
      <c r="F9" s="49"/>
      <c r="G9" s="49"/>
      <c r="H9" s="49"/>
      <c r="I9" s="49"/>
      <c r="K9" s="423"/>
      <c r="L9" s="423"/>
      <c r="M9" s="423"/>
      <c r="N9" s="423"/>
      <c r="O9" s="37"/>
      <c r="P9" s="37"/>
      <c r="Q9" s="37"/>
      <c r="T9" s="23"/>
    </row>
    <row r="10" spans="1:20" s="30" customFormat="1" ht="14.25" customHeight="1" x14ac:dyDescent="0.3">
      <c r="A10" s="508"/>
      <c r="B10" s="442" t="s">
        <v>0</v>
      </c>
      <c r="C10" s="443" t="str">
        <f>IF(AND('Identification de la salle'!C14="",'Identification de la salle'!C18&lt;&gt;""),'Identification de la salle'!C18,IF('Identification de la salle'!C14="","",IF('Identification de la salle'!C16="Veuiller inscrire le nom de votre organisation dans la cellule C18",'Identification de la salle'!C18,'Identification de la salle'!C16)))</f>
        <v/>
      </c>
      <c r="D10" s="444"/>
      <c r="E10" s="444"/>
      <c r="F10" s="445"/>
      <c r="G10" s="445"/>
      <c r="H10" s="445"/>
      <c r="I10" s="446"/>
      <c r="J10" s="447"/>
      <c r="K10" s="448"/>
      <c r="L10" s="448"/>
      <c r="M10" s="448"/>
      <c r="N10" s="449" t="s">
        <v>1086</v>
      </c>
      <c r="O10" s="450"/>
      <c r="P10" s="450"/>
      <c r="Q10" s="509"/>
      <c r="R10" s="451" t="str">
        <f>IF($M13=0,"",ROUND(SUMIFS($M$15:$M$273,$A$15:$A$273,"")/SUMIFS($K$15:$K$273,$A$15:$A$273,""),2))</f>
        <v/>
      </c>
    </row>
    <row r="11" spans="1:20" s="30" customFormat="1" ht="14.25" customHeight="1" x14ac:dyDescent="0.3">
      <c r="A11" s="510"/>
      <c r="B11" s="453" t="s">
        <v>2</v>
      </c>
      <c r="C11" s="454">
        <f>'Identification de la salle'!C20</f>
        <v>0</v>
      </c>
      <c r="D11" s="455"/>
      <c r="E11" s="455"/>
      <c r="F11" s="456"/>
      <c r="G11" s="456"/>
      <c r="H11" s="456"/>
      <c r="I11" s="457"/>
      <c r="J11" s="458"/>
      <c r="K11" s="459"/>
      <c r="L11" s="459"/>
      <c r="M11" s="459"/>
      <c r="N11" s="460" t="s">
        <v>1088</v>
      </c>
      <c r="O11" s="461"/>
      <c r="P11" s="461"/>
      <c r="Q11" s="511"/>
      <c r="R11" s="462" t="str">
        <f>IF($M13=0,"",ROUND((SUMIFS($Q$15:$Q$273,$A$15:$A$273,"")/SUMIFS($M$15:$M$273,$A$15:$A$273,"")),2))</f>
        <v/>
      </c>
    </row>
    <row r="12" spans="1:20" s="30" customFormat="1" ht="14.25" customHeight="1" x14ac:dyDescent="0.25">
      <c r="A12" s="510"/>
      <c r="B12" s="453" t="s">
        <v>3</v>
      </c>
      <c r="C12" s="463">
        <f>'Identification de la salle'!E30</f>
        <v>0</v>
      </c>
      <c r="D12" s="458"/>
      <c r="E12" s="458"/>
      <c r="F12" s="464"/>
      <c r="G12" s="464"/>
      <c r="H12" s="464"/>
      <c r="I12" s="458"/>
      <c r="J12" s="458"/>
      <c r="K12" s="459"/>
      <c r="L12" s="459"/>
      <c r="M12" s="459"/>
      <c r="N12" s="460" t="s">
        <v>1090</v>
      </c>
      <c r="O12" s="461"/>
      <c r="P12" s="461"/>
      <c r="Q12" s="512"/>
      <c r="R12" s="513" t="str">
        <f>IF($K13=0,"",ROUND((SUMIFS($Q$15:$Q$273,$A$15:$A$273,"")/SUMIFS($K$15:$K$273,$A$15:$A$273,"")),2))</f>
        <v/>
      </c>
    </row>
    <row r="13" spans="1:20" s="30" customFormat="1" thickBot="1" x14ac:dyDescent="0.3">
      <c r="A13" s="514" t="s">
        <v>1091</v>
      </c>
      <c r="B13" s="515"/>
      <c r="C13" s="468"/>
      <c r="D13" s="469"/>
      <c r="E13" s="470"/>
      <c r="F13" s="470"/>
      <c r="G13" s="471"/>
      <c r="H13" s="470"/>
      <c r="I13" s="470"/>
      <c r="J13" s="516" t="s">
        <v>1092</v>
      </c>
      <c r="K13" s="473">
        <f>SUMIFS(K16:K274,$A$16:$A$274,"")</f>
        <v>0</v>
      </c>
      <c r="L13" s="474"/>
      <c r="M13" s="473">
        <f>SUMIFS(M16:M274,$A$16:$A$274,"")</f>
        <v>0</v>
      </c>
      <c r="N13" s="474"/>
      <c r="O13" s="475">
        <f>SUMIFS(O16:O274,$A$16:$A$274,"")</f>
        <v>0</v>
      </c>
      <c r="P13" s="475">
        <f>SUMIFS(P16:P274,$A$16:$A$274,"")</f>
        <v>0</v>
      </c>
      <c r="Q13" s="517">
        <f>SUMIFS(Q16:Q274,$A$16:$A$274,"")</f>
        <v>0</v>
      </c>
      <c r="R13" s="474"/>
    </row>
    <row r="14" spans="1:20" s="30" customFormat="1" ht="6.75" customHeight="1" thickBot="1" x14ac:dyDescent="0.3">
      <c r="C14" s="477"/>
      <c r="D14" s="84"/>
      <c r="E14" s="49"/>
      <c r="F14" s="49"/>
      <c r="H14" s="49"/>
      <c r="I14" s="49"/>
      <c r="J14" s="85"/>
      <c r="K14" s="478"/>
      <c r="L14" s="478"/>
      <c r="M14" s="478"/>
      <c r="N14" s="478"/>
      <c r="O14" s="479"/>
      <c r="P14" s="479"/>
      <c r="Q14" s="479"/>
    </row>
    <row r="15" spans="1:20" s="136" customFormat="1" ht="81.75" customHeight="1" x14ac:dyDescent="0.35">
      <c r="A15" s="480" t="s">
        <v>1093</v>
      </c>
      <c r="B15" s="481" t="s">
        <v>1094</v>
      </c>
      <c r="C15" s="482" t="s">
        <v>1095</v>
      </c>
      <c r="D15" s="98" t="s">
        <v>1</v>
      </c>
      <c r="E15" s="483" t="s">
        <v>1096</v>
      </c>
      <c r="F15" s="484" t="s">
        <v>1097</v>
      </c>
      <c r="G15" s="518" t="s">
        <v>1111</v>
      </c>
      <c r="H15" s="485" t="s">
        <v>1099</v>
      </c>
      <c r="I15" s="485" t="s">
        <v>1100</v>
      </c>
      <c r="J15" s="482" t="s">
        <v>1101</v>
      </c>
      <c r="K15" s="486" t="s">
        <v>1102</v>
      </c>
      <c r="L15" s="487" t="s">
        <v>1103</v>
      </c>
      <c r="M15" s="486" t="s">
        <v>1064</v>
      </c>
      <c r="N15" s="487" t="s">
        <v>1104</v>
      </c>
      <c r="O15" s="488" t="s">
        <v>1105</v>
      </c>
      <c r="P15" s="488" t="s">
        <v>1106</v>
      </c>
      <c r="Q15" s="489" t="s">
        <v>1107</v>
      </c>
      <c r="R15" s="490" t="s">
        <v>1108</v>
      </c>
    </row>
    <row r="16" spans="1:20" s="503" customFormat="1" ht="18.75" customHeight="1" x14ac:dyDescent="0.35">
      <c r="A16" s="519"/>
      <c r="B16" s="492"/>
      <c r="C16" s="493"/>
      <c r="D16" s="494"/>
      <c r="E16" s="495"/>
      <c r="F16" s="496"/>
      <c r="G16" s="497"/>
      <c r="H16" s="497"/>
      <c r="I16" s="497"/>
      <c r="J16" s="493"/>
      <c r="K16" s="498"/>
      <c r="L16" s="499"/>
      <c r="M16" s="498"/>
      <c r="N16" s="499"/>
      <c r="O16" s="500"/>
      <c r="P16" s="500"/>
      <c r="Q16" s="501"/>
      <c r="R16" s="502" t="str">
        <f>IF(M16="","",ROUND(Q16/M16,2))</f>
        <v/>
      </c>
    </row>
    <row r="17" spans="1:18" s="503" customFormat="1" ht="18.75" customHeight="1" x14ac:dyDescent="0.35">
      <c r="A17" s="520"/>
      <c r="B17" s="505"/>
      <c r="C17" s="493"/>
      <c r="D17" s="494"/>
      <c r="E17" s="495"/>
      <c r="F17" s="496"/>
      <c r="G17" s="497"/>
      <c r="H17" s="497"/>
      <c r="I17" s="497"/>
      <c r="J17" s="493"/>
      <c r="K17" s="498"/>
      <c r="L17" s="499"/>
      <c r="M17" s="498"/>
      <c r="N17" s="499"/>
      <c r="O17" s="500"/>
      <c r="P17" s="500"/>
      <c r="Q17" s="500"/>
      <c r="R17" s="502" t="str">
        <f t="shared" ref="R17:R79" si="0">IF(M17="","",ROUND(Q17/M17,2))</f>
        <v/>
      </c>
    </row>
    <row r="18" spans="1:18" s="503" customFormat="1" ht="18.75" customHeight="1" x14ac:dyDescent="0.35">
      <c r="A18" s="520"/>
      <c r="B18" s="505"/>
      <c r="C18" s="493"/>
      <c r="D18" s="494"/>
      <c r="E18" s="495"/>
      <c r="F18" s="496"/>
      <c r="G18" s="497"/>
      <c r="H18" s="497"/>
      <c r="I18" s="497"/>
      <c r="J18" s="493"/>
      <c r="K18" s="498"/>
      <c r="L18" s="499"/>
      <c r="M18" s="498"/>
      <c r="N18" s="499"/>
      <c r="O18" s="500"/>
      <c r="P18" s="500"/>
      <c r="Q18" s="500"/>
      <c r="R18" s="502" t="str">
        <f t="shared" si="0"/>
        <v/>
      </c>
    </row>
    <row r="19" spans="1:18" s="503" customFormat="1" ht="18.75" customHeight="1" x14ac:dyDescent="0.35">
      <c r="A19" s="520"/>
      <c r="B19" s="505"/>
      <c r="C19" s="493"/>
      <c r="D19" s="494"/>
      <c r="E19" s="495"/>
      <c r="F19" s="496"/>
      <c r="G19" s="497"/>
      <c r="H19" s="497"/>
      <c r="I19" s="497"/>
      <c r="J19" s="493"/>
      <c r="K19" s="498"/>
      <c r="L19" s="499"/>
      <c r="M19" s="498"/>
      <c r="N19" s="499"/>
      <c r="O19" s="500"/>
      <c r="P19" s="500"/>
      <c r="Q19" s="500"/>
      <c r="R19" s="502" t="str">
        <f t="shared" si="0"/>
        <v/>
      </c>
    </row>
    <row r="20" spans="1:18" x14ac:dyDescent="0.35">
      <c r="A20" s="520"/>
      <c r="B20" s="505"/>
      <c r="C20" s="493"/>
      <c r="D20" s="494"/>
      <c r="E20" s="495"/>
      <c r="F20" s="496"/>
      <c r="G20" s="497"/>
      <c r="H20" s="497"/>
      <c r="I20" s="497"/>
      <c r="J20" s="493"/>
      <c r="K20" s="498"/>
      <c r="L20" s="499"/>
      <c r="M20" s="498"/>
      <c r="N20" s="499"/>
      <c r="O20" s="500"/>
      <c r="P20" s="500"/>
      <c r="Q20" s="500"/>
      <c r="R20" s="502" t="str">
        <f t="shared" si="0"/>
        <v/>
      </c>
    </row>
    <row r="21" spans="1:18" x14ac:dyDescent="0.35">
      <c r="A21" s="520"/>
      <c r="B21" s="505"/>
      <c r="C21" s="493"/>
      <c r="D21" s="494"/>
      <c r="E21" s="495"/>
      <c r="F21" s="496"/>
      <c r="G21" s="497"/>
      <c r="H21" s="497"/>
      <c r="I21" s="497"/>
      <c r="J21" s="493"/>
      <c r="K21" s="498"/>
      <c r="L21" s="499"/>
      <c r="M21" s="498"/>
      <c r="N21" s="499"/>
      <c r="O21" s="500"/>
      <c r="P21" s="500"/>
      <c r="Q21" s="500"/>
      <c r="R21" s="502" t="str">
        <f t="shared" si="0"/>
        <v/>
      </c>
    </row>
    <row r="22" spans="1:18" x14ac:dyDescent="0.35">
      <c r="A22" s="520"/>
      <c r="B22" s="505"/>
      <c r="C22" s="493"/>
      <c r="D22" s="494"/>
      <c r="E22" s="495"/>
      <c r="F22" s="496"/>
      <c r="G22" s="497"/>
      <c r="H22" s="497"/>
      <c r="I22" s="497"/>
      <c r="J22" s="493"/>
      <c r="K22" s="498"/>
      <c r="L22" s="499"/>
      <c r="M22" s="498"/>
      <c r="N22" s="499"/>
      <c r="O22" s="500"/>
      <c r="P22" s="500"/>
      <c r="Q22" s="500"/>
      <c r="R22" s="502" t="str">
        <f t="shared" si="0"/>
        <v/>
      </c>
    </row>
    <row r="23" spans="1:18" x14ac:dyDescent="0.35">
      <c r="A23" s="520"/>
      <c r="B23" s="505"/>
      <c r="C23" s="493"/>
      <c r="D23" s="494"/>
      <c r="E23" s="495"/>
      <c r="F23" s="496"/>
      <c r="G23" s="497"/>
      <c r="H23" s="497"/>
      <c r="I23" s="497"/>
      <c r="J23" s="493"/>
      <c r="K23" s="498"/>
      <c r="L23" s="499"/>
      <c r="M23" s="498"/>
      <c r="N23" s="499"/>
      <c r="O23" s="500"/>
      <c r="P23" s="500"/>
      <c r="Q23" s="500"/>
      <c r="R23" s="502" t="str">
        <f t="shared" si="0"/>
        <v/>
      </c>
    </row>
    <row r="24" spans="1:18" x14ac:dyDescent="0.35">
      <c r="A24" s="520"/>
      <c r="B24" s="505"/>
      <c r="C24" s="493"/>
      <c r="D24" s="494"/>
      <c r="E24" s="495"/>
      <c r="F24" s="496"/>
      <c r="G24" s="497"/>
      <c r="H24" s="497"/>
      <c r="I24" s="497"/>
      <c r="J24" s="493"/>
      <c r="K24" s="498"/>
      <c r="L24" s="499"/>
      <c r="M24" s="498"/>
      <c r="N24" s="499"/>
      <c r="O24" s="500"/>
      <c r="P24" s="500"/>
      <c r="Q24" s="500"/>
      <c r="R24" s="502" t="str">
        <f t="shared" si="0"/>
        <v/>
      </c>
    </row>
    <row r="25" spans="1:18" x14ac:dyDescent="0.35">
      <c r="A25" s="520"/>
      <c r="B25" s="505"/>
      <c r="C25" s="493"/>
      <c r="D25" s="494"/>
      <c r="E25" s="495"/>
      <c r="F25" s="496"/>
      <c r="G25" s="497"/>
      <c r="H25" s="497"/>
      <c r="I25" s="497"/>
      <c r="J25" s="493"/>
      <c r="K25" s="498"/>
      <c r="L25" s="499"/>
      <c r="M25" s="498"/>
      <c r="N25" s="499"/>
      <c r="O25" s="500"/>
      <c r="P25" s="500"/>
      <c r="Q25" s="500"/>
      <c r="R25" s="502" t="str">
        <f t="shared" si="0"/>
        <v/>
      </c>
    </row>
    <row r="26" spans="1:18" x14ac:dyDescent="0.35">
      <c r="A26" s="520"/>
      <c r="B26" s="505"/>
      <c r="C26" s="493"/>
      <c r="D26" s="494"/>
      <c r="E26" s="495"/>
      <c r="F26" s="496"/>
      <c r="G26" s="497"/>
      <c r="H26" s="497"/>
      <c r="I26" s="497"/>
      <c r="J26" s="493"/>
      <c r="K26" s="498"/>
      <c r="L26" s="499"/>
      <c r="M26" s="498"/>
      <c r="N26" s="499"/>
      <c r="O26" s="500"/>
      <c r="P26" s="500"/>
      <c r="Q26" s="500"/>
      <c r="R26" s="502" t="str">
        <f t="shared" si="0"/>
        <v/>
      </c>
    </row>
    <row r="27" spans="1:18" x14ac:dyDescent="0.35">
      <c r="A27" s="520"/>
      <c r="B27" s="505"/>
      <c r="C27" s="493"/>
      <c r="D27" s="494"/>
      <c r="E27" s="495"/>
      <c r="F27" s="496"/>
      <c r="G27" s="497"/>
      <c r="H27" s="497"/>
      <c r="I27" s="497"/>
      <c r="J27" s="493"/>
      <c r="K27" s="498"/>
      <c r="L27" s="499"/>
      <c r="M27" s="498"/>
      <c r="N27" s="499"/>
      <c r="O27" s="500"/>
      <c r="P27" s="500"/>
      <c r="Q27" s="500"/>
      <c r="R27" s="502" t="str">
        <f t="shared" si="0"/>
        <v/>
      </c>
    </row>
    <row r="28" spans="1:18" x14ac:dyDescent="0.35">
      <c r="A28" s="520"/>
      <c r="B28" s="505"/>
      <c r="C28" s="493"/>
      <c r="D28" s="494"/>
      <c r="E28" s="495"/>
      <c r="F28" s="496"/>
      <c r="G28" s="497"/>
      <c r="H28" s="497"/>
      <c r="I28" s="497"/>
      <c r="J28" s="493"/>
      <c r="K28" s="498"/>
      <c r="L28" s="499"/>
      <c r="M28" s="498"/>
      <c r="N28" s="499"/>
      <c r="O28" s="500"/>
      <c r="P28" s="500"/>
      <c r="Q28" s="500"/>
      <c r="R28" s="502" t="str">
        <f t="shared" si="0"/>
        <v/>
      </c>
    </row>
    <row r="29" spans="1:18" x14ac:dyDescent="0.35">
      <c r="A29" s="520"/>
      <c r="B29" s="505"/>
      <c r="C29" s="493"/>
      <c r="D29" s="494"/>
      <c r="E29" s="495"/>
      <c r="F29" s="496"/>
      <c r="G29" s="497"/>
      <c r="H29" s="497"/>
      <c r="I29" s="497"/>
      <c r="J29" s="493"/>
      <c r="K29" s="498"/>
      <c r="L29" s="499"/>
      <c r="M29" s="498"/>
      <c r="N29" s="499"/>
      <c r="O29" s="500"/>
      <c r="P29" s="500"/>
      <c r="Q29" s="500"/>
      <c r="R29" s="502" t="str">
        <f t="shared" si="0"/>
        <v/>
      </c>
    </row>
    <row r="30" spans="1:18" x14ac:dyDescent="0.35">
      <c r="A30" s="520"/>
      <c r="B30" s="505"/>
      <c r="C30" s="493"/>
      <c r="D30" s="494"/>
      <c r="E30" s="495"/>
      <c r="F30" s="496"/>
      <c r="G30" s="497"/>
      <c r="H30" s="497"/>
      <c r="I30" s="497"/>
      <c r="J30" s="493"/>
      <c r="K30" s="498"/>
      <c r="L30" s="499"/>
      <c r="M30" s="498"/>
      <c r="N30" s="499"/>
      <c r="O30" s="500"/>
      <c r="P30" s="500"/>
      <c r="Q30" s="500"/>
      <c r="R30" s="502" t="str">
        <f t="shared" si="0"/>
        <v/>
      </c>
    </row>
    <row r="31" spans="1:18" x14ac:dyDescent="0.35">
      <c r="A31" s="520"/>
      <c r="B31" s="505"/>
      <c r="C31" s="493"/>
      <c r="D31" s="494"/>
      <c r="E31" s="495"/>
      <c r="F31" s="496"/>
      <c r="G31" s="497"/>
      <c r="H31" s="497"/>
      <c r="I31" s="497"/>
      <c r="J31" s="493"/>
      <c r="K31" s="498"/>
      <c r="L31" s="499"/>
      <c r="M31" s="498"/>
      <c r="N31" s="499"/>
      <c r="O31" s="500"/>
      <c r="P31" s="500"/>
      <c r="Q31" s="500"/>
      <c r="R31" s="502" t="str">
        <f t="shared" si="0"/>
        <v/>
      </c>
    </row>
    <row r="32" spans="1:18" x14ac:dyDescent="0.35">
      <c r="A32" s="520"/>
      <c r="B32" s="505"/>
      <c r="C32" s="493"/>
      <c r="D32" s="494"/>
      <c r="E32" s="495"/>
      <c r="F32" s="496"/>
      <c r="G32" s="497"/>
      <c r="H32" s="497"/>
      <c r="I32" s="497"/>
      <c r="J32" s="493"/>
      <c r="K32" s="498"/>
      <c r="L32" s="499"/>
      <c r="M32" s="498"/>
      <c r="N32" s="499"/>
      <c r="O32" s="500"/>
      <c r="P32" s="500"/>
      <c r="Q32" s="500"/>
      <c r="R32" s="502" t="str">
        <f t="shared" si="0"/>
        <v/>
      </c>
    </row>
    <row r="33" spans="1:18" x14ac:dyDescent="0.35">
      <c r="A33" s="520"/>
      <c r="B33" s="505"/>
      <c r="C33" s="493"/>
      <c r="D33" s="494"/>
      <c r="E33" s="495"/>
      <c r="F33" s="496"/>
      <c r="G33" s="497"/>
      <c r="H33" s="497"/>
      <c r="I33" s="497"/>
      <c r="J33" s="493"/>
      <c r="K33" s="498"/>
      <c r="L33" s="499"/>
      <c r="M33" s="498"/>
      <c r="N33" s="499"/>
      <c r="O33" s="500"/>
      <c r="P33" s="500"/>
      <c r="Q33" s="500"/>
      <c r="R33" s="502" t="str">
        <f t="shared" si="0"/>
        <v/>
      </c>
    </row>
    <row r="34" spans="1:18" x14ac:dyDescent="0.35">
      <c r="A34" s="520"/>
      <c r="B34" s="505"/>
      <c r="C34" s="493"/>
      <c r="D34" s="494"/>
      <c r="E34" s="495"/>
      <c r="F34" s="496"/>
      <c r="G34" s="497"/>
      <c r="H34" s="497"/>
      <c r="I34" s="497"/>
      <c r="J34" s="493"/>
      <c r="K34" s="498"/>
      <c r="L34" s="499"/>
      <c r="M34" s="498"/>
      <c r="N34" s="499"/>
      <c r="O34" s="500"/>
      <c r="P34" s="500"/>
      <c r="Q34" s="500"/>
      <c r="R34" s="502" t="str">
        <f t="shared" si="0"/>
        <v/>
      </c>
    </row>
    <row r="35" spans="1:18" x14ac:dyDescent="0.35">
      <c r="A35" s="520"/>
      <c r="B35" s="505"/>
      <c r="C35" s="493"/>
      <c r="D35" s="494"/>
      <c r="E35" s="495"/>
      <c r="F35" s="496"/>
      <c r="G35" s="497"/>
      <c r="H35" s="497"/>
      <c r="I35" s="497"/>
      <c r="J35" s="493"/>
      <c r="K35" s="498"/>
      <c r="L35" s="499"/>
      <c r="M35" s="498"/>
      <c r="N35" s="499"/>
      <c r="O35" s="500"/>
      <c r="P35" s="500"/>
      <c r="Q35" s="500"/>
      <c r="R35" s="502" t="str">
        <f t="shared" si="0"/>
        <v/>
      </c>
    </row>
    <row r="36" spans="1:18" x14ac:dyDescent="0.35">
      <c r="A36" s="520"/>
      <c r="B36" s="505"/>
      <c r="C36" s="493"/>
      <c r="D36" s="494"/>
      <c r="E36" s="495"/>
      <c r="F36" s="496"/>
      <c r="G36" s="497"/>
      <c r="H36" s="497"/>
      <c r="I36" s="497"/>
      <c r="J36" s="493"/>
      <c r="K36" s="498"/>
      <c r="L36" s="499"/>
      <c r="M36" s="498"/>
      <c r="N36" s="499"/>
      <c r="O36" s="500"/>
      <c r="P36" s="500"/>
      <c r="Q36" s="500"/>
      <c r="R36" s="502" t="str">
        <f t="shared" si="0"/>
        <v/>
      </c>
    </row>
    <row r="37" spans="1:18" x14ac:dyDescent="0.35">
      <c r="A37" s="520"/>
      <c r="B37" s="505"/>
      <c r="C37" s="493"/>
      <c r="D37" s="494"/>
      <c r="E37" s="495"/>
      <c r="F37" s="496"/>
      <c r="G37" s="497"/>
      <c r="H37" s="497"/>
      <c r="I37" s="497"/>
      <c r="J37" s="493"/>
      <c r="K37" s="498"/>
      <c r="L37" s="499"/>
      <c r="M37" s="498"/>
      <c r="N37" s="499"/>
      <c r="O37" s="500"/>
      <c r="P37" s="500"/>
      <c r="Q37" s="500"/>
      <c r="R37" s="502" t="str">
        <f t="shared" si="0"/>
        <v/>
      </c>
    </row>
    <row r="38" spans="1:18" x14ac:dyDescent="0.35">
      <c r="A38" s="520"/>
      <c r="B38" s="505"/>
      <c r="C38" s="493"/>
      <c r="D38" s="494"/>
      <c r="E38" s="495"/>
      <c r="F38" s="496"/>
      <c r="G38" s="497"/>
      <c r="H38" s="497"/>
      <c r="I38" s="497"/>
      <c r="J38" s="493"/>
      <c r="K38" s="498"/>
      <c r="L38" s="499"/>
      <c r="M38" s="498"/>
      <c r="N38" s="499"/>
      <c r="O38" s="500"/>
      <c r="P38" s="500"/>
      <c r="Q38" s="500"/>
      <c r="R38" s="502" t="str">
        <f t="shared" si="0"/>
        <v/>
      </c>
    </row>
    <row r="39" spans="1:18" x14ac:dyDescent="0.35">
      <c r="A39" s="520"/>
      <c r="B39" s="505"/>
      <c r="C39" s="493"/>
      <c r="D39" s="494"/>
      <c r="E39" s="495"/>
      <c r="F39" s="496"/>
      <c r="G39" s="497"/>
      <c r="H39" s="497"/>
      <c r="I39" s="497"/>
      <c r="J39" s="493"/>
      <c r="K39" s="498"/>
      <c r="L39" s="499"/>
      <c r="M39" s="498"/>
      <c r="N39" s="499"/>
      <c r="O39" s="500"/>
      <c r="P39" s="500"/>
      <c r="Q39" s="500"/>
      <c r="R39" s="502" t="str">
        <f t="shared" si="0"/>
        <v/>
      </c>
    </row>
    <row r="40" spans="1:18" x14ac:dyDescent="0.35">
      <c r="A40" s="520"/>
      <c r="B40" s="505"/>
      <c r="C40" s="493"/>
      <c r="D40" s="494"/>
      <c r="E40" s="495"/>
      <c r="F40" s="496"/>
      <c r="G40" s="497"/>
      <c r="H40" s="497"/>
      <c r="I40" s="497"/>
      <c r="J40" s="493"/>
      <c r="K40" s="498"/>
      <c r="L40" s="499"/>
      <c r="M40" s="498"/>
      <c r="N40" s="499"/>
      <c r="O40" s="500"/>
      <c r="P40" s="500"/>
      <c r="Q40" s="500"/>
      <c r="R40" s="502" t="str">
        <f t="shared" si="0"/>
        <v/>
      </c>
    </row>
    <row r="41" spans="1:18" x14ac:dyDescent="0.35">
      <c r="A41" s="520"/>
      <c r="B41" s="505"/>
      <c r="C41" s="493"/>
      <c r="D41" s="494"/>
      <c r="E41" s="495"/>
      <c r="F41" s="496"/>
      <c r="G41" s="497"/>
      <c r="H41" s="497"/>
      <c r="I41" s="497"/>
      <c r="J41" s="493"/>
      <c r="K41" s="498"/>
      <c r="L41" s="499"/>
      <c r="M41" s="498"/>
      <c r="N41" s="499"/>
      <c r="O41" s="500"/>
      <c r="P41" s="500"/>
      <c r="Q41" s="500"/>
      <c r="R41" s="502" t="str">
        <f t="shared" si="0"/>
        <v/>
      </c>
    </row>
    <row r="42" spans="1:18" x14ac:dyDescent="0.35">
      <c r="A42" s="520"/>
      <c r="B42" s="505"/>
      <c r="C42" s="493"/>
      <c r="D42" s="494"/>
      <c r="E42" s="495"/>
      <c r="F42" s="496"/>
      <c r="G42" s="497"/>
      <c r="H42" s="497"/>
      <c r="I42" s="497"/>
      <c r="J42" s="493"/>
      <c r="K42" s="498"/>
      <c r="L42" s="499"/>
      <c r="M42" s="498"/>
      <c r="N42" s="499"/>
      <c r="O42" s="500"/>
      <c r="P42" s="500"/>
      <c r="Q42" s="500"/>
      <c r="R42" s="502" t="str">
        <f t="shared" si="0"/>
        <v/>
      </c>
    </row>
    <row r="43" spans="1:18" x14ac:dyDescent="0.35">
      <c r="A43" s="520"/>
      <c r="B43" s="505"/>
      <c r="C43" s="493"/>
      <c r="D43" s="494"/>
      <c r="E43" s="495"/>
      <c r="F43" s="496"/>
      <c r="G43" s="497"/>
      <c r="H43" s="497"/>
      <c r="I43" s="497"/>
      <c r="J43" s="493"/>
      <c r="K43" s="498"/>
      <c r="L43" s="499"/>
      <c r="M43" s="498"/>
      <c r="N43" s="499"/>
      <c r="O43" s="500"/>
      <c r="P43" s="500"/>
      <c r="Q43" s="500"/>
      <c r="R43" s="502" t="str">
        <f t="shared" si="0"/>
        <v/>
      </c>
    </row>
    <row r="44" spans="1:18" x14ac:dyDescent="0.35">
      <c r="A44" s="520"/>
      <c r="B44" s="505"/>
      <c r="C44" s="493"/>
      <c r="D44" s="494"/>
      <c r="E44" s="495"/>
      <c r="F44" s="496"/>
      <c r="G44" s="497"/>
      <c r="H44" s="497"/>
      <c r="I44" s="497"/>
      <c r="J44" s="493"/>
      <c r="K44" s="498"/>
      <c r="L44" s="499"/>
      <c r="M44" s="498"/>
      <c r="N44" s="499"/>
      <c r="O44" s="500"/>
      <c r="P44" s="500"/>
      <c r="Q44" s="500"/>
      <c r="R44" s="502" t="str">
        <f t="shared" si="0"/>
        <v/>
      </c>
    </row>
    <row r="45" spans="1:18" x14ac:dyDescent="0.35">
      <c r="A45" s="520"/>
      <c r="B45" s="505"/>
      <c r="C45" s="493"/>
      <c r="D45" s="494"/>
      <c r="E45" s="495"/>
      <c r="F45" s="496"/>
      <c r="G45" s="497"/>
      <c r="H45" s="497"/>
      <c r="I45" s="497"/>
      <c r="J45" s="493"/>
      <c r="K45" s="498"/>
      <c r="L45" s="499"/>
      <c r="M45" s="498"/>
      <c r="N45" s="499"/>
      <c r="O45" s="500"/>
      <c r="P45" s="500"/>
      <c r="Q45" s="500"/>
      <c r="R45" s="502" t="str">
        <f t="shared" si="0"/>
        <v/>
      </c>
    </row>
    <row r="46" spans="1:18" x14ac:dyDescent="0.35">
      <c r="A46" s="520"/>
      <c r="B46" s="505"/>
      <c r="C46" s="493"/>
      <c r="D46" s="494"/>
      <c r="E46" s="495"/>
      <c r="F46" s="496"/>
      <c r="G46" s="497"/>
      <c r="H46" s="497"/>
      <c r="I46" s="497"/>
      <c r="J46" s="493"/>
      <c r="K46" s="498"/>
      <c r="L46" s="499"/>
      <c r="M46" s="498"/>
      <c r="N46" s="499"/>
      <c r="O46" s="500"/>
      <c r="P46" s="500"/>
      <c r="Q46" s="500"/>
      <c r="R46" s="502" t="str">
        <f t="shared" si="0"/>
        <v/>
      </c>
    </row>
    <row r="47" spans="1:18" x14ac:dyDescent="0.35">
      <c r="A47" s="520"/>
      <c r="B47" s="505"/>
      <c r="C47" s="493"/>
      <c r="D47" s="494"/>
      <c r="E47" s="495"/>
      <c r="F47" s="496"/>
      <c r="G47" s="497"/>
      <c r="H47" s="497"/>
      <c r="I47" s="497"/>
      <c r="J47" s="493"/>
      <c r="K47" s="498"/>
      <c r="L47" s="499"/>
      <c r="M47" s="498"/>
      <c r="N47" s="499"/>
      <c r="O47" s="500"/>
      <c r="P47" s="500"/>
      <c r="Q47" s="500"/>
      <c r="R47" s="502" t="str">
        <f t="shared" si="0"/>
        <v/>
      </c>
    </row>
    <row r="48" spans="1:18" x14ac:dyDescent="0.35">
      <c r="A48" s="520"/>
      <c r="B48" s="505"/>
      <c r="C48" s="493"/>
      <c r="D48" s="494"/>
      <c r="E48" s="495"/>
      <c r="F48" s="496"/>
      <c r="G48" s="497"/>
      <c r="H48" s="497"/>
      <c r="I48" s="497"/>
      <c r="J48" s="493"/>
      <c r="K48" s="498"/>
      <c r="L48" s="499"/>
      <c r="M48" s="498"/>
      <c r="N48" s="499"/>
      <c r="O48" s="500"/>
      <c r="P48" s="500"/>
      <c r="Q48" s="500"/>
      <c r="R48" s="502" t="str">
        <f t="shared" si="0"/>
        <v/>
      </c>
    </row>
    <row r="49" spans="1:18" x14ac:dyDescent="0.35">
      <c r="A49" s="520"/>
      <c r="B49" s="505"/>
      <c r="C49" s="493"/>
      <c r="D49" s="494"/>
      <c r="E49" s="495"/>
      <c r="F49" s="496"/>
      <c r="G49" s="497"/>
      <c r="H49" s="497"/>
      <c r="I49" s="497"/>
      <c r="J49" s="493"/>
      <c r="K49" s="498"/>
      <c r="L49" s="499"/>
      <c r="M49" s="498"/>
      <c r="N49" s="499"/>
      <c r="O49" s="500"/>
      <c r="P49" s="500"/>
      <c r="Q49" s="500"/>
      <c r="R49" s="502" t="str">
        <f t="shared" si="0"/>
        <v/>
      </c>
    </row>
    <row r="50" spans="1:18" x14ac:dyDescent="0.35">
      <c r="A50" s="520"/>
      <c r="B50" s="505"/>
      <c r="C50" s="493"/>
      <c r="D50" s="494"/>
      <c r="E50" s="495"/>
      <c r="F50" s="496"/>
      <c r="G50" s="497"/>
      <c r="H50" s="497"/>
      <c r="I50" s="497"/>
      <c r="J50" s="493"/>
      <c r="K50" s="498"/>
      <c r="L50" s="499"/>
      <c r="M50" s="498"/>
      <c r="N50" s="499"/>
      <c r="O50" s="500"/>
      <c r="P50" s="500"/>
      <c r="Q50" s="500"/>
      <c r="R50" s="502" t="str">
        <f t="shared" si="0"/>
        <v/>
      </c>
    </row>
    <row r="51" spans="1:18" x14ac:dyDescent="0.35">
      <c r="A51" s="520"/>
      <c r="B51" s="505"/>
      <c r="C51" s="493"/>
      <c r="D51" s="494"/>
      <c r="E51" s="495"/>
      <c r="F51" s="496"/>
      <c r="G51" s="497"/>
      <c r="H51" s="497"/>
      <c r="I51" s="497"/>
      <c r="J51" s="493"/>
      <c r="K51" s="498"/>
      <c r="L51" s="499"/>
      <c r="M51" s="498"/>
      <c r="N51" s="499"/>
      <c r="O51" s="500"/>
      <c r="P51" s="500"/>
      <c r="Q51" s="500"/>
      <c r="R51" s="502" t="str">
        <f t="shared" si="0"/>
        <v/>
      </c>
    </row>
    <row r="52" spans="1:18" x14ac:dyDescent="0.35">
      <c r="A52" s="520"/>
      <c r="B52" s="505"/>
      <c r="C52" s="493"/>
      <c r="D52" s="494"/>
      <c r="E52" s="495"/>
      <c r="F52" s="496"/>
      <c r="G52" s="497"/>
      <c r="H52" s="497"/>
      <c r="I52" s="497"/>
      <c r="J52" s="493"/>
      <c r="K52" s="498"/>
      <c r="L52" s="499"/>
      <c r="M52" s="498"/>
      <c r="N52" s="499"/>
      <c r="O52" s="500"/>
      <c r="P52" s="500"/>
      <c r="Q52" s="500"/>
      <c r="R52" s="502" t="str">
        <f t="shared" si="0"/>
        <v/>
      </c>
    </row>
    <row r="53" spans="1:18" x14ac:dyDescent="0.35">
      <c r="A53" s="520"/>
      <c r="B53" s="505"/>
      <c r="C53" s="493"/>
      <c r="D53" s="494"/>
      <c r="E53" s="495"/>
      <c r="F53" s="496"/>
      <c r="G53" s="497"/>
      <c r="H53" s="497"/>
      <c r="I53" s="497"/>
      <c r="J53" s="493"/>
      <c r="K53" s="498"/>
      <c r="L53" s="499"/>
      <c r="M53" s="498"/>
      <c r="N53" s="499"/>
      <c r="O53" s="500"/>
      <c r="P53" s="500"/>
      <c r="Q53" s="500"/>
      <c r="R53" s="502" t="str">
        <f t="shared" si="0"/>
        <v/>
      </c>
    </row>
    <row r="54" spans="1:18" x14ac:dyDescent="0.35">
      <c r="A54" s="520"/>
      <c r="B54" s="505"/>
      <c r="C54" s="493"/>
      <c r="D54" s="494"/>
      <c r="E54" s="495"/>
      <c r="F54" s="496"/>
      <c r="G54" s="497"/>
      <c r="H54" s="497"/>
      <c r="I54" s="497"/>
      <c r="J54" s="493"/>
      <c r="K54" s="498"/>
      <c r="L54" s="499"/>
      <c r="M54" s="498"/>
      <c r="N54" s="499"/>
      <c r="O54" s="500"/>
      <c r="P54" s="500"/>
      <c r="Q54" s="500"/>
      <c r="R54" s="502" t="str">
        <f t="shared" si="0"/>
        <v/>
      </c>
    </row>
    <row r="55" spans="1:18" x14ac:dyDescent="0.35">
      <c r="A55" s="520"/>
      <c r="B55" s="505"/>
      <c r="C55" s="493"/>
      <c r="D55" s="494"/>
      <c r="E55" s="495"/>
      <c r="F55" s="496"/>
      <c r="G55" s="497"/>
      <c r="H55" s="497"/>
      <c r="I55" s="497"/>
      <c r="J55" s="493"/>
      <c r="K55" s="498"/>
      <c r="L55" s="499"/>
      <c r="M55" s="498"/>
      <c r="N55" s="499"/>
      <c r="O55" s="500"/>
      <c r="P55" s="500"/>
      <c r="Q55" s="500"/>
      <c r="R55" s="502" t="str">
        <f t="shared" si="0"/>
        <v/>
      </c>
    </row>
    <row r="56" spans="1:18" x14ac:dyDescent="0.35">
      <c r="A56" s="520"/>
      <c r="B56" s="505"/>
      <c r="C56" s="493"/>
      <c r="D56" s="494"/>
      <c r="E56" s="495"/>
      <c r="F56" s="496"/>
      <c r="G56" s="497"/>
      <c r="H56" s="497"/>
      <c r="I56" s="497"/>
      <c r="J56" s="493"/>
      <c r="K56" s="498"/>
      <c r="L56" s="499"/>
      <c r="M56" s="498"/>
      <c r="N56" s="499"/>
      <c r="O56" s="500"/>
      <c r="P56" s="500"/>
      <c r="Q56" s="500"/>
      <c r="R56" s="502" t="str">
        <f t="shared" si="0"/>
        <v/>
      </c>
    </row>
    <row r="57" spans="1:18" x14ac:dyDescent="0.35">
      <c r="A57" s="520"/>
      <c r="B57" s="505"/>
      <c r="C57" s="493"/>
      <c r="D57" s="494"/>
      <c r="E57" s="495"/>
      <c r="F57" s="496"/>
      <c r="G57" s="497"/>
      <c r="H57" s="497"/>
      <c r="I57" s="497"/>
      <c r="J57" s="493"/>
      <c r="K57" s="498"/>
      <c r="L57" s="499"/>
      <c r="M57" s="498"/>
      <c r="N57" s="499"/>
      <c r="O57" s="500"/>
      <c r="P57" s="500"/>
      <c r="Q57" s="500"/>
      <c r="R57" s="502" t="str">
        <f t="shared" si="0"/>
        <v/>
      </c>
    </row>
    <row r="58" spans="1:18" x14ac:dyDescent="0.35">
      <c r="A58" s="520"/>
      <c r="B58" s="505"/>
      <c r="C58" s="493"/>
      <c r="D58" s="494"/>
      <c r="E58" s="495"/>
      <c r="F58" s="496"/>
      <c r="G58" s="497"/>
      <c r="H58" s="497"/>
      <c r="I58" s="497"/>
      <c r="J58" s="493"/>
      <c r="K58" s="498"/>
      <c r="L58" s="499"/>
      <c r="M58" s="498"/>
      <c r="N58" s="499"/>
      <c r="O58" s="500"/>
      <c r="P58" s="500"/>
      <c r="Q58" s="500"/>
      <c r="R58" s="502" t="str">
        <f t="shared" si="0"/>
        <v/>
      </c>
    </row>
    <row r="59" spans="1:18" x14ac:dyDescent="0.35">
      <c r="A59" s="520"/>
      <c r="B59" s="505"/>
      <c r="C59" s="493"/>
      <c r="D59" s="494"/>
      <c r="E59" s="495"/>
      <c r="F59" s="496"/>
      <c r="G59" s="497"/>
      <c r="H59" s="497"/>
      <c r="I59" s="497"/>
      <c r="J59" s="493"/>
      <c r="K59" s="498"/>
      <c r="L59" s="499"/>
      <c r="M59" s="498"/>
      <c r="N59" s="499"/>
      <c r="O59" s="500"/>
      <c r="P59" s="500"/>
      <c r="Q59" s="500"/>
      <c r="R59" s="502" t="str">
        <f t="shared" si="0"/>
        <v/>
      </c>
    </row>
    <row r="60" spans="1:18" x14ac:dyDescent="0.35">
      <c r="A60" s="520"/>
      <c r="B60" s="505"/>
      <c r="C60" s="493"/>
      <c r="D60" s="494"/>
      <c r="E60" s="495"/>
      <c r="F60" s="496"/>
      <c r="G60" s="497"/>
      <c r="H60" s="497"/>
      <c r="I60" s="497"/>
      <c r="J60" s="493"/>
      <c r="K60" s="498"/>
      <c r="L60" s="499"/>
      <c r="M60" s="498"/>
      <c r="N60" s="499"/>
      <c r="O60" s="500"/>
      <c r="P60" s="500"/>
      <c r="Q60" s="500"/>
      <c r="R60" s="502" t="str">
        <f t="shared" si="0"/>
        <v/>
      </c>
    </row>
    <row r="61" spans="1:18" x14ac:dyDescent="0.35">
      <c r="A61" s="520"/>
      <c r="B61" s="505"/>
      <c r="C61" s="493"/>
      <c r="D61" s="494"/>
      <c r="E61" s="495"/>
      <c r="F61" s="496"/>
      <c r="G61" s="497"/>
      <c r="H61" s="497"/>
      <c r="I61" s="497"/>
      <c r="J61" s="493"/>
      <c r="K61" s="498"/>
      <c r="L61" s="499"/>
      <c r="M61" s="498"/>
      <c r="N61" s="499"/>
      <c r="O61" s="500"/>
      <c r="P61" s="500"/>
      <c r="Q61" s="500"/>
      <c r="R61" s="502" t="str">
        <f t="shared" si="0"/>
        <v/>
      </c>
    </row>
    <row r="62" spans="1:18" x14ac:dyDescent="0.35">
      <c r="A62" s="520"/>
      <c r="B62" s="505"/>
      <c r="C62" s="493"/>
      <c r="D62" s="494"/>
      <c r="E62" s="495"/>
      <c r="F62" s="496"/>
      <c r="G62" s="497"/>
      <c r="H62" s="497"/>
      <c r="I62" s="497"/>
      <c r="J62" s="493"/>
      <c r="K62" s="498"/>
      <c r="L62" s="499"/>
      <c r="M62" s="498"/>
      <c r="N62" s="499"/>
      <c r="O62" s="500"/>
      <c r="P62" s="500"/>
      <c r="Q62" s="500"/>
      <c r="R62" s="502" t="str">
        <f t="shared" si="0"/>
        <v/>
      </c>
    </row>
    <row r="63" spans="1:18" x14ac:dyDescent="0.35">
      <c r="A63" s="520"/>
      <c r="B63" s="505"/>
      <c r="C63" s="493"/>
      <c r="D63" s="494"/>
      <c r="E63" s="495"/>
      <c r="F63" s="496"/>
      <c r="G63" s="497"/>
      <c r="H63" s="497"/>
      <c r="I63" s="497"/>
      <c r="J63" s="493"/>
      <c r="K63" s="498"/>
      <c r="L63" s="499"/>
      <c r="M63" s="498"/>
      <c r="N63" s="499"/>
      <c r="O63" s="500"/>
      <c r="P63" s="500"/>
      <c r="Q63" s="500"/>
      <c r="R63" s="502" t="str">
        <f t="shared" si="0"/>
        <v/>
      </c>
    </row>
    <row r="64" spans="1:18" x14ac:dyDescent="0.35">
      <c r="A64" s="520"/>
      <c r="B64" s="505"/>
      <c r="C64" s="493"/>
      <c r="D64" s="494"/>
      <c r="E64" s="495"/>
      <c r="F64" s="496"/>
      <c r="G64" s="497"/>
      <c r="H64" s="497"/>
      <c r="I64" s="497"/>
      <c r="J64" s="493"/>
      <c r="K64" s="498"/>
      <c r="L64" s="499"/>
      <c r="M64" s="498"/>
      <c r="N64" s="499"/>
      <c r="O64" s="500"/>
      <c r="P64" s="500"/>
      <c r="Q64" s="500"/>
      <c r="R64" s="502" t="str">
        <f t="shared" si="0"/>
        <v/>
      </c>
    </row>
    <row r="65" spans="1:18" x14ac:dyDescent="0.35">
      <c r="A65" s="520"/>
      <c r="B65" s="505"/>
      <c r="C65" s="493"/>
      <c r="D65" s="494"/>
      <c r="E65" s="495"/>
      <c r="F65" s="496"/>
      <c r="G65" s="497"/>
      <c r="H65" s="497"/>
      <c r="I65" s="497"/>
      <c r="J65" s="493"/>
      <c r="K65" s="498"/>
      <c r="L65" s="499"/>
      <c r="M65" s="498"/>
      <c r="N65" s="499"/>
      <c r="O65" s="500"/>
      <c r="P65" s="500"/>
      <c r="Q65" s="500"/>
      <c r="R65" s="502" t="str">
        <f t="shared" si="0"/>
        <v/>
      </c>
    </row>
    <row r="66" spans="1:18" x14ac:dyDescent="0.35">
      <c r="A66" s="520"/>
      <c r="B66" s="505"/>
      <c r="C66" s="493"/>
      <c r="D66" s="494"/>
      <c r="E66" s="495"/>
      <c r="F66" s="496"/>
      <c r="G66" s="497"/>
      <c r="H66" s="497"/>
      <c r="I66" s="497"/>
      <c r="J66" s="493"/>
      <c r="K66" s="498"/>
      <c r="L66" s="499"/>
      <c r="M66" s="498"/>
      <c r="N66" s="499"/>
      <c r="O66" s="500"/>
      <c r="P66" s="500"/>
      <c r="Q66" s="500"/>
      <c r="R66" s="502" t="str">
        <f t="shared" si="0"/>
        <v/>
      </c>
    </row>
    <row r="67" spans="1:18" x14ac:dyDescent="0.35">
      <c r="A67" s="520"/>
      <c r="B67" s="505"/>
      <c r="C67" s="493"/>
      <c r="D67" s="494"/>
      <c r="E67" s="495"/>
      <c r="F67" s="496"/>
      <c r="G67" s="497"/>
      <c r="H67" s="497"/>
      <c r="I67" s="497"/>
      <c r="J67" s="493"/>
      <c r="K67" s="498"/>
      <c r="L67" s="499"/>
      <c r="M67" s="498"/>
      <c r="N67" s="499"/>
      <c r="O67" s="500"/>
      <c r="P67" s="500"/>
      <c r="Q67" s="500"/>
      <c r="R67" s="502" t="str">
        <f t="shared" si="0"/>
        <v/>
      </c>
    </row>
    <row r="68" spans="1:18" x14ac:dyDescent="0.35">
      <c r="A68" s="520"/>
      <c r="B68" s="505"/>
      <c r="C68" s="493"/>
      <c r="D68" s="494"/>
      <c r="E68" s="495"/>
      <c r="F68" s="496"/>
      <c r="G68" s="497"/>
      <c r="H68" s="497"/>
      <c r="I68" s="497"/>
      <c r="J68" s="493"/>
      <c r="K68" s="498"/>
      <c r="L68" s="499"/>
      <c r="M68" s="498"/>
      <c r="N68" s="499"/>
      <c r="O68" s="500"/>
      <c r="P68" s="500"/>
      <c r="Q68" s="500"/>
      <c r="R68" s="502" t="str">
        <f t="shared" si="0"/>
        <v/>
      </c>
    </row>
    <row r="69" spans="1:18" x14ac:dyDescent="0.35">
      <c r="A69" s="520"/>
      <c r="B69" s="505"/>
      <c r="C69" s="493"/>
      <c r="D69" s="494"/>
      <c r="E69" s="495"/>
      <c r="F69" s="496"/>
      <c r="G69" s="497"/>
      <c r="H69" s="497"/>
      <c r="I69" s="497"/>
      <c r="J69" s="493"/>
      <c r="K69" s="498"/>
      <c r="L69" s="499"/>
      <c r="M69" s="498"/>
      <c r="N69" s="499"/>
      <c r="O69" s="500"/>
      <c r="P69" s="500"/>
      <c r="Q69" s="500"/>
      <c r="R69" s="502" t="str">
        <f t="shared" si="0"/>
        <v/>
      </c>
    </row>
    <row r="70" spans="1:18" x14ac:dyDescent="0.35">
      <c r="A70" s="520"/>
      <c r="B70" s="505"/>
      <c r="C70" s="493"/>
      <c r="D70" s="494"/>
      <c r="E70" s="495"/>
      <c r="F70" s="496"/>
      <c r="G70" s="497"/>
      <c r="H70" s="497"/>
      <c r="I70" s="497"/>
      <c r="J70" s="493"/>
      <c r="K70" s="498"/>
      <c r="L70" s="499"/>
      <c r="M70" s="498"/>
      <c r="N70" s="499"/>
      <c r="O70" s="500"/>
      <c r="P70" s="500"/>
      <c r="Q70" s="500"/>
      <c r="R70" s="502" t="str">
        <f t="shared" si="0"/>
        <v/>
      </c>
    </row>
    <row r="71" spans="1:18" x14ac:dyDescent="0.35">
      <c r="A71" s="520"/>
      <c r="B71" s="505"/>
      <c r="C71" s="493"/>
      <c r="D71" s="494"/>
      <c r="E71" s="495"/>
      <c r="F71" s="496"/>
      <c r="G71" s="497"/>
      <c r="H71" s="497"/>
      <c r="I71" s="497"/>
      <c r="J71" s="493"/>
      <c r="K71" s="498"/>
      <c r="L71" s="499"/>
      <c r="M71" s="498"/>
      <c r="N71" s="499"/>
      <c r="O71" s="500"/>
      <c r="P71" s="500"/>
      <c r="Q71" s="500"/>
      <c r="R71" s="502" t="str">
        <f t="shared" si="0"/>
        <v/>
      </c>
    </row>
    <row r="72" spans="1:18" x14ac:dyDescent="0.35">
      <c r="A72" s="520"/>
      <c r="B72" s="505"/>
      <c r="C72" s="493"/>
      <c r="D72" s="494"/>
      <c r="E72" s="495"/>
      <c r="F72" s="496"/>
      <c r="G72" s="497"/>
      <c r="H72" s="497"/>
      <c r="I72" s="497"/>
      <c r="J72" s="493"/>
      <c r="K72" s="498"/>
      <c r="L72" s="499"/>
      <c r="M72" s="498"/>
      <c r="N72" s="499"/>
      <c r="O72" s="500"/>
      <c r="P72" s="500"/>
      <c r="Q72" s="500"/>
      <c r="R72" s="502" t="str">
        <f t="shared" si="0"/>
        <v/>
      </c>
    </row>
    <row r="73" spans="1:18" x14ac:dyDescent="0.35">
      <c r="A73" s="520"/>
      <c r="B73" s="505"/>
      <c r="C73" s="493"/>
      <c r="D73" s="494"/>
      <c r="E73" s="495"/>
      <c r="F73" s="496"/>
      <c r="G73" s="497"/>
      <c r="H73" s="497"/>
      <c r="I73" s="497"/>
      <c r="J73" s="493"/>
      <c r="K73" s="498"/>
      <c r="L73" s="499"/>
      <c r="M73" s="498"/>
      <c r="N73" s="499"/>
      <c r="O73" s="500"/>
      <c r="P73" s="500"/>
      <c r="Q73" s="500"/>
      <c r="R73" s="502" t="str">
        <f t="shared" si="0"/>
        <v/>
      </c>
    </row>
    <row r="74" spans="1:18" x14ac:dyDescent="0.35">
      <c r="A74" s="520"/>
      <c r="B74" s="505"/>
      <c r="C74" s="493"/>
      <c r="D74" s="494"/>
      <c r="E74" s="495"/>
      <c r="F74" s="496"/>
      <c r="G74" s="497"/>
      <c r="H74" s="497"/>
      <c r="I74" s="497"/>
      <c r="J74" s="493"/>
      <c r="K74" s="498"/>
      <c r="L74" s="499"/>
      <c r="M74" s="498"/>
      <c r="N74" s="499"/>
      <c r="O74" s="500"/>
      <c r="P74" s="500"/>
      <c r="Q74" s="500"/>
      <c r="R74" s="502" t="str">
        <f t="shared" si="0"/>
        <v/>
      </c>
    </row>
    <row r="75" spans="1:18" x14ac:dyDescent="0.35">
      <c r="A75" s="520"/>
      <c r="B75" s="505"/>
      <c r="C75" s="493"/>
      <c r="D75" s="494"/>
      <c r="E75" s="495"/>
      <c r="F75" s="496"/>
      <c r="G75" s="497"/>
      <c r="H75" s="497"/>
      <c r="I75" s="497"/>
      <c r="J75" s="493"/>
      <c r="K75" s="498"/>
      <c r="L75" s="499"/>
      <c r="M75" s="498"/>
      <c r="N75" s="499"/>
      <c r="O75" s="500"/>
      <c r="P75" s="500"/>
      <c r="Q75" s="500"/>
      <c r="R75" s="502" t="str">
        <f t="shared" si="0"/>
        <v/>
      </c>
    </row>
    <row r="76" spans="1:18" x14ac:dyDescent="0.35">
      <c r="A76" s="520"/>
      <c r="B76" s="505"/>
      <c r="C76" s="493"/>
      <c r="D76" s="494"/>
      <c r="E76" s="495"/>
      <c r="F76" s="496"/>
      <c r="G76" s="497"/>
      <c r="H76" s="497"/>
      <c r="I76" s="497"/>
      <c r="J76" s="493"/>
      <c r="K76" s="498"/>
      <c r="L76" s="499"/>
      <c r="M76" s="498"/>
      <c r="N76" s="499"/>
      <c r="O76" s="500"/>
      <c r="P76" s="500"/>
      <c r="Q76" s="500"/>
      <c r="R76" s="502" t="str">
        <f t="shared" si="0"/>
        <v/>
      </c>
    </row>
    <row r="77" spans="1:18" x14ac:dyDescent="0.35">
      <c r="A77" s="520"/>
      <c r="B77" s="505"/>
      <c r="C77" s="493"/>
      <c r="D77" s="494"/>
      <c r="E77" s="495"/>
      <c r="F77" s="496"/>
      <c r="G77" s="497"/>
      <c r="H77" s="497"/>
      <c r="I77" s="497"/>
      <c r="J77" s="493"/>
      <c r="K77" s="498"/>
      <c r="L77" s="499"/>
      <c r="M77" s="498"/>
      <c r="N77" s="499"/>
      <c r="O77" s="500"/>
      <c r="P77" s="500"/>
      <c r="Q77" s="500"/>
      <c r="R77" s="502" t="str">
        <f t="shared" si="0"/>
        <v/>
      </c>
    </row>
    <row r="78" spans="1:18" x14ac:dyDescent="0.35">
      <c r="A78" s="520"/>
      <c r="B78" s="505"/>
      <c r="C78" s="493"/>
      <c r="D78" s="494"/>
      <c r="E78" s="495"/>
      <c r="F78" s="496"/>
      <c r="G78" s="497"/>
      <c r="H78" s="497"/>
      <c r="I78" s="497"/>
      <c r="J78" s="493"/>
      <c r="K78" s="498"/>
      <c r="L78" s="499"/>
      <c r="M78" s="498"/>
      <c r="N78" s="499"/>
      <c r="O78" s="500"/>
      <c r="P78" s="500"/>
      <c r="Q78" s="500"/>
      <c r="R78" s="502" t="str">
        <f t="shared" si="0"/>
        <v/>
      </c>
    </row>
    <row r="79" spans="1:18" x14ac:dyDescent="0.35">
      <c r="A79" s="520"/>
      <c r="B79" s="505"/>
      <c r="C79" s="493"/>
      <c r="D79" s="494"/>
      <c r="E79" s="495"/>
      <c r="F79" s="496"/>
      <c r="G79" s="497"/>
      <c r="H79" s="497"/>
      <c r="I79" s="497"/>
      <c r="J79" s="493"/>
      <c r="K79" s="498"/>
      <c r="L79" s="499"/>
      <c r="M79" s="498"/>
      <c r="N79" s="499"/>
      <c r="O79" s="500"/>
      <c r="P79" s="500"/>
      <c r="Q79" s="500"/>
      <c r="R79" s="502" t="str">
        <f t="shared" si="0"/>
        <v/>
      </c>
    </row>
    <row r="80" spans="1:18" x14ac:dyDescent="0.35">
      <c r="A80" s="520"/>
      <c r="B80" s="505"/>
      <c r="C80" s="493"/>
      <c r="D80" s="494"/>
      <c r="E80" s="495"/>
      <c r="F80" s="496"/>
      <c r="G80" s="497"/>
      <c r="H80" s="497"/>
      <c r="I80" s="497"/>
      <c r="J80" s="493"/>
      <c r="K80" s="498"/>
      <c r="L80" s="499"/>
      <c r="M80" s="498"/>
      <c r="N80" s="499"/>
      <c r="O80" s="500"/>
      <c r="P80" s="500"/>
      <c r="Q80" s="500"/>
      <c r="R80" s="502" t="str">
        <f t="shared" ref="R80:R143" si="1">IF(M80="","",ROUND(Q80/M80,2))</f>
        <v/>
      </c>
    </row>
    <row r="81" spans="1:18" x14ac:dyDescent="0.35">
      <c r="A81" s="520"/>
      <c r="B81" s="505"/>
      <c r="C81" s="493"/>
      <c r="D81" s="494"/>
      <c r="E81" s="495"/>
      <c r="F81" s="496"/>
      <c r="G81" s="497"/>
      <c r="H81" s="497"/>
      <c r="I81" s="497"/>
      <c r="J81" s="493"/>
      <c r="K81" s="498"/>
      <c r="L81" s="499"/>
      <c r="M81" s="498"/>
      <c r="N81" s="499"/>
      <c r="O81" s="500"/>
      <c r="P81" s="500"/>
      <c r="Q81" s="500"/>
      <c r="R81" s="502" t="str">
        <f t="shared" si="1"/>
        <v/>
      </c>
    </row>
    <row r="82" spans="1:18" x14ac:dyDescent="0.35">
      <c r="A82" s="520"/>
      <c r="B82" s="505"/>
      <c r="C82" s="493"/>
      <c r="D82" s="494"/>
      <c r="E82" s="495"/>
      <c r="F82" s="496"/>
      <c r="G82" s="497"/>
      <c r="H82" s="497"/>
      <c r="I82" s="497"/>
      <c r="J82" s="493"/>
      <c r="K82" s="498"/>
      <c r="L82" s="499"/>
      <c r="M82" s="498"/>
      <c r="N82" s="499"/>
      <c r="O82" s="500"/>
      <c r="P82" s="500"/>
      <c r="Q82" s="500"/>
      <c r="R82" s="502" t="str">
        <f t="shared" si="1"/>
        <v/>
      </c>
    </row>
    <row r="83" spans="1:18" x14ac:dyDescent="0.35">
      <c r="A83" s="520"/>
      <c r="B83" s="505"/>
      <c r="C83" s="493"/>
      <c r="D83" s="494"/>
      <c r="E83" s="495"/>
      <c r="F83" s="496"/>
      <c r="G83" s="497"/>
      <c r="H83" s="497"/>
      <c r="I83" s="497"/>
      <c r="J83" s="493"/>
      <c r="K83" s="498"/>
      <c r="L83" s="499"/>
      <c r="M83" s="498"/>
      <c r="N83" s="499"/>
      <c r="O83" s="500"/>
      <c r="P83" s="500"/>
      <c r="Q83" s="500"/>
      <c r="R83" s="502" t="str">
        <f t="shared" si="1"/>
        <v/>
      </c>
    </row>
    <row r="84" spans="1:18" x14ac:dyDescent="0.35">
      <c r="A84" s="520"/>
      <c r="B84" s="505"/>
      <c r="C84" s="493"/>
      <c r="D84" s="494"/>
      <c r="E84" s="495"/>
      <c r="F84" s="496"/>
      <c r="G84" s="497"/>
      <c r="H84" s="497"/>
      <c r="I84" s="497"/>
      <c r="J84" s="493"/>
      <c r="K84" s="498"/>
      <c r="L84" s="499"/>
      <c r="M84" s="498"/>
      <c r="N84" s="499"/>
      <c r="O84" s="500"/>
      <c r="P84" s="500"/>
      <c r="Q84" s="500"/>
      <c r="R84" s="502" t="str">
        <f t="shared" si="1"/>
        <v/>
      </c>
    </row>
    <row r="85" spans="1:18" x14ac:dyDescent="0.35">
      <c r="A85" s="520"/>
      <c r="B85" s="505"/>
      <c r="C85" s="493"/>
      <c r="D85" s="494"/>
      <c r="E85" s="495"/>
      <c r="F85" s="496"/>
      <c r="G85" s="497"/>
      <c r="H85" s="497"/>
      <c r="I85" s="497"/>
      <c r="J85" s="493"/>
      <c r="K85" s="498"/>
      <c r="L85" s="499"/>
      <c r="M85" s="498"/>
      <c r="N85" s="499"/>
      <c r="O85" s="500"/>
      <c r="P85" s="500"/>
      <c r="Q85" s="500"/>
      <c r="R85" s="502" t="str">
        <f t="shared" si="1"/>
        <v/>
      </c>
    </row>
    <row r="86" spans="1:18" x14ac:dyDescent="0.35">
      <c r="A86" s="520"/>
      <c r="B86" s="505"/>
      <c r="C86" s="493"/>
      <c r="D86" s="494"/>
      <c r="E86" s="495"/>
      <c r="F86" s="496"/>
      <c r="G86" s="497"/>
      <c r="H86" s="497"/>
      <c r="I86" s="497"/>
      <c r="J86" s="493"/>
      <c r="K86" s="498"/>
      <c r="L86" s="499"/>
      <c r="M86" s="498"/>
      <c r="N86" s="499"/>
      <c r="O86" s="500"/>
      <c r="P86" s="500"/>
      <c r="Q86" s="500"/>
      <c r="R86" s="502" t="str">
        <f t="shared" si="1"/>
        <v/>
      </c>
    </row>
    <row r="87" spans="1:18" x14ac:dyDescent="0.35">
      <c r="A87" s="520"/>
      <c r="B87" s="505"/>
      <c r="C87" s="493"/>
      <c r="D87" s="494"/>
      <c r="E87" s="495"/>
      <c r="F87" s="496"/>
      <c r="G87" s="497"/>
      <c r="H87" s="497"/>
      <c r="I87" s="497"/>
      <c r="J87" s="493"/>
      <c r="K87" s="498"/>
      <c r="L87" s="499"/>
      <c r="M87" s="498"/>
      <c r="N87" s="499"/>
      <c r="O87" s="500"/>
      <c r="P87" s="500"/>
      <c r="Q87" s="500"/>
      <c r="R87" s="502" t="str">
        <f t="shared" si="1"/>
        <v/>
      </c>
    </row>
    <row r="88" spans="1:18" x14ac:dyDescent="0.35">
      <c r="A88" s="520"/>
      <c r="B88" s="505"/>
      <c r="C88" s="493"/>
      <c r="D88" s="494"/>
      <c r="E88" s="495"/>
      <c r="F88" s="496"/>
      <c r="G88" s="497"/>
      <c r="H88" s="497"/>
      <c r="I88" s="497"/>
      <c r="J88" s="493"/>
      <c r="K88" s="498"/>
      <c r="L88" s="499"/>
      <c r="M88" s="498"/>
      <c r="N88" s="499"/>
      <c r="O88" s="500"/>
      <c r="P88" s="500"/>
      <c r="Q88" s="500"/>
      <c r="R88" s="502" t="str">
        <f t="shared" si="1"/>
        <v/>
      </c>
    </row>
    <row r="89" spans="1:18" x14ac:dyDescent="0.35">
      <c r="A89" s="520"/>
      <c r="B89" s="505"/>
      <c r="C89" s="493"/>
      <c r="D89" s="494"/>
      <c r="E89" s="495"/>
      <c r="F89" s="496"/>
      <c r="G89" s="497"/>
      <c r="H89" s="497"/>
      <c r="I89" s="497"/>
      <c r="J89" s="493"/>
      <c r="K89" s="498"/>
      <c r="L89" s="499"/>
      <c r="M89" s="498"/>
      <c r="N89" s="499"/>
      <c r="O89" s="500"/>
      <c r="P89" s="500"/>
      <c r="Q89" s="500"/>
      <c r="R89" s="502" t="str">
        <f t="shared" si="1"/>
        <v/>
      </c>
    </row>
    <row r="90" spans="1:18" x14ac:dyDescent="0.35">
      <c r="A90" s="520"/>
      <c r="B90" s="505"/>
      <c r="C90" s="493"/>
      <c r="D90" s="494"/>
      <c r="E90" s="495"/>
      <c r="F90" s="496"/>
      <c r="G90" s="497"/>
      <c r="H90" s="497"/>
      <c r="I90" s="497"/>
      <c r="J90" s="493"/>
      <c r="K90" s="498"/>
      <c r="L90" s="499"/>
      <c r="M90" s="498"/>
      <c r="N90" s="499"/>
      <c r="O90" s="500"/>
      <c r="P90" s="500"/>
      <c r="Q90" s="500"/>
      <c r="R90" s="502" t="str">
        <f t="shared" si="1"/>
        <v/>
      </c>
    </row>
    <row r="91" spans="1:18" x14ac:dyDescent="0.35">
      <c r="A91" s="520"/>
      <c r="B91" s="505"/>
      <c r="C91" s="493"/>
      <c r="D91" s="494"/>
      <c r="E91" s="495"/>
      <c r="F91" s="496"/>
      <c r="G91" s="497"/>
      <c r="H91" s="497"/>
      <c r="I91" s="497"/>
      <c r="J91" s="493"/>
      <c r="K91" s="498"/>
      <c r="L91" s="499"/>
      <c r="M91" s="498"/>
      <c r="N91" s="499"/>
      <c r="O91" s="500"/>
      <c r="P91" s="500"/>
      <c r="Q91" s="500"/>
      <c r="R91" s="502" t="str">
        <f t="shared" si="1"/>
        <v/>
      </c>
    </row>
    <row r="92" spans="1:18" x14ac:dyDescent="0.35">
      <c r="A92" s="520"/>
      <c r="B92" s="505"/>
      <c r="C92" s="493"/>
      <c r="D92" s="494"/>
      <c r="E92" s="495"/>
      <c r="F92" s="496"/>
      <c r="G92" s="497"/>
      <c r="H92" s="497"/>
      <c r="I92" s="497"/>
      <c r="J92" s="493"/>
      <c r="K92" s="498"/>
      <c r="L92" s="499"/>
      <c r="M92" s="498"/>
      <c r="N92" s="499"/>
      <c r="O92" s="500"/>
      <c r="P92" s="500"/>
      <c r="Q92" s="500"/>
      <c r="R92" s="502" t="str">
        <f t="shared" si="1"/>
        <v/>
      </c>
    </row>
    <row r="93" spans="1:18" x14ac:dyDescent="0.35">
      <c r="A93" s="520"/>
      <c r="B93" s="505"/>
      <c r="C93" s="493"/>
      <c r="D93" s="494"/>
      <c r="E93" s="495"/>
      <c r="F93" s="496"/>
      <c r="G93" s="497"/>
      <c r="H93" s="497"/>
      <c r="I93" s="497"/>
      <c r="J93" s="493"/>
      <c r="K93" s="498"/>
      <c r="L93" s="499"/>
      <c r="M93" s="498"/>
      <c r="N93" s="499"/>
      <c r="O93" s="500"/>
      <c r="P93" s="500"/>
      <c r="Q93" s="500"/>
      <c r="R93" s="502" t="str">
        <f t="shared" si="1"/>
        <v/>
      </c>
    </row>
    <row r="94" spans="1:18" x14ac:dyDescent="0.35">
      <c r="A94" s="520"/>
      <c r="B94" s="505"/>
      <c r="C94" s="493"/>
      <c r="D94" s="494"/>
      <c r="E94" s="495"/>
      <c r="F94" s="496"/>
      <c r="G94" s="497"/>
      <c r="H94" s="497"/>
      <c r="I94" s="497"/>
      <c r="J94" s="493"/>
      <c r="K94" s="498"/>
      <c r="L94" s="499"/>
      <c r="M94" s="498"/>
      <c r="N94" s="499"/>
      <c r="O94" s="500"/>
      <c r="P94" s="500"/>
      <c r="Q94" s="500"/>
      <c r="R94" s="502" t="str">
        <f t="shared" si="1"/>
        <v/>
      </c>
    </row>
    <row r="95" spans="1:18" x14ac:dyDescent="0.35">
      <c r="A95" s="520"/>
      <c r="B95" s="505"/>
      <c r="C95" s="493"/>
      <c r="D95" s="494"/>
      <c r="E95" s="495"/>
      <c r="F95" s="496"/>
      <c r="G95" s="497"/>
      <c r="H95" s="497"/>
      <c r="I95" s="497"/>
      <c r="J95" s="493"/>
      <c r="K95" s="498"/>
      <c r="L95" s="499"/>
      <c r="M95" s="498"/>
      <c r="N95" s="499"/>
      <c r="O95" s="500"/>
      <c r="P95" s="500"/>
      <c r="Q95" s="500"/>
      <c r="R95" s="502" t="str">
        <f t="shared" si="1"/>
        <v/>
      </c>
    </row>
    <row r="96" spans="1:18" x14ac:dyDescent="0.35">
      <c r="A96" s="520"/>
      <c r="B96" s="505"/>
      <c r="C96" s="493"/>
      <c r="D96" s="494"/>
      <c r="E96" s="495"/>
      <c r="F96" s="496"/>
      <c r="G96" s="497"/>
      <c r="H96" s="497"/>
      <c r="I96" s="497"/>
      <c r="J96" s="493"/>
      <c r="K96" s="498"/>
      <c r="L96" s="499"/>
      <c r="M96" s="498"/>
      <c r="N96" s="499"/>
      <c r="O96" s="500"/>
      <c r="P96" s="500"/>
      <c r="Q96" s="500"/>
      <c r="R96" s="502" t="str">
        <f t="shared" si="1"/>
        <v/>
      </c>
    </row>
    <row r="97" spans="1:18" x14ac:dyDescent="0.35">
      <c r="A97" s="520"/>
      <c r="B97" s="505"/>
      <c r="C97" s="493"/>
      <c r="D97" s="494"/>
      <c r="E97" s="495"/>
      <c r="F97" s="496"/>
      <c r="G97" s="497"/>
      <c r="H97" s="497"/>
      <c r="I97" s="497"/>
      <c r="J97" s="493"/>
      <c r="K97" s="498"/>
      <c r="L97" s="499"/>
      <c r="M97" s="498"/>
      <c r="N97" s="499"/>
      <c r="O97" s="500"/>
      <c r="P97" s="500"/>
      <c r="Q97" s="500"/>
      <c r="R97" s="502" t="str">
        <f t="shared" si="1"/>
        <v/>
      </c>
    </row>
    <row r="98" spans="1:18" x14ac:dyDescent="0.35">
      <c r="A98" s="520"/>
      <c r="B98" s="505"/>
      <c r="C98" s="493"/>
      <c r="D98" s="494"/>
      <c r="E98" s="495"/>
      <c r="F98" s="496"/>
      <c r="G98" s="497"/>
      <c r="H98" s="497"/>
      <c r="I98" s="497"/>
      <c r="J98" s="493"/>
      <c r="K98" s="498"/>
      <c r="L98" s="499"/>
      <c r="M98" s="498"/>
      <c r="N98" s="499"/>
      <c r="O98" s="500"/>
      <c r="P98" s="500"/>
      <c r="Q98" s="500"/>
      <c r="R98" s="502" t="str">
        <f t="shared" si="1"/>
        <v/>
      </c>
    </row>
    <row r="99" spans="1:18" x14ac:dyDescent="0.35">
      <c r="A99" s="520"/>
      <c r="B99" s="505"/>
      <c r="C99" s="493"/>
      <c r="D99" s="494"/>
      <c r="E99" s="495"/>
      <c r="F99" s="496"/>
      <c r="G99" s="497"/>
      <c r="H99" s="497"/>
      <c r="I99" s="497"/>
      <c r="J99" s="493"/>
      <c r="K99" s="498"/>
      <c r="L99" s="499"/>
      <c r="M99" s="498"/>
      <c r="N99" s="499"/>
      <c r="O99" s="500"/>
      <c r="P99" s="500"/>
      <c r="Q99" s="500"/>
      <c r="R99" s="502" t="str">
        <f t="shared" si="1"/>
        <v/>
      </c>
    </row>
    <row r="100" spans="1:18" x14ac:dyDescent="0.35">
      <c r="A100" s="520"/>
      <c r="B100" s="505"/>
      <c r="C100" s="493"/>
      <c r="D100" s="494"/>
      <c r="E100" s="495"/>
      <c r="F100" s="496"/>
      <c r="G100" s="497"/>
      <c r="H100" s="497"/>
      <c r="I100" s="497"/>
      <c r="J100" s="493"/>
      <c r="K100" s="498"/>
      <c r="L100" s="499"/>
      <c r="M100" s="498"/>
      <c r="N100" s="499"/>
      <c r="O100" s="500"/>
      <c r="P100" s="500"/>
      <c r="Q100" s="500"/>
      <c r="R100" s="502" t="str">
        <f t="shared" si="1"/>
        <v/>
      </c>
    </row>
    <row r="101" spans="1:18" x14ac:dyDescent="0.35">
      <c r="A101" s="520"/>
      <c r="B101" s="505"/>
      <c r="C101" s="493"/>
      <c r="D101" s="494"/>
      <c r="E101" s="495"/>
      <c r="F101" s="496"/>
      <c r="G101" s="497"/>
      <c r="H101" s="497"/>
      <c r="I101" s="497"/>
      <c r="J101" s="493"/>
      <c r="K101" s="498"/>
      <c r="L101" s="499"/>
      <c r="M101" s="498"/>
      <c r="N101" s="499"/>
      <c r="O101" s="500"/>
      <c r="P101" s="500"/>
      <c r="Q101" s="500"/>
      <c r="R101" s="502" t="str">
        <f t="shared" si="1"/>
        <v/>
      </c>
    </row>
    <row r="102" spans="1:18" x14ac:dyDescent="0.35">
      <c r="A102" s="520"/>
      <c r="B102" s="505"/>
      <c r="C102" s="493"/>
      <c r="D102" s="494"/>
      <c r="E102" s="495"/>
      <c r="F102" s="496"/>
      <c r="G102" s="497"/>
      <c r="H102" s="497"/>
      <c r="I102" s="497"/>
      <c r="J102" s="493"/>
      <c r="K102" s="498"/>
      <c r="L102" s="499"/>
      <c r="M102" s="498"/>
      <c r="N102" s="499"/>
      <c r="O102" s="500"/>
      <c r="P102" s="500"/>
      <c r="Q102" s="500"/>
      <c r="R102" s="502" t="str">
        <f t="shared" si="1"/>
        <v/>
      </c>
    </row>
    <row r="103" spans="1:18" x14ac:dyDescent="0.35">
      <c r="A103" s="520"/>
      <c r="B103" s="505"/>
      <c r="C103" s="493"/>
      <c r="D103" s="494"/>
      <c r="E103" s="495"/>
      <c r="F103" s="496"/>
      <c r="G103" s="497"/>
      <c r="H103" s="497"/>
      <c r="I103" s="497"/>
      <c r="J103" s="493"/>
      <c r="K103" s="498"/>
      <c r="L103" s="499"/>
      <c r="M103" s="498"/>
      <c r="N103" s="499"/>
      <c r="O103" s="500"/>
      <c r="P103" s="500"/>
      <c r="Q103" s="500"/>
      <c r="R103" s="502" t="str">
        <f t="shared" si="1"/>
        <v/>
      </c>
    </row>
    <row r="104" spans="1:18" x14ac:dyDescent="0.35">
      <c r="A104" s="520"/>
      <c r="B104" s="505"/>
      <c r="C104" s="493"/>
      <c r="D104" s="494"/>
      <c r="E104" s="495"/>
      <c r="F104" s="496"/>
      <c r="G104" s="497"/>
      <c r="H104" s="497"/>
      <c r="I104" s="497"/>
      <c r="J104" s="493"/>
      <c r="K104" s="498"/>
      <c r="L104" s="499"/>
      <c r="M104" s="498"/>
      <c r="N104" s="499"/>
      <c r="O104" s="500"/>
      <c r="P104" s="500"/>
      <c r="Q104" s="500"/>
      <c r="R104" s="502" t="str">
        <f t="shared" si="1"/>
        <v/>
      </c>
    </row>
    <row r="105" spans="1:18" x14ac:dyDescent="0.35">
      <c r="A105" s="520"/>
      <c r="B105" s="505"/>
      <c r="C105" s="493"/>
      <c r="D105" s="494"/>
      <c r="E105" s="495"/>
      <c r="F105" s="496"/>
      <c r="G105" s="497"/>
      <c r="H105" s="497"/>
      <c r="I105" s="497"/>
      <c r="J105" s="493"/>
      <c r="K105" s="498"/>
      <c r="L105" s="499"/>
      <c r="M105" s="498"/>
      <c r="N105" s="499"/>
      <c r="O105" s="500"/>
      <c r="P105" s="500"/>
      <c r="Q105" s="500"/>
      <c r="R105" s="502" t="str">
        <f t="shared" si="1"/>
        <v/>
      </c>
    </row>
    <row r="106" spans="1:18" x14ac:dyDescent="0.35">
      <c r="A106" s="520"/>
      <c r="B106" s="505"/>
      <c r="C106" s="493"/>
      <c r="D106" s="494"/>
      <c r="E106" s="495"/>
      <c r="F106" s="496"/>
      <c r="G106" s="497"/>
      <c r="H106" s="497"/>
      <c r="I106" s="497"/>
      <c r="J106" s="493"/>
      <c r="K106" s="498"/>
      <c r="L106" s="499"/>
      <c r="M106" s="498"/>
      <c r="N106" s="499"/>
      <c r="O106" s="500"/>
      <c r="P106" s="500"/>
      <c r="Q106" s="500"/>
      <c r="R106" s="502" t="str">
        <f t="shared" si="1"/>
        <v/>
      </c>
    </row>
    <row r="107" spans="1:18" x14ac:dyDescent="0.35">
      <c r="A107" s="520"/>
      <c r="B107" s="505"/>
      <c r="C107" s="493"/>
      <c r="D107" s="494"/>
      <c r="E107" s="495"/>
      <c r="F107" s="496"/>
      <c r="G107" s="497"/>
      <c r="H107" s="497"/>
      <c r="I107" s="497"/>
      <c r="J107" s="493"/>
      <c r="K107" s="498"/>
      <c r="L107" s="499"/>
      <c r="M107" s="498"/>
      <c r="N107" s="499"/>
      <c r="O107" s="500"/>
      <c r="P107" s="500"/>
      <c r="Q107" s="500"/>
      <c r="R107" s="502" t="str">
        <f t="shared" si="1"/>
        <v/>
      </c>
    </row>
    <row r="108" spans="1:18" x14ac:dyDescent="0.35">
      <c r="A108" s="520"/>
      <c r="B108" s="505"/>
      <c r="C108" s="493"/>
      <c r="D108" s="494"/>
      <c r="E108" s="495"/>
      <c r="F108" s="496"/>
      <c r="G108" s="497"/>
      <c r="H108" s="497"/>
      <c r="I108" s="497"/>
      <c r="J108" s="493"/>
      <c r="K108" s="498"/>
      <c r="L108" s="499"/>
      <c r="M108" s="498"/>
      <c r="N108" s="499"/>
      <c r="O108" s="500"/>
      <c r="P108" s="500"/>
      <c r="Q108" s="500"/>
      <c r="R108" s="502" t="str">
        <f t="shared" si="1"/>
        <v/>
      </c>
    </row>
    <row r="109" spans="1:18" x14ac:dyDescent="0.35">
      <c r="A109" s="520"/>
      <c r="B109" s="505"/>
      <c r="C109" s="493"/>
      <c r="D109" s="494"/>
      <c r="E109" s="495"/>
      <c r="F109" s="496"/>
      <c r="G109" s="497"/>
      <c r="H109" s="497"/>
      <c r="I109" s="497"/>
      <c r="J109" s="493"/>
      <c r="K109" s="498"/>
      <c r="L109" s="499"/>
      <c r="M109" s="498"/>
      <c r="N109" s="499"/>
      <c r="O109" s="500"/>
      <c r="P109" s="500"/>
      <c r="Q109" s="500"/>
      <c r="R109" s="502" t="str">
        <f t="shared" si="1"/>
        <v/>
      </c>
    </row>
    <row r="110" spans="1:18" x14ac:dyDescent="0.35">
      <c r="A110" s="520"/>
      <c r="B110" s="505"/>
      <c r="C110" s="493"/>
      <c r="D110" s="494"/>
      <c r="E110" s="495"/>
      <c r="F110" s="496"/>
      <c r="G110" s="497"/>
      <c r="H110" s="497"/>
      <c r="I110" s="497"/>
      <c r="J110" s="493"/>
      <c r="K110" s="498"/>
      <c r="L110" s="499"/>
      <c r="M110" s="498"/>
      <c r="N110" s="499"/>
      <c r="O110" s="500"/>
      <c r="P110" s="500"/>
      <c r="Q110" s="500"/>
      <c r="R110" s="502" t="str">
        <f t="shared" si="1"/>
        <v/>
      </c>
    </row>
    <row r="111" spans="1:18" x14ac:dyDescent="0.35">
      <c r="A111" s="520"/>
      <c r="B111" s="505"/>
      <c r="C111" s="493"/>
      <c r="D111" s="494"/>
      <c r="E111" s="495"/>
      <c r="F111" s="496"/>
      <c r="G111" s="497"/>
      <c r="H111" s="497"/>
      <c r="I111" s="497"/>
      <c r="J111" s="493"/>
      <c r="K111" s="498"/>
      <c r="L111" s="499"/>
      <c r="M111" s="498"/>
      <c r="N111" s="499"/>
      <c r="O111" s="500"/>
      <c r="P111" s="500"/>
      <c r="Q111" s="500"/>
      <c r="R111" s="502" t="str">
        <f t="shared" si="1"/>
        <v/>
      </c>
    </row>
    <row r="112" spans="1:18" x14ac:dyDescent="0.35">
      <c r="A112" s="520"/>
      <c r="B112" s="505"/>
      <c r="C112" s="493"/>
      <c r="D112" s="494"/>
      <c r="E112" s="495"/>
      <c r="F112" s="496"/>
      <c r="G112" s="497"/>
      <c r="H112" s="497"/>
      <c r="I112" s="497"/>
      <c r="J112" s="493"/>
      <c r="K112" s="498"/>
      <c r="L112" s="499"/>
      <c r="M112" s="498"/>
      <c r="N112" s="499"/>
      <c r="O112" s="500"/>
      <c r="P112" s="500"/>
      <c r="Q112" s="500"/>
      <c r="R112" s="502" t="str">
        <f t="shared" si="1"/>
        <v/>
      </c>
    </row>
    <row r="113" spans="1:18" x14ac:dyDescent="0.35">
      <c r="A113" s="520"/>
      <c r="B113" s="505"/>
      <c r="C113" s="493"/>
      <c r="D113" s="494"/>
      <c r="E113" s="495"/>
      <c r="F113" s="496"/>
      <c r="G113" s="497"/>
      <c r="H113" s="497"/>
      <c r="I113" s="497"/>
      <c r="J113" s="493"/>
      <c r="K113" s="498"/>
      <c r="L113" s="499"/>
      <c r="M113" s="498"/>
      <c r="N113" s="499"/>
      <c r="O113" s="500"/>
      <c r="P113" s="500"/>
      <c r="Q113" s="500"/>
      <c r="R113" s="502" t="str">
        <f t="shared" si="1"/>
        <v/>
      </c>
    </row>
    <row r="114" spans="1:18" x14ac:dyDescent="0.35">
      <c r="A114" s="520"/>
      <c r="B114" s="505"/>
      <c r="C114" s="493"/>
      <c r="D114" s="494"/>
      <c r="E114" s="495"/>
      <c r="F114" s="496"/>
      <c r="G114" s="497"/>
      <c r="H114" s="497"/>
      <c r="I114" s="497"/>
      <c r="J114" s="493"/>
      <c r="K114" s="498"/>
      <c r="L114" s="499"/>
      <c r="M114" s="498"/>
      <c r="N114" s="499"/>
      <c r="O114" s="500"/>
      <c r="P114" s="500"/>
      <c r="Q114" s="500"/>
      <c r="R114" s="502" t="str">
        <f t="shared" si="1"/>
        <v/>
      </c>
    </row>
    <row r="115" spans="1:18" x14ac:dyDescent="0.35">
      <c r="A115" s="520"/>
      <c r="B115" s="505"/>
      <c r="C115" s="493"/>
      <c r="D115" s="494"/>
      <c r="E115" s="495"/>
      <c r="F115" s="496"/>
      <c r="G115" s="497"/>
      <c r="H115" s="497"/>
      <c r="I115" s="497"/>
      <c r="J115" s="493"/>
      <c r="K115" s="498"/>
      <c r="L115" s="499"/>
      <c r="M115" s="498"/>
      <c r="N115" s="499"/>
      <c r="O115" s="500"/>
      <c r="P115" s="500"/>
      <c r="Q115" s="500"/>
      <c r="R115" s="502" t="str">
        <f t="shared" si="1"/>
        <v/>
      </c>
    </row>
    <row r="116" spans="1:18" x14ac:dyDescent="0.35">
      <c r="A116" s="520"/>
      <c r="B116" s="505"/>
      <c r="C116" s="493"/>
      <c r="D116" s="494"/>
      <c r="E116" s="495"/>
      <c r="F116" s="496"/>
      <c r="G116" s="497"/>
      <c r="H116" s="497"/>
      <c r="I116" s="497"/>
      <c r="J116" s="493"/>
      <c r="K116" s="498"/>
      <c r="L116" s="499"/>
      <c r="M116" s="498"/>
      <c r="N116" s="499"/>
      <c r="O116" s="500"/>
      <c r="P116" s="500"/>
      <c r="Q116" s="500"/>
      <c r="R116" s="502" t="str">
        <f t="shared" si="1"/>
        <v/>
      </c>
    </row>
    <row r="117" spans="1:18" x14ac:dyDescent="0.35">
      <c r="A117" s="520"/>
      <c r="B117" s="505"/>
      <c r="C117" s="493"/>
      <c r="D117" s="494"/>
      <c r="E117" s="495"/>
      <c r="F117" s="496"/>
      <c r="G117" s="497"/>
      <c r="H117" s="497"/>
      <c r="I117" s="497"/>
      <c r="J117" s="493"/>
      <c r="K117" s="498"/>
      <c r="L117" s="499"/>
      <c r="M117" s="498"/>
      <c r="N117" s="499"/>
      <c r="O117" s="500"/>
      <c r="P117" s="500"/>
      <c r="Q117" s="500"/>
      <c r="R117" s="502" t="str">
        <f t="shared" si="1"/>
        <v/>
      </c>
    </row>
    <row r="118" spans="1:18" x14ac:dyDescent="0.35">
      <c r="A118" s="520"/>
      <c r="B118" s="505"/>
      <c r="C118" s="493"/>
      <c r="D118" s="494"/>
      <c r="E118" s="495"/>
      <c r="F118" s="496"/>
      <c r="G118" s="497"/>
      <c r="H118" s="497"/>
      <c r="I118" s="497"/>
      <c r="J118" s="493"/>
      <c r="K118" s="498"/>
      <c r="L118" s="499"/>
      <c r="M118" s="498"/>
      <c r="N118" s="499"/>
      <c r="O118" s="500"/>
      <c r="P118" s="500"/>
      <c r="Q118" s="500"/>
      <c r="R118" s="502" t="str">
        <f t="shared" si="1"/>
        <v/>
      </c>
    </row>
    <row r="119" spans="1:18" x14ac:dyDescent="0.35">
      <c r="A119" s="520"/>
      <c r="B119" s="505"/>
      <c r="C119" s="493"/>
      <c r="D119" s="494"/>
      <c r="E119" s="495"/>
      <c r="F119" s="496"/>
      <c r="G119" s="497"/>
      <c r="H119" s="497"/>
      <c r="I119" s="497"/>
      <c r="J119" s="493"/>
      <c r="K119" s="498"/>
      <c r="L119" s="499"/>
      <c r="M119" s="498"/>
      <c r="N119" s="499"/>
      <c r="O119" s="500"/>
      <c r="P119" s="500"/>
      <c r="Q119" s="500"/>
      <c r="R119" s="502" t="str">
        <f t="shared" si="1"/>
        <v/>
      </c>
    </row>
    <row r="120" spans="1:18" x14ac:dyDescent="0.35">
      <c r="A120" s="520"/>
      <c r="B120" s="505"/>
      <c r="C120" s="493"/>
      <c r="D120" s="494"/>
      <c r="E120" s="495"/>
      <c r="F120" s="496"/>
      <c r="G120" s="497"/>
      <c r="H120" s="497"/>
      <c r="I120" s="497"/>
      <c r="J120" s="493"/>
      <c r="K120" s="498"/>
      <c r="L120" s="499"/>
      <c r="M120" s="498"/>
      <c r="N120" s="499"/>
      <c r="O120" s="500"/>
      <c r="P120" s="500"/>
      <c r="Q120" s="500"/>
      <c r="R120" s="502" t="str">
        <f t="shared" si="1"/>
        <v/>
      </c>
    </row>
    <row r="121" spans="1:18" x14ac:dyDescent="0.35">
      <c r="A121" s="520"/>
      <c r="B121" s="505"/>
      <c r="C121" s="493"/>
      <c r="D121" s="494"/>
      <c r="E121" s="495"/>
      <c r="F121" s="496"/>
      <c r="G121" s="497"/>
      <c r="H121" s="497"/>
      <c r="I121" s="497"/>
      <c r="J121" s="493"/>
      <c r="K121" s="498"/>
      <c r="L121" s="499"/>
      <c r="M121" s="498"/>
      <c r="N121" s="499"/>
      <c r="O121" s="500"/>
      <c r="P121" s="500"/>
      <c r="Q121" s="500"/>
      <c r="R121" s="502" t="str">
        <f t="shared" si="1"/>
        <v/>
      </c>
    </row>
    <row r="122" spans="1:18" x14ac:dyDescent="0.35">
      <c r="A122" s="520"/>
      <c r="B122" s="505"/>
      <c r="C122" s="493"/>
      <c r="D122" s="494"/>
      <c r="E122" s="495"/>
      <c r="F122" s="496"/>
      <c r="G122" s="497"/>
      <c r="H122" s="497"/>
      <c r="I122" s="497"/>
      <c r="J122" s="493"/>
      <c r="K122" s="498"/>
      <c r="L122" s="499"/>
      <c r="M122" s="498"/>
      <c r="N122" s="499"/>
      <c r="O122" s="500"/>
      <c r="P122" s="500"/>
      <c r="Q122" s="500"/>
      <c r="R122" s="502" t="str">
        <f t="shared" si="1"/>
        <v/>
      </c>
    </row>
    <row r="123" spans="1:18" x14ac:dyDescent="0.35">
      <c r="A123" s="520"/>
      <c r="B123" s="505"/>
      <c r="C123" s="493"/>
      <c r="D123" s="494"/>
      <c r="E123" s="495"/>
      <c r="F123" s="496"/>
      <c r="G123" s="497"/>
      <c r="H123" s="497"/>
      <c r="I123" s="497"/>
      <c r="J123" s="493"/>
      <c r="K123" s="498"/>
      <c r="L123" s="499"/>
      <c r="M123" s="498"/>
      <c r="N123" s="499"/>
      <c r="O123" s="500"/>
      <c r="P123" s="500"/>
      <c r="Q123" s="500"/>
      <c r="R123" s="502" t="str">
        <f t="shared" si="1"/>
        <v/>
      </c>
    </row>
    <row r="124" spans="1:18" x14ac:dyDescent="0.35">
      <c r="A124" s="520"/>
      <c r="B124" s="505"/>
      <c r="C124" s="493"/>
      <c r="D124" s="494"/>
      <c r="E124" s="495"/>
      <c r="F124" s="496"/>
      <c r="G124" s="497"/>
      <c r="H124" s="497"/>
      <c r="I124" s="497"/>
      <c r="J124" s="493"/>
      <c r="K124" s="498"/>
      <c r="L124" s="499"/>
      <c r="M124" s="498"/>
      <c r="N124" s="499"/>
      <c r="O124" s="500"/>
      <c r="P124" s="500"/>
      <c r="Q124" s="500"/>
      <c r="R124" s="502" t="str">
        <f t="shared" si="1"/>
        <v/>
      </c>
    </row>
    <row r="125" spans="1:18" x14ac:dyDescent="0.35">
      <c r="A125" s="520"/>
      <c r="B125" s="505"/>
      <c r="C125" s="493"/>
      <c r="D125" s="494"/>
      <c r="E125" s="495"/>
      <c r="F125" s="496"/>
      <c r="G125" s="497"/>
      <c r="H125" s="497"/>
      <c r="I125" s="497"/>
      <c r="J125" s="493"/>
      <c r="K125" s="498"/>
      <c r="L125" s="499"/>
      <c r="M125" s="498"/>
      <c r="N125" s="499"/>
      <c r="O125" s="500"/>
      <c r="P125" s="500"/>
      <c r="Q125" s="500"/>
      <c r="R125" s="502" t="str">
        <f t="shared" si="1"/>
        <v/>
      </c>
    </row>
    <row r="126" spans="1:18" x14ac:dyDescent="0.35">
      <c r="A126" s="520"/>
      <c r="B126" s="505"/>
      <c r="C126" s="493"/>
      <c r="D126" s="494"/>
      <c r="E126" s="495"/>
      <c r="F126" s="496"/>
      <c r="G126" s="497"/>
      <c r="H126" s="497"/>
      <c r="I126" s="497"/>
      <c r="J126" s="493"/>
      <c r="K126" s="498"/>
      <c r="L126" s="499"/>
      <c r="M126" s="498"/>
      <c r="N126" s="499"/>
      <c r="O126" s="500"/>
      <c r="P126" s="500"/>
      <c r="Q126" s="500"/>
      <c r="R126" s="502" t="str">
        <f t="shared" si="1"/>
        <v/>
      </c>
    </row>
    <row r="127" spans="1:18" x14ac:dyDescent="0.35">
      <c r="A127" s="520"/>
      <c r="B127" s="505"/>
      <c r="C127" s="493"/>
      <c r="D127" s="494"/>
      <c r="E127" s="495"/>
      <c r="F127" s="496"/>
      <c r="G127" s="497"/>
      <c r="H127" s="497"/>
      <c r="I127" s="497"/>
      <c r="J127" s="493"/>
      <c r="K127" s="498"/>
      <c r="L127" s="499"/>
      <c r="M127" s="498"/>
      <c r="N127" s="499"/>
      <c r="O127" s="500"/>
      <c r="P127" s="500"/>
      <c r="Q127" s="500"/>
      <c r="R127" s="502" t="str">
        <f t="shared" si="1"/>
        <v/>
      </c>
    </row>
    <row r="128" spans="1:18" x14ac:dyDescent="0.35">
      <c r="A128" s="520"/>
      <c r="B128" s="505"/>
      <c r="C128" s="493"/>
      <c r="D128" s="494"/>
      <c r="E128" s="495"/>
      <c r="F128" s="496"/>
      <c r="G128" s="497"/>
      <c r="H128" s="497"/>
      <c r="I128" s="497"/>
      <c r="J128" s="493"/>
      <c r="K128" s="498"/>
      <c r="L128" s="499"/>
      <c r="M128" s="498"/>
      <c r="N128" s="499"/>
      <c r="O128" s="500"/>
      <c r="P128" s="500"/>
      <c r="Q128" s="500"/>
      <c r="R128" s="502" t="str">
        <f t="shared" si="1"/>
        <v/>
      </c>
    </row>
    <row r="129" spans="1:18" x14ac:dyDescent="0.35">
      <c r="A129" s="520"/>
      <c r="B129" s="505"/>
      <c r="C129" s="493"/>
      <c r="D129" s="494"/>
      <c r="E129" s="495"/>
      <c r="F129" s="496"/>
      <c r="G129" s="497"/>
      <c r="H129" s="497"/>
      <c r="I129" s="497"/>
      <c r="J129" s="493"/>
      <c r="K129" s="498"/>
      <c r="L129" s="499"/>
      <c r="M129" s="498"/>
      <c r="N129" s="499"/>
      <c r="O129" s="500"/>
      <c r="P129" s="500"/>
      <c r="Q129" s="500"/>
      <c r="R129" s="502" t="str">
        <f t="shared" si="1"/>
        <v/>
      </c>
    </row>
    <row r="130" spans="1:18" x14ac:dyDescent="0.35">
      <c r="A130" s="520"/>
      <c r="B130" s="505"/>
      <c r="C130" s="493"/>
      <c r="D130" s="494"/>
      <c r="E130" s="495"/>
      <c r="F130" s="496"/>
      <c r="G130" s="497"/>
      <c r="H130" s="497"/>
      <c r="I130" s="497"/>
      <c r="J130" s="493"/>
      <c r="K130" s="498"/>
      <c r="L130" s="499"/>
      <c r="M130" s="498"/>
      <c r="N130" s="499"/>
      <c r="O130" s="500"/>
      <c r="P130" s="500"/>
      <c r="Q130" s="500"/>
      <c r="R130" s="502" t="str">
        <f t="shared" si="1"/>
        <v/>
      </c>
    </row>
    <row r="131" spans="1:18" x14ac:dyDescent="0.35">
      <c r="A131" s="520"/>
      <c r="B131" s="505"/>
      <c r="C131" s="493"/>
      <c r="D131" s="494"/>
      <c r="E131" s="495"/>
      <c r="F131" s="496"/>
      <c r="G131" s="497"/>
      <c r="H131" s="497"/>
      <c r="I131" s="497"/>
      <c r="J131" s="493"/>
      <c r="K131" s="498"/>
      <c r="L131" s="499"/>
      <c r="M131" s="498"/>
      <c r="N131" s="499"/>
      <c r="O131" s="500"/>
      <c r="P131" s="500"/>
      <c r="Q131" s="500"/>
      <c r="R131" s="502" t="str">
        <f t="shared" si="1"/>
        <v/>
      </c>
    </row>
    <row r="132" spans="1:18" x14ac:dyDescent="0.35">
      <c r="A132" s="520"/>
      <c r="B132" s="505"/>
      <c r="C132" s="493"/>
      <c r="D132" s="494"/>
      <c r="E132" s="495"/>
      <c r="F132" s="496"/>
      <c r="G132" s="497"/>
      <c r="H132" s="497"/>
      <c r="I132" s="497"/>
      <c r="J132" s="493"/>
      <c r="K132" s="498"/>
      <c r="L132" s="499"/>
      <c r="M132" s="498"/>
      <c r="N132" s="499"/>
      <c r="O132" s="500"/>
      <c r="P132" s="500"/>
      <c r="Q132" s="500"/>
      <c r="R132" s="502" t="str">
        <f t="shared" si="1"/>
        <v/>
      </c>
    </row>
    <row r="133" spans="1:18" x14ac:dyDescent="0.35">
      <c r="A133" s="520"/>
      <c r="B133" s="505"/>
      <c r="C133" s="493"/>
      <c r="D133" s="494"/>
      <c r="E133" s="495"/>
      <c r="F133" s="496"/>
      <c r="G133" s="497"/>
      <c r="H133" s="497"/>
      <c r="I133" s="497"/>
      <c r="J133" s="493"/>
      <c r="K133" s="498"/>
      <c r="L133" s="499"/>
      <c r="M133" s="498"/>
      <c r="N133" s="499"/>
      <c r="O133" s="500"/>
      <c r="P133" s="500"/>
      <c r="Q133" s="500"/>
      <c r="R133" s="502" t="str">
        <f t="shared" si="1"/>
        <v/>
      </c>
    </row>
    <row r="134" spans="1:18" x14ac:dyDescent="0.35">
      <c r="A134" s="520"/>
      <c r="B134" s="505"/>
      <c r="C134" s="493"/>
      <c r="D134" s="494"/>
      <c r="E134" s="495"/>
      <c r="F134" s="496"/>
      <c r="G134" s="497"/>
      <c r="H134" s="497"/>
      <c r="I134" s="497"/>
      <c r="J134" s="493"/>
      <c r="K134" s="498"/>
      <c r="L134" s="499"/>
      <c r="M134" s="498"/>
      <c r="N134" s="499"/>
      <c r="O134" s="500"/>
      <c r="P134" s="500"/>
      <c r="Q134" s="500"/>
      <c r="R134" s="502" t="str">
        <f t="shared" si="1"/>
        <v/>
      </c>
    </row>
    <row r="135" spans="1:18" x14ac:dyDescent="0.35">
      <c r="A135" s="520"/>
      <c r="B135" s="505"/>
      <c r="C135" s="493"/>
      <c r="D135" s="494"/>
      <c r="E135" s="495"/>
      <c r="F135" s="496"/>
      <c r="G135" s="497"/>
      <c r="H135" s="497"/>
      <c r="I135" s="497"/>
      <c r="J135" s="493"/>
      <c r="K135" s="498"/>
      <c r="L135" s="499"/>
      <c r="M135" s="498"/>
      <c r="N135" s="499"/>
      <c r="O135" s="500"/>
      <c r="P135" s="500"/>
      <c r="Q135" s="500"/>
      <c r="R135" s="502" t="str">
        <f t="shared" si="1"/>
        <v/>
      </c>
    </row>
    <row r="136" spans="1:18" x14ac:dyDescent="0.35">
      <c r="A136" s="520"/>
      <c r="B136" s="505"/>
      <c r="C136" s="493"/>
      <c r="D136" s="494"/>
      <c r="E136" s="495"/>
      <c r="F136" s="496"/>
      <c r="G136" s="497"/>
      <c r="H136" s="497"/>
      <c r="I136" s="497"/>
      <c r="J136" s="493"/>
      <c r="K136" s="498"/>
      <c r="L136" s="499"/>
      <c r="M136" s="498"/>
      <c r="N136" s="499"/>
      <c r="O136" s="500"/>
      <c r="P136" s="500"/>
      <c r="Q136" s="500"/>
      <c r="R136" s="502" t="str">
        <f t="shared" si="1"/>
        <v/>
      </c>
    </row>
    <row r="137" spans="1:18" x14ac:dyDescent="0.35">
      <c r="A137" s="520"/>
      <c r="B137" s="505"/>
      <c r="C137" s="493"/>
      <c r="D137" s="494"/>
      <c r="E137" s="495"/>
      <c r="F137" s="496"/>
      <c r="G137" s="497"/>
      <c r="H137" s="497"/>
      <c r="I137" s="497"/>
      <c r="J137" s="493"/>
      <c r="K137" s="498"/>
      <c r="L137" s="499"/>
      <c r="M137" s="498"/>
      <c r="N137" s="499"/>
      <c r="O137" s="500"/>
      <c r="P137" s="500"/>
      <c r="Q137" s="500"/>
      <c r="R137" s="502" t="str">
        <f t="shared" si="1"/>
        <v/>
      </c>
    </row>
    <row r="138" spans="1:18" x14ac:dyDescent="0.35">
      <c r="A138" s="520"/>
      <c r="B138" s="505"/>
      <c r="C138" s="493"/>
      <c r="D138" s="494"/>
      <c r="E138" s="495"/>
      <c r="F138" s="496"/>
      <c r="G138" s="497"/>
      <c r="H138" s="497"/>
      <c r="I138" s="497"/>
      <c r="J138" s="493"/>
      <c r="K138" s="498"/>
      <c r="L138" s="499"/>
      <c r="M138" s="498"/>
      <c r="N138" s="499"/>
      <c r="O138" s="500"/>
      <c r="P138" s="500"/>
      <c r="Q138" s="500"/>
      <c r="R138" s="502" t="str">
        <f t="shared" si="1"/>
        <v/>
      </c>
    </row>
    <row r="139" spans="1:18" x14ac:dyDescent="0.35">
      <c r="A139" s="520"/>
      <c r="B139" s="505"/>
      <c r="C139" s="493"/>
      <c r="D139" s="494"/>
      <c r="E139" s="495"/>
      <c r="F139" s="496"/>
      <c r="G139" s="497"/>
      <c r="H139" s="497"/>
      <c r="I139" s="497"/>
      <c r="J139" s="493"/>
      <c r="K139" s="498"/>
      <c r="L139" s="499"/>
      <c r="M139" s="498"/>
      <c r="N139" s="499"/>
      <c r="O139" s="500"/>
      <c r="P139" s="500"/>
      <c r="Q139" s="500"/>
      <c r="R139" s="502" t="str">
        <f t="shared" si="1"/>
        <v/>
      </c>
    </row>
    <row r="140" spans="1:18" x14ac:dyDescent="0.35">
      <c r="A140" s="520"/>
      <c r="B140" s="505"/>
      <c r="C140" s="493"/>
      <c r="D140" s="494"/>
      <c r="E140" s="495"/>
      <c r="F140" s="496"/>
      <c r="G140" s="497"/>
      <c r="H140" s="497"/>
      <c r="I140" s="497"/>
      <c r="J140" s="493"/>
      <c r="K140" s="498"/>
      <c r="L140" s="499"/>
      <c r="M140" s="498"/>
      <c r="N140" s="499"/>
      <c r="O140" s="500"/>
      <c r="P140" s="500"/>
      <c r="Q140" s="500"/>
      <c r="R140" s="502" t="str">
        <f t="shared" si="1"/>
        <v/>
      </c>
    </row>
    <row r="141" spans="1:18" x14ac:dyDescent="0.35">
      <c r="A141" s="520"/>
      <c r="B141" s="505"/>
      <c r="C141" s="493"/>
      <c r="D141" s="494"/>
      <c r="E141" s="495"/>
      <c r="F141" s="496"/>
      <c r="G141" s="497"/>
      <c r="H141" s="497"/>
      <c r="I141" s="497"/>
      <c r="J141" s="493"/>
      <c r="K141" s="498"/>
      <c r="L141" s="499"/>
      <c r="M141" s="498"/>
      <c r="N141" s="499"/>
      <c r="O141" s="500"/>
      <c r="P141" s="500"/>
      <c r="Q141" s="500"/>
      <c r="R141" s="502" t="str">
        <f t="shared" si="1"/>
        <v/>
      </c>
    </row>
    <row r="142" spans="1:18" x14ac:dyDescent="0.35">
      <c r="A142" s="520"/>
      <c r="B142" s="505"/>
      <c r="C142" s="493"/>
      <c r="D142" s="494"/>
      <c r="E142" s="495"/>
      <c r="F142" s="496"/>
      <c r="G142" s="497"/>
      <c r="H142" s="497"/>
      <c r="I142" s="497"/>
      <c r="J142" s="493"/>
      <c r="K142" s="498"/>
      <c r="L142" s="499"/>
      <c r="M142" s="498"/>
      <c r="N142" s="499"/>
      <c r="O142" s="500"/>
      <c r="P142" s="500"/>
      <c r="Q142" s="500"/>
      <c r="R142" s="502" t="str">
        <f t="shared" si="1"/>
        <v/>
      </c>
    </row>
    <row r="143" spans="1:18" x14ac:dyDescent="0.35">
      <c r="A143" s="520"/>
      <c r="B143" s="505"/>
      <c r="C143" s="493"/>
      <c r="D143" s="494"/>
      <c r="E143" s="495"/>
      <c r="F143" s="496"/>
      <c r="G143" s="497"/>
      <c r="H143" s="497"/>
      <c r="I143" s="497"/>
      <c r="J143" s="493"/>
      <c r="K143" s="498"/>
      <c r="L143" s="499"/>
      <c r="M143" s="498"/>
      <c r="N143" s="499"/>
      <c r="O143" s="500"/>
      <c r="P143" s="500"/>
      <c r="Q143" s="500"/>
      <c r="R143" s="502" t="str">
        <f t="shared" si="1"/>
        <v/>
      </c>
    </row>
    <row r="144" spans="1:18" x14ac:dyDescent="0.35">
      <c r="A144" s="520"/>
      <c r="B144" s="505"/>
      <c r="C144" s="493"/>
      <c r="D144" s="494"/>
      <c r="E144" s="495"/>
      <c r="F144" s="496"/>
      <c r="G144" s="497"/>
      <c r="H144" s="497"/>
      <c r="I144" s="497"/>
      <c r="J144" s="493"/>
      <c r="K144" s="498"/>
      <c r="L144" s="499"/>
      <c r="M144" s="498"/>
      <c r="N144" s="499"/>
      <c r="O144" s="500"/>
      <c r="P144" s="500"/>
      <c r="Q144" s="500"/>
      <c r="R144" s="502" t="str">
        <f t="shared" ref="R144:R207" si="2">IF(M144="","",ROUND(Q144/M144,2))</f>
        <v/>
      </c>
    </row>
    <row r="145" spans="1:18" x14ac:dyDescent="0.35">
      <c r="A145" s="520"/>
      <c r="B145" s="505"/>
      <c r="C145" s="493"/>
      <c r="D145" s="494"/>
      <c r="E145" s="495"/>
      <c r="F145" s="496"/>
      <c r="G145" s="497"/>
      <c r="H145" s="497"/>
      <c r="I145" s="497"/>
      <c r="J145" s="493"/>
      <c r="K145" s="498"/>
      <c r="L145" s="499"/>
      <c r="M145" s="498"/>
      <c r="N145" s="499"/>
      <c r="O145" s="500"/>
      <c r="P145" s="500"/>
      <c r="Q145" s="500"/>
      <c r="R145" s="502" t="str">
        <f t="shared" si="2"/>
        <v/>
      </c>
    </row>
    <row r="146" spans="1:18" x14ac:dyDescent="0.35">
      <c r="A146" s="520"/>
      <c r="B146" s="505"/>
      <c r="C146" s="493"/>
      <c r="D146" s="494"/>
      <c r="E146" s="495"/>
      <c r="F146" s="496"/>
      <c r="G146" s="497"/>
      <c r="H146" s="497"/>
      <c r="I146" s="497"/>
      <c r="J146" s="493"/>
      <c r="K146" s="498"/>
      <c r="L146" s="499"/>
      <c r="M146" s="498"/>
      <c r="N146" s="499"/>
      <c r="O146" s="500"/>
      <c r="P146" s="500"/>
      <c r="Q146" s="500"/>
      <c r="R146" s="502" t="str">
        <f t="shared" si="2"/>
        <v/>
      </c>
    </row>
    <row r="147" spans="1:18" x14ac:dyDescent="0.35">
      <c r="A147" s="520"/>
      <c r="B147" s="505"/>
      <c r="C147" s="493"/>
      <c r="D147" s="494"/>
      <c r="E147" s="495"/>
      <c r="F147" s="496"/>
      <c r="G147" s="497"/>
      <c r="H147" s="497"/>
      <c r="I147" s="497"/>
      <c r="J147" s="493"/>
      <c r="K147" s="498"/>
      <c r="L147" s="499"/>
      <c r="M147" s="498"/>
      <c r="N147" s="499"/>
      <c r="O147" s="500"/>
      <c r="P147" s="500"/>
      <c r="Q147" s="500"/>
      <c r="R147" s="502" t="str">
        <f t="shared" si="2"/>
        <v/>
      </c>
    </row>
    <row r="148" spans="1:18" x14ac:dyDescent="0.35">
      <c r="A148" s="520"/>
      <c r="B148" s="505"/>
      <c r="C148" s="493"/>
      <c r="D148" s="494"/>
      <c r="E148" s="495"/>
      <c r="F148" s="496"/>
      <c r="G148" s="497"/>
      <c r="H148" s="497"/>
      <c r="I148" s="497"/>
      <c r="J148" s="493"/>
      <c r="K148" s="498"/>
      <c r="L148" s="499"/>
      <c r="M148" s="498"/>
      <c r="N148" s="499"/>
      <c r="O148" s="500"/>
      <c r="P148" s="500"/>
      <c r="Q148" s="500"/>
      <c r="R148" s="502" t="str">
        <f t="shared" si="2"/>
        <v/>
      </c>
    </row>
    <row r="149" spans="1:18" x14ac:dyDescent="0.35">
      <c r="A149" s="520"/>
      <c r="B149" s="505"/>
      <c r="C149" s="493"/>
      <c r="D149" s="494"/>
      <c r="E149" s="495"/>
      <c r="F149" s="496"/>
      <c r="G149" s="497"/>
      <c r="H149" s="497"/>
      <c r="I149" s="497"/>
      <c r="J149" s="493"/>
      <c r="K149" s="498"/>
      <c r="L149" s="499"/>
      <c r="M149" s="498"/>
      <c r="N149" s="499"/>
      <c r="O149" s="500"/>
      <c r="P149" s="500"/>
      <c r="Q149" s="500"/>
      <c r="R149" s="502" t="str">
        <f t="shared" si="2"/>
        <v/>
      </c>
    </row>
    <row r="150" spans="1:18" x14ac:dyDescent="0.35">
      <c r="A150" s="520"/>
      <c r="B150" s="505"/>
      <c r="C150" s="493"/>
      <c r="D150" s="494"/>
      <c r="E150" s="495"/>
      <c r="F150" s="496"/>
      <c r="G150" s="497"/>
      <c r="H150" s="497"/>
      <c r="I150" s="497"/>
      <c r="J150" s="493"/>
      <c r="K150" s="498"/>
      <c r="L150" s="499"/>
      <c r="M150" s="498"/>
      <c r="N150" s="499"/>
      <c r="O150" s="500"/>
      <c r="P150" s="500"/>
      <c r="Q150" s="500"/>
      <c r="R150" s="502" t="str">
        <f t="shared" si="2"/>
        <v/>
      </c>
    </row>
    <row r="151" spans="1:18" x14ac:dyDescent="0.35">
      <c r="A151" s="520"/>
      <c r="B151" s="505"/>
      <c r="C151" s="493"/>
      <c r="D151" s="494"/>
      <c r="E151" s="495"/>
      <c r="F151" s="496"/>
      <c r="G151" s="497"/>
      <c r="H151" s="497"/>
      <c r="I151" s="497"/>
      <c r="J151" s="493"/>
      <c r="K151" s="498"/>
      <c r="L151" s="499"/>
      <c r="M151" s="498"/>
      <c r="N151" s="499"/>
      <c r="O151" s="500"/>
      <c r="P151" s="500"/>
      <c r="Q151" s="500"/>
      <c r="R151" s="502" t="str">
        <f t="shared" si="2"/>
        <v/>
      </c>
    </row>
    <row r="152" spans="1:18" x14ac:dyDescent="0.35">
      <c r="A152" s="520"/>
      <c r="B152" s="505"/>
      <c r="C152" s="493"/>
      <c r="D152" s="494"/>
      <c r="E152" s="495"/>
      <c r="F152" s="496"/>
      <c r="G152" s="497"/>
      <c r="H152" s="497"/>
      <c r="I152" s="497"/>
      <c r="J152" s="493"/>
      <c r="K152" s="498"/>
      <c r="L152" s="499"/>
      <c r="M152" s="498"/>
      <c r="N152" s="499"/>
      <c r="O152" s="500"/>
      <c r="P152" s="500"/>
      <c r="Q152" s="500"/>
      <c r="R152" s="502" t="str">
        <f t="shared" si="2"/>
        <v/>
      </c>
    </row>
    <row r="153" spans="1:18" x14ac:dyDescent="0.35">
      <c r="A153" s="520"/>
      <c r="B153" s="505"/>
      <c r="C153" s="493"/>
      <c r="D153" s="494"/>
      <c r="E153" s="495"/>
      <c r="F153" s="496"/>
      <c r="G153" s="497"/>
      <c r="H153" s="497"/>
      <c r="I153" s="497"/>
      <c r="J153" s="493"/>
      <c r="K153" s="498"/>
      <c r="L153" s="499"/>
      <c r="M153" s="498"/>
      <c r="N153" s="499"/>
      <c r="O153" s="500"/>
      <c r="P153" s="500"/>
      <c r="Q153" s="500"/>
      <c r="R153" s="502" t="str">
        <f t="shared" si="2"/>
        <v/>
      </c>
    </row>
    <row r="154" spans="1:18" x14ac:dyDescent="0.35">
      <c r="A154" s="520"/>
      <c r="B154" s="505"/>
      <c r="C154" s="493"/>
      <c r="D154" s="494"/>
      <c r="E154" s="495"/>
      <c r="F154" s="496"/>
      <c r="G154" s="497"/>
      <c r="H154" s="497"/>
      <c r="I154" s="497"/>
      <c r="J154" s="493"/>
      <c r="K154" s="498"/>
      <c r="L154" s="499"/>
      <c r="M154" s="498"/>
      <c r="N154" s="499"/>
      <c r="O154" s="500"/>
      <c r="P154" s="500"/>
      <c r="Q154" s="500"/>
      <c r="R154" s="502" t="str">
        <f t="shared" si="2"/>
        <v/>
      </c>
    </row>
    <row r="155" spans="1:18" x14ac:dyDescent="0.35">
      <c r="A155" s="520"/>
      <c r="B155" s="505"/>
      <c r="C155" s="493"/>
      <c r="D155" s="494"/>
      <c r="E155" s="495"/>
      <c r="F155" s="496"/>
      <c r="G155" s="497"/>
      <c r="H155" s="497"/>
      <c r="I155" s="497"/>
      <c r="J155" s="493"/>
      <c r="K155" s="498"/>
      <c r="L155" s="499"/>
      <c r="M155" s="498"/>
      <c r="N155" s="499"/>
      <c r="O155" s="500"/>
      <c r="P155" s="500"/>
      <c r="Q155" s="500"/>
      <c r="R155" s="502" t="str">
        <f t="shared" si="2"/>
        <v/>
      </c>
    </row>
    <row r="156" spans="1:18" x14ac:dyDescent="0.35">
      <c r="A156" s="520"/>
      <c r="B156" s="505"/>
      <c r="C156" s="493"/>
      <c r="D156" s="494"/>
      <c r="E156" s="495"/>
      <c r="F156" s="496"/>
      <c r="G156" s="497"/>
      <c r="H156" s="497"/>
      <c r="I156" s="497"/>
      <c r="J156" s="493"/>
      <c r="K156" s="498"/>
      <c r="L156" s="499"/>
      <c r="M156" s="498"/>
      <c r="N156" s="499"/>
      <c r="O156" s="500"/>
      <c r="P156" s="500"/>
      <c r="Q156" s="500"/>
      <c r="R156" s="502" t="str">
        <f t="shared" si="2"/>
        <v/>
      </c>
    </row>
    <row r="157" spans="1:18" x14ac:dyDescent="0.35">
      <c r="A157" s="520"/>
      <c r="B157" s="505"/>
      <c r="C157" s="493"/>
      <c r="D157" s="494"/>
      <c r="E157" s="495"/>
      <c r="F157" s="496"/>
      <c r="G157" s="497"/>
      <c r="H157" s="497"/>
      <c r="I157" s="497"/>
      <c r="J157" s="493"/>
      <c r="K157" s="498"/>
      <c r="L157" s="499"/>
      <c r="M157" s="498"/>
      <c r="N157" s="499"/>
      <c r="O157" s="500"/>
      <c r="P157" s="500"/>
      <c r="Q157" s="500"/>
      <c r="R157" s="502" t="str">
        <f t="shared" si="2"/>
        <v/>
      </c>
    </row>
    <row r="158" spans="1:18" x14ac:dyDescent="0.35">
      <c r="A158" s="520"/>
      <c r="B158" s="505"/>
      <c r="C158" s="493"/>
      <c r="D158" s="494"/>
      <c r="E158" s="495"/>
      <c r="F158" s="496"/>
      <c r="G158" s="497"/>
      <c r="H158" s="497"/>
      <c r="I158" s="497"/>
      <c r="J158" s="493"/>
      <c r="K158" s="498"/>
      <c r="L158" s="499"/>
      <c r="M158" s="498"/>
      <c r="N158" s="499"/>
      <c r="O158" s="500"/>
      <c r="P158" s="500"/>
      <c r="Q158" s="500"/>
      <c r="R158" s="502" t="str">
        <f t="shared" si="2"/>
        <v/>
      </c>
    </row>
    <row r="159" spans="1:18" x14ac:dyDescent="0.35">
      <c r="A159" s="520"/>
      <c r="B159" s="505"/>
      <c r="C159" s="493"/>
      <c r="D159" s="494"/>
      <c r="E159" s="495"/>
      <c r="F159" s="496"/>
      <c r="G159" s="497"/>
      <c r="H159" s="497"/>
      <c r="I159" s="497"/>
      <c r="J159" s="493"/>
      <c r="K159" s="498"/>
      <c r="L159" s="499"/>
      <c r="M159" s="498"/>
      <c r="N159" s="499"/>
      <c r="O159" s="500"/>
      <c r="P159" s="500"/>
      <c r="Q159" s="500"/>
      <c r="R159" s="502" t="str">
        <f t="shared" si="2"/>
        <v/>
      </c>
    </row>
    <row r="160" spans="1:18" x14ac:dyDescent="0.35">
      <c r="A160" s="520"/>
      <c r="B160" s="505"/>
      <c r="C160" s="493"/>
      <c r="D160" s="494"/>
      <c r="E160" s="495"/>
      <c r="F160" s="496"/>
      <c r="G160" s="497"/>
      <c r="H160" s="497"/>
      <c r="I160" s="497"/>
      <c r="J160" s="493"/>
      <c r="K160" s="498"/>
      <c r="L160" s="499"/>
      <c r="M160" s="498"/>
      <c r="N160" s="499"/>
      <c r="O160" s="500"/>
      <c r="P160" s="500"/>
      <c r="Q160" s="500"/>
      <c r="R160" s="502" t="str">
        <f t="shared" si="2"/>
        <v/>
      </c>
    </row>
    <row r="161" spans="1:18" x14ac:dyDescent="0.35">
      <c r="A161" s="520"/>
      <c r="B161" s="505"/>
      <c r="C161" s="493"/>
      <c r="D161" s="494"/>
      <c r="E161" s="495"/>
      <c r="F161" s="496"/>
      <c r="G161" s="497"/>
      <c r="H161" s="497"/>
      <c r="I161" s="497"/>
      <c r="J161" s="493"/>
      <c r="K161" s="498"/>
      <c r="L161" s="499"/>
      <c r="M161" s="498"/>
      <c r="N161" s="499"/>
      <c r="O161" s="500"/>
      <c r="P161" s="500"/>
      <c r="Q161" s="500"/>
      <c r="R161" s="502" t="str">
        <f t="shared" si="2"/>
        <v/>
      </c>
    </row>
    <row r="162" spans="1:18" x14ac:dyDescent="0.35">
      <c r="A162" s="520"/>
      <c r="B162" s="505"/>
      <c r="C162" s="493"/>
      <c r="D162" s="494"/>
      <c r="E162" s="495"/>
      <c r="F162" s="496"/>
      <c r="G162" s="497"/>
      <c r="H162" s="497"/>
      <c r="I162" s="497"/>
      <c r="J162" s="493"/>
      <c r="K162" s="498"/>
      <c r="L162" s="499"/>
      <c r="M162" s="498"/>
      <c r="N162" s="499"/>
      <c r="O162" s="500"/>
      <c r="P162" s="500"/>
      <c r="Q162" s="500"/>
      <c r="R162" s="502" t="str">
        <f t="shared" si="2"/>
        <v/>
      </c>
    </row>
    <row r="163" spans="1:18" x14ac:dyDescent="0.35">
      <c r="A163" s="520"/>
      <c r="B163" s="505"/>
      <c r="C163" s="493"/>
      <c r="D163" s="494"/>
      <c r="E163" s="495"/>
      <c r="F163" s="496"/>
      <c r="G163" s="497"/>
      <c r="H163" s="497"/>
      <c r="I163" s="497"/>
      <c r="J163" s="493"/>
      <c r="K163" s="498"/>
      <c r="L163" s="499"/>
      <c r="M163" s="498"/>
      <c r="N163" s="499"/>
      <c r="O163" s="500"/>
      <c r="P163" s="500"/>
      <c r="Q163" s="500"/>
      <c r="R163" s="502" t="str">
        <f t="shared" si="2"/>
        <v/>
      </c>
    </row>
    <row r="164" spans="1:18" x14ac:dyDescent="0.35">
      <c r="A164" s="520"/>
      <c r="B164" s="505"/>
      <c r="C164" s="493"/>
      <c r="D164" s="494"/>
      <c r="E164" s="495"/>
      <c r="F164" s="496"/>
      <c r="G164" s="497"/>
      <c r="H164" s="497"/>
      <c r="I164" s="497"/>
      <c r="J164" s="493"/>
      <c r="K164" s="498"/>
      <c r="L164" s="499"/>
      <c r="M164" s="498"/>
      <c r="N164" s="499"/>
      <c r="O164" s="500"/>
      <c r="P164" s="500"/>
      <c r="Q164" s="500"/>
      <c r="R164" s="502" t="str">
        <f t="shared" si="2"/>
        <v/>
      </c>
    </row>
    <row r="165" spans="1:18" x14ac:dyDescent="0.35">
      <c r="A165" s="520"/>
      <c r="B165" s="505"/>
      <c r="C165" s="493"/>
      <c r="D165" s="494"/>
      <c r="E165" s="495"/>
      <c r="F165" s="496"/>
      <c r="G165" s="497"/>
      <c r="H165" s="497"/>
      <c r="I165" s="497"/>
      <c r="J165" s="493"/>
      <c r="K165" s="498"/>
      <c r="L165" s="499"/>
      <c r="M165" s="498"/>
      <c r="N165" s="499"/>
      <c r="O165" s="500"/>
      <c r="P165" s="500"/>
      <c r="Q165" s="500"/>
      <c r="R165" s="502" t="str">
        <f t="shared" si="2"/>
        <v/>
      </c>
    </row>
    <row r="166" spans="1:18" x14ac:dyDescent="0.35">
      <c r="A166" s="520"/>
      <c r="B166" s="505"/>
      <c r="C166" s="493"/>
      <c r="D166" s="494"/>
      <c r="E166" s="495"/>
      <c r="F166" s="496"/>
      <c r="G166" s="497"/>
      <c r="H166" s="497"/>
      <c r="I166" s="497"/>
      <c r="J166" s="493"/>
      <c r="K166" s="498"/>
      <c r="L166" s="499"/>
      <c r="M166" s="498"/>
      <c r="N166" s="499"/>
      <c r="O166" s="500"/>
      <c r="P166" s="500"/>
      <c r="Q166" s="500"/>
      <c r="R166" s="502" t="str">
        <f t="shared" si="2"/>
        <v/>
      </c>
    </row>
    <row r="167" spans="1:18" x14ac:dyDescent="0.35">
      <c r="A167" s="520"/>
      <c r="B167" s="505"/>
      <c r="C167" s="493"/>
      <c r="D167" s="494"/>
      <c r="E167" s="495"/>
      <c r="F167" s="496"/>
      <c r="G167" s="497"/>
      <c r="H167" s="497"/>
      <c r="I167" s="497"/>
      <c r="J167" s="493"/>
      <c r="K167" s="498"/>
      <c r="L167" s="499"/>
      <c r="M167" s="498"/>
      <c r="N167" s="499"/>
      <c r="O167" s="500"/>
      <c r="P167" s="500"/>
      <c r="Q167" s="500"/>
      <c r="R167" s="502" t="str">
        <f t="shared" si="2"/>
        <v/>
      </c>
    </row>
    <row r="168" spans="1:18" x14ac:dyDescent="0.35">
      <c r="A168" s="520"/>
      <c r="B168" s="505"/>
      <c r="C168" s="493"/>
      <c r="D168" s="494"/>
      <c r="E168" s="495"/>
      <c r="F168" s="496"/>
      <c r="G168" s="497"/>
      <c r="H168" s="497"/>
      <c r="I168" s="497"/>
      <c r="J168" s="493"/>
      <c r="K168" s="498"/>
      <c r="L168" s="499"/>
      <c r="M168" s="498"/>
      <c r="N168" s="499"/>
      <c r="O168" s="500"/>
      <c r="P168" s="500"/>
      <c r="Q168" s="500"/>
      <c r="R168" s="502" t="str">
        <f t="shared" si="2"/>
        <v/>
      </c>
    </row>
    <row r="169" spans="1:18" x14ac:dyDescent="0.35">
      <c r="A169" s="520"/>
      <c r="B169" s="505"/>
      <c r="C169" s="493"/>
      <c r="D169" s="494"/>
      <c r="E169" s="495"/>
      <c r="F169" s="496"/>
      <c r="G169" s="497"/>
      <c r="H169" s="497"/>
      <c r="I169" s="497"/>
      <c r="J169" s="493"/>
      <c r="K169" s="498"/>
      <c r="L169" s="499"/>
      <c r="M169" s="498"/>
      <c r="N169" s="499"/>
      <c r="O169" s="500"/>
      <c r="P169" s="500"/>
      <c r="Q169" s="500"/>
      <c r="R169" s="502" t="str">
        <f t="shared" si="2"/>
        <v/>
      </c>
    </row>
    <row r="170" spans="1:18" x14ac:dyDescent="0.35">
      <c r="A170" s="520"/>
      <c r="B170" s="505"/>
      <c r="C170" s="493"/>
      <c r="D170" s="494"/>
      <c r="E170" s="495"/>
      <c r="F170" s="496"/>
      <c r="G170" s="497"/>
      <c r="H170" s="497"/>
      <c r="I170" s="497"/>
      <c r="J170" s="493"/>
      <c r="K170" s="498"/>
      <c r="L170" s="499"/>
      <c r="M170" s="498"/>
      <c r="N170" s="499"/>
      <c r="O170" s="500"/>
      <c r="P170" s="500"/>
      <c r="Q170" s="500"/>
      <c r="R170" s="502" t="str">
        <f t="shared" si="2"/>
        <v/>
      </c>
    </row>
    <row r="171" spans="1:18" x14ac:dyDescent="0.35">
      <c r="A171" s="520"/>
      <c r="B171" s="505"/>
      <c r="C171" s="493"/>
      <c r="D171" s="494"/>
      <c r="E171" s="495"/>
      <c r="F171" s="496"/>
      <c r="G171" s="497"/>
      <c r="H171" s="497"/>
      <c r="I171" s="497"/>
      <c r="J171" s="493"/>
      <c r="K171" s="498"/>
      <c r="L171" s="499"/>
      <c r="M171" s="498"/>
      <c r="N171" s="499"/>
      <c r="O171" s="500"/>
      <c r="P171" s="500"/>
      <c r="Q171" s="500"/>
      <c r="R171" s="502" t="str">
        <f t="shared" si="2"/>
        <v/>
      </c>
    </row>
    <row r="172" spans="1:18" x14ac:dyDescent="0.35">
      <c r="A172" s="520"/>
      <c r="B172" s="505"/>
      <c r="C172" s="493"/>
      <c r="D172" s="494"/>
      <c r="E172" s="495"/>
      <c r="F172" s="496"/>
      <c r="G172" s="497"/>
      <c r="H172" s="497"/>
      <c r="I172" s="497"/>
      <c r="J172" s="493"/>
      <c r="K172" s="498"/>
      <c r="L172" s="499"/>
      <c r="M172" s="498"/>
      <c r="N172" s="499"/>
      <c r="O172" s="500"/>
      <c r="P172" s="500"/>
      <c r="Q172" s="500"/>
      <c r="R172" s="502" t="str">
        <f t="shared" si="2"/>
        <v/>
      </c>
    </row>
    <row r="173" spans="1:18" x14ac:dyDescent="0.35">
      <c r="A173" s="520"/>
      <c r="B173" s="505"/>
      <c r="C173" s="493"/>
      <c r="D173" s="494"/>
      <c r="E173" s="495"/>
      <c r="F173" s="496"/>
      <c r="G173" s="497"/>
      <c r="H173" s="497"/>
      <c r="I173" s="497"/>
      <c r="J173" s="493"/>
      <c r="K173" s="498"/>
      <c r="L173" s="499"/>
      <c r="M173" s="498"/>
      <c r="N173" s="499"/>
      <c r="O173" s="500"/>
      <c r="P173" s="500"/>
      <c r="Q173" s="500"/>
      <c r="R173" s="502" t="str">
        <f t="shared" si="2"/>
        <v/>
      </c>
    </row>
    <row r="174" spans="1:18" x14ac:dyDescent="0.35">
      <c r="A174" s="520"/>
      <c r="B174" s="505"/>
      <c r="C174" s="493"/>
      <c r="D174" s="494"/>
      <c r="E174" s="495"/>
      <c r="F174" s="496"/>
      <c r="G174" s="497"/>
      <c r="H174" s="497"/>
      <c r="I174" s="497"/>
      <c r="J174" s="493"/>
      <c r="K174" s="498"/>
      <c r="L174" s="499"/>
      <c r="M174" s="498"/>
      <c r="N174" s="499"/>
      <c r="O174" s="500"/>
      <c r="P174" s="500"/>
      <c r="Q174" s="500"/>
      <c r="R174" s="502" t="str">
        <f t="shared" si="2"/>
        <v/>
      </c>
    </row>
    <row r="175" spans="1:18" x14ac:dyDescent="0.35">
      <c r="A175" s="520"/>
      <c r="B175" s="505"/>
      <c r="C175" s="493"/>
      <c r="D175" s="494"/>
      <c r="E175" s="495"/>
      <c r="F175" s="496"/>
      <c r="G175" s="497"/>
      <c r="H175" s="497"/>
      <c r="I175" s="497"/>
      <c r="J175" s="493"/>
      <c r="K175" s="498"/>
      <c r="L175" s="499"/>
      <c r="M175" s="498"/>
      <c r="N175" s="499"/>
      <c r="O175" s="500"/>
      <c r="P175" s="500"/>
      <c r="Q175" s="500"/>
      <c r="R175" s="502" t="str">
        <f t="shared" si="2"/>
        <v/>
      </c>
    </row>
    <row r="176" spans="1:18" x14ac:dyDescent="0.35">
      <c r="A176" s="520"/>
      <c r="B176" s="505"/>
      <c r="C176" s="493"/>
      <c r="D176" s="494"/>
      <c r="E176" s="495"/>
      <c r="F176" s="496"/>
      <c r="G176" s="497"/>
      <c r="H176" s="497"/>
      <c r="I176" s="497"/>
      <c r="J176" s="493"/>
      <c r="K176" s="498"/>
      <c r="L176" s="499"/>
      <c r="M176" s="498"/>
      <c r="N176" s="499"/>
      <c r="O176" s="500"/>
      <c r="P176" s="500"/>
      <c r="Q176" s="500"/>
      <c r="R176" s="502" t="str">
        <f t="shared" si="2"/>
        <v/>
      </c>
    </row>
    <row r="177" spans="1:18" x14ac:dyDescent="0.35">
      <c r="A177" s="520"/>
      <c r="B177" s="505"/>
      <c r="C177" s="493"/>
      <c r="D177" s="494"/>
      <c r="E177" s="495"/>
      <c r="F177" s="496"/>
      <c r="G177" s="497"/>
      <c r="H177" s="497"/>
      <c r="I177" s="497"/>
      <c r="J177" s="493"/>
      <c r="K177" s="498"/>
      <c r="L177" s="499"/>
      <c r="M177" s="498"/>
      <c r="N177" s="499"/>
      <c r="O177" s="500"/>
      <c r="P177" s="500"/>
      <c r="Q177" s="500"/>
      <c r="R177" s="502" t="str">
        <f t="shared" si="2"/>
        <v/>
      </c>
    </row>
    <row r="178" spans="1:18" x14ac:dyDescent="0.35">
      <c r="A178" s="520"/>
      <c r="B178" s="505"/>
      <c r="C178" s="493"/>
      <c r="D178" s="494"/>
      <c r="E178" s="495"/>
      <c r="F178" s="496"/>
      <c r="G178" s="497"/>
      <c r="H178" s="497"/>
      <c r="I178" s="497"/>
      <c r="J178" s="493"/>
      <c r="K178" s="498"/>
      <c r="L178" s="499"/>
      <c r="M178" s="498"/>
      <c r="N178" s="499"/>
      <c r="O178" s="500"/>
      <c r="P178" s="500"/>
      <c r="Q178" s="500"/>
      <c r="R178" s="502" t="str">
        <f t="shared" si="2"/>
        <v/>
      </c>
    </row>
    <row r="179" spans="1:18" x14ac:dyDescent="0.35">
      <c r="A179" s="520"/>
      <c r="B179" s="505"/>
      <c r="C179" s="493"/>
      <c r="D179" s="494"/>
      <c r="E179" s="495"/>
      <c r="F179" s="496"/>
      <c r="G179" s="497"/>
      <c r="H179" s="497"/>
      <c r="I179" s="497"/>
      <c r="J179" s="493"/>
      <c r="K179" s="498"/>
      <c r="L179" s="499"/>
      <c r="M179" s="498"/>
      <c r="N179" s="499"/>
      <c r="O179" s="500"/>
      <c r="P179" s="500"/>
      <c r="Q179" s="500"/>
      <c r="R179" s="502" t="str">
        <f t="shared" si="2"/>
        <v/>
      </c>
    </row>
    <row r="180" spans="1:18" x14ac:dyDescent="0.35">
      <c r="A180" s="520"/>
      <c r="B180" s="505"/>
      <c r="C180" s="493"/>
      <c r="D180" s="494"/>
      <c r="E180" s="495"/>
      <c r="F180" s="496"/>
      <c r="G180" s="497"/>
      <c r="H180" s="497"/>
      <c r="I180" s="497"/>
      <c r="J180" s="493"/>
      <c r="K180" s="498"/>
      <c r="L180" s="499"/>
      <c r="M180" s="498"/>
      <c r="N180" s="499"/>
      <c r="O180" s="500"/>
      <c r="P180" s="500"/>
      <c r="Q180" s="500"/>
      <c r="R180" s="502" t="str">
        <f t="shared" si="2"/>
        <v/>
      </c>
    </row>
    <row r="181" spans="1:18" x14ac:dyDescent="0.35">
      <c r="A181" s="520"/>
      <c r="B181" s="505"/>
      <c r="C181" s="493"/>
      <c r="D181" s="494"/>
      <c r="E181" s="495"/>
      <c r="F181" s="496"/>
      <c r="G181" s="497"/>
      <c r="H181" s="497"/>
      <c r="I181" s="497"/>
      <c r="J181" s="493"/>
      <c r="K181" s="498"/>
      <c r="L181" s="499"/>
      <c r="M181" s="498"/>
      <c r="N181" s="499"/>
      <c r="O181" s="500"/>
      <c r="P181" s="500"/>
      <c r="Q181" s="500"/>
      <c r="R181" s="502" t="str">
        <f t="shared" si="2"/>
        <v/>
      </c>
    </row>
    <row r="182" spans="1:18" x14ac:dyDescent="0.35">
      <c r="A182" s="520"/>
      <c r="B182" s="505"/>
      <c r="C182" s="493"/>
      <c r="D182" s="494"/>
      <c r="E182" s="495"/>
      <c r="F182" s="496"/>
      <c r="G182" s="497"/>
      <c r="H182" s="497"/>
      <c r="I182" s="497"/>
      <c r="J182" s="493"/>
      <c r="K182" s="498"/>
      <c r="L182" s="499"/>
      <c r="M182" s="498"/>
      <c r="N182" s="499"/>
      <c r="O182" s="500"/>
      <c r="P182" s="500"/>
      <c r="Q182" s="500"/>
      <c r="R182" s="502" t="str">
        <f t="shared" si="2"/>
        <v/>
      </c>
    </row>
    <row r="183" spans="1:18" x14ac:dyDescent="0.35">
      <c r="A183" s="520"/>
      <c r="B183" s="505"/>
      <c r="C183" s="493"/>
      <c r="D183" s="494"/>
      <c r="E183" s="495"/>
      <c r="F183" s="496"/>
      <c r="G183" s="497"/>
      <c r="H183" s="497"/>
      <c r="I183" s="497"/>
      <c r="J183" s="493"/>
      <c r="K183" s="498"/>
      <c r="L183" s="499"/>
      <c r="M183" s="498"/>
      <c r="N183" s="499"/>
      <c r="O183" s="500"/>
      <c r="P183" s="500"/>
      <c r="Q183" s="500"/>
      <c r="R183" s="502" t="str">
        <f t="shared" si="2"/>
        <v/>
      </c>
    </row>
    <row r="184" spans="1:18" x14ac:dyDescent="0.35">
      <c r="A184" s="520"/>
      <c r="B184" s="505"/>
      <c r="C184" s="493"/>
      <c r="D184" s="494"/>
      <c r="E184" s="495"/>
      <c r="F184" s="496"/>
      <c r="G184" s="497"/>
      <c r="H184" s="497"/>
      <c r="I184" s="497"/>
      <c r="J184" s="493"/>
      <c r="K184" s="498"/>
      <c r="L184" s="499"/>
      <c r="M184" s="498"/>
      <c r="N184" s="499"/>
      <c r="O184" s="500"/>
      <c r="P184" s="500"/>
      <c r="Q184" s="500"/>
      <c r="R184" s="502" t="str">
        <f t="shared" si="2"/>
        <v/>
      </c>
    </row>
    <row r="185" spans="1:18" x14ac:dyDescent="0.35">
      <c r="A185" s="520"/>
      <c r="B185" s="505"/>
      <c r="C185" s="493"/>
      <c r="D185" s="494"/>
      <c r="E185" s="495"/>
      <c r="F185" s="496"/>
      <c r="G185" s="497"/>
      <c r="H185" s="497"/>
      <c r="I185" s="497"/>
      <c r="J185" s="493"/>
      <c r="K185" s="498"/>
      <c r="L185" s="499"/>
      <c r="M185" s="498"/>
      <c r="N185" s="499"/>
      <c r="O185" s="500"/>
      <c r="P185" s="500"/>
      <c r="Q185" s="500"/>
      <c r="R185" s="502" t="str">
        <f t="shared" si="2"/>
        <v/>
      </c>
    </row>
    <row r="186" spans="1:18" x14ac:dyDescent="0.35">
      <c r="A186" s="520"/>
      <c r="B186" s="505"/>
      <c r="C186" s="493"/>
      <c r="D186" s="494"/>
      <c r="E186" s="495"/>
      <c r="F186" s="496"/>
      <c r="G186" s="497"/>
      <c r="H186" s="497"/>
      <c r="I186" s="497"/>
      <c r="J186" s="493"/>
      <c r="K186" s="498"/>
      <c r="L186" s="499"/>
      <c r="M186" s="498"/>
      <c r="N186" s="499"/>
      <c r="O186" s="500"/>
      <c r="P186" s="500"/>
      <c r="Q186" s="500"/>
      <c r="R186" s="502" t="str">
        <f t="shared" si="2"/>
        <v/>
      </c>
    </row>
    <row r="187" spans="1:18" x14ac:dyDescent="0.35">
      <c r="A187" s="520"/>
      <c r="B187" s="505"/>
      <c r="C187" s="493"/>
      <c r="D187" s="494"/>
      <c r="E187" s="495"/>
      <c r="F187" s="496"/>
      <c r="G187" s="497"/>
      <c r="H187" s="497"/>
      <c r="I187" s="497"/>
      <c r="J187" s="493"/>
      <c r="K187" s="498"/>
      <c r="L187" s="499"/>
      <c r="M187" s="498"/>
      <c r="N187" s="499"/>
      <c r="O187" s="500"/>
      <c r="P187" s="500"/>
      <c r="Q187" s="500"/>
      <c r="R187" s="502" t="str">
        <f t="shared" si="2"/>
        <v/>
      </c>
    </row>
    <row r="188" spans="1:18" x14ac:dyDescent="0.35">
      <c r="A188" s="520"/>
      <c r="B188" s="505"/>
      <c r="C188" s="493"/>
      <c r="D188" s="494"/>
      <c r="E188" s="495"/>
      <c r="F188" s="496"/>
      <c r="G188" s="497"/>
      <c r="H188" s="497"/>
      <c r="I188" s="497"/>
      <c r="J188" s="493"/>
      <c r="K188" s="498"/>
      <c r="L188" s="499"/>
      <c r="M188" s="498"/>
      <c r="N188" s="499"/>
      <c r="O188" s="500"/>
      <c r="P188" s="500"/>
      <c r="Q188" s="500"/>
      <c r="R188" s="502" t="str">
        <f t="shared" si="2"/>
        <v/>
      </c>
    </row>
    <row r="189" spans="1:18" x14ac:dyDescent="0.35">
      <c r="A189" s="520"/>
      <c r="B189" s="505"/>
      <c r="C189" s="493"/>
      <c r="D189" s="494"/>
      <c r="E189" s="495"/>
      <c r="F189" s="496"/>
      <c r="G189" s="497"/>
      <c r="H189" s="497"/>
      <c r="I189" s="497"/>
      <c r="J189" s="493"/>
      <c r="K189" s="498"/>
      <c r="L189" s="499"/>
      <c r="M189" s="498"/>
      <c r="N189" s="499"/>
      <c r="O189" s="500"/>
      <c r="P189" s="500"/>
      <c r="Q189" s="500"/>
      <c r="R189" s="502" t="str">
        <f t="shared" si="2"/>
        <v/>
      </c>
    </row>
    <row r="190" spans="1:18" x14ac:dyDescent="0.35">
      <c r="A190" s="520"/>
      <c r="B190" s="505"/>
      <c r="C190" s="493"/>
      <c r="D190" s="494"/>
      <c r="E190" s="495"/>
      <c r="F190" s="496"/>
      <c r="G190" s="497"/>
      <c r="H190" s="497"/>
      <c r="I190" s="497"/>
      <c r="J190" s="493"/>
      <c r="K190" s="498"/>
      <c r="L190" s="499"/>
      <c r="M190" s="498"/>
      <c r="N190" s="499"/>
      <c r="O190" s="500"/>
      <c r="P190" s="500"/>
      <c r="Q190" s="500"/>
      <c r="R190" s="502" t="str">
        <f t="shared" si="2"/>
        <v/>
      </c>
    </row>
    <row r="191" spans="1:18" x14ac:dyDescent="0.35">
      <c r="A191" s="520"/>
      <c r="B191" s="505"/>
      <c r="C191" s="493"/>
      <c r="D191" s="494"/>
      <c r="E191" s="495"/>
      <c r="F191" s="496"/>
      <c r="G191" s="497"/>
      <c r="H191" s="497"/>
      <c r="I191" s="497"/>
      <c r="J191" s="493"/>
      <c r="K191" s="498"/>
      <c r="L191" s="499"/>
      <c r="M191" s="498"/>
      <c r="N191" s="499"/>
      <c r="O191" s="500"/>
      <c r="P191" s="500"/>
      <c r="Q191" s="500"/>
      <c r="R191" s="502" t="str">
        <f t="shared" si="2"/>
        <v/>
      </c>
    </row>
    <row r="192" spans="1:18" x14ac:dyDescent="0.35">
      <c r="A192" s="520"/>
      <c r="B192" s="505"/>
      <c r="C192" s="493"/>
      <c r="D192" s="494"/>
      <c r="E192" s="495"/>
      <c r="F192" s="496"/>
      <c r="G192" s="497"/>
      <c r="H192" s="497"/>
      <c r="I192" s="497"/>
      <c r="J192" s="493"/>
      <c r="K192" s="498"/>
      <c r="L192" s="499"/>
      <c r="M192" s="498"/>
      <c r="N192" s="499"/>
      <c r="O192" s="500"/>
      <c r="P192" s="500"/>
      <c r="Q192" s="500"/>
      <c r="R192" s="502" t="str">
        <f t="shared" si="2"/>
        <v/>
      </c>
    </row>
    <row r="193" spans="1:18" x14ac:dyDescent="0.35">
      <c r="A193" s="520"/>
      <c r="B193" s="505"/>
      <c r="C193" s="493"/>
      <c r="D193" s="494"/>
      <c r="E193" s="495"/>
      <c r="F193" s="496"/>
      <c r="G193" s="497"/>
      <c r="H193" s="497"/>
      <c r="I193" s="497"/>
      <c r="J193" s="493"/>
      <c r="K193" s="498"/>
      <c r="L193" s="499"/>
      <c r="M193" s="498"/>
      <c r="N193" s="499"/>
      <c r="O193" s="500"/>
      <c r="P193" s="500"/>
      <c r="Q193" s="500"/>
      <c r="R193" s="502" t="str">
        <f t="shared" si="2"/>
        <v/>
      </c>
    </row>
    <row r="194" spans="1:18" x14ac:dyDescent="0.35">
      <c r="A194" s="520"/>
      <c r="B194" s="505"/>
      <c r="C194" s="493"/>
      <c r="D194" s="494"/>
      <c r="E194" s="495"/>
      <c r="F194" s="496"/>
      <c r="G194" s="497"/>
      <c r="H194" s="497"/>
      <c r="I194" s="497"/>
      <c r="J194" s="493"/>
      <c r="K194" s="498"/>
      <c r="L194" s="499"/>
      <c r="M194" s="498"/>
      <c r="N194" s="499"/>
      <c r="O194" s="500"/>
      <c r="P194" s="500"/>
      <c r="Q194" s="500"/>
      <c r="R194" s="502" t="str">
        <f t="shared" si="2"/>
        <v/>
      </c>
    </row>
    <row r="195" spans="1:18" x14ac:dyDescent="0.35">
      <c r="A195" s="520"/>
      <c r="B195" s="505"/>
      <c r="C195" s="493"/>
      <c r="D195" s="494"/>
      <c r="E195" s="495"/>
      <c r="F195" s="496"/>
      <c r="G195" s="497"/>
      <c r="H195" s="497"/>
      <c r="I195" s="497"/>
      <c r="J195" s="493"/>
      <c r="K195" s="498"/>
      <c r="L195" s="499"/>
      <c r="M195" s="498"/>
      <c r="N195" s="499"/>
      <c r="O195" s="500"/>
      <c r="P195" s="500"/>
      <c r="Q195" s="500"/>
      <c r="R195" s="502" t="str">
        <f t="shared" si="2"/>
        <v/>
      </c>
    </row>
    <row r="196" spans="1:18" x14ac:dyDescent="0.35">
      <c r="A196" s="520"/>
      <c r="B196" s="505"/>
      <c r="C196" s="493"/>
      <c r="D196" s="494"/>
      <c r="E196" s="495"/>
      <c r="F196" s="496"/>
      <c r="G196" s="497"/>
      <c r="H196" s="497"/>
      <c r="I196" s="497"/>
      <c r="J196" s="493"/>
      <c r="K196" s="498"/>
      <c r="L196" s="499"/>
      <c r="M196" s="498"/>
      <c r="N196" s="499"/>
      <c r="O196" s="500"/>
      <c r="P196" s="500"/>
      <c r="Q196" s="500"/>
      <c r="R196" s="502" t="str">
        <f t="shared" si="2"/>
        <v/>
      </c>
    </row>
    <row r="197" spans="1:18" x14ac:dyDescent="0.35">
      <c r="A197" s="520"/>
      <c r="B197" s="505"/>
      <c r="C197" s="493"/>
      <c r="D197" s="494"/>
      <c r="E197" s="495"/>
      <c r="F197" s="496"/>
      <c r="G197" s="497"/>
      <c r="H197" s="497"/>
      <c r="I197" s="497"/>
      <c r="J197" s="493"/>
      <c r="K197" s="498"/>
      <c r="L197" s="499"/>
      <c r="M197" s="498"/>
      <c r="N197" s="499"/>
      <c r="O197" s="500"/>
      <c r="P197" s="500"/>
      <c r="Q197" s="500"/>
      <c r="R197" s="502" t="str">
        <f t="shared" si="2"/>
        <v/>
      </c>
    </row>
    <row r="198" spans="1:18" x14ac:dyDescent="0.35">
      <c r="A198" s="520"/>
      <c r="B198" s="505"/>
      <c r="C198" s="493"/>
      <c r="D198" s="494"/>
      <c r="E198" s="495"/>
      <c r="F198" s="496"/>
      <c r="G198" s="497"/>
      <c r="H198" s="497"/>
      <c r="I198" s="497"/>
      <c r="J198" s="493"/>
      <c r="K198" s="498"/>
      <c r="L198" s="499"/>
      <c r="M198" s="498"/>
      <c r="N198" s="499"/>
      <c r="O198" s="500"/>
      <c r="P198" s="500"/>
      <c r="Q198" s="500"/>
      <c r="R198" s="502" t="str">
        <f t="shared" si="2"/>
        <v/>
      </c>
    </row>
    <row r="199" spans="1:18" x14ac:dyDescent="0.35">
      <c r="A199" s="520"/>
      <c r="B199" s="505"/>
      <c r="C199" s="493"/>
      <c r="D199" s="494"/>
      <c r="E199" s="495"/>
      <c r="F199" s="496"/>
      <c r="G199" s="497"/>
      <c r="H199" s="497"/>
      <c r="I199" s="497"/>
      <c r="J199" s="493"/>
      <c r="K199" s="498"/>
      <c r="L199" s="499"/>
      <c r="M199" s="498"/>
      <c r="N199" s="499"/>
      <c r="O199" s="500"/>
      <c r="P199" s="500"/>
      <c r="Q199" s="500"/>
      <c r="R199" s="502" t="str">
        <f t="shared" si="2"/>
        <v/>
      </c>
    </row>
    <row r="200" spans="1:18" x14ac:dyDescent="0.35">
      <c r="A200" s="520"/>
      <c r="B200" s="505"/>
      <c r="C200" s="493"/>
      <c r="D200" s="494"/>
      <c r="E200" s="495"/>
      <c r="F200" s="496"/>
      <c r="G200" s="497"/>
      <c r="H200" s="497"/>
      <c r="I200" s="497"/>
      <c r="J200" s="493"/>
      <c r="K200" s="498"/>
      <c r="L200" s="499"/>
      <c r="M200" s="498"/>
      <c r="N200" s="499"/>
      <c r="O200" s="500"/>
      <c r="P200" s="500"/>
      <c r="Q200" s="500"/>
      <c r="R200" s="502" t="str">
        <f t="shared" si="2"/>
        <v/>
      </c>
    </row>
    <row r="201" spans="1:18" x14ac:dyDescent="0.35">
      <c r="A201" s="520"/>
      <c r="B201" s="505"/>
      <c r="C201" s="493"/>
      <c r="D201" s="494"/>
      <c r="E201" s="495"/>
      <c r="F201" s="496"/>
      <c r="G201" s="497"/>
      <c r="H201" s="497"/>
      <c r="I201" s="497"/>
      <c r="J201" s="493"/>
      <c r="K201" s="498"/>
      <c r="L201" s="499"/>
      <c r="M201" s="498"/>
      <c r="N201" s="499"/>
      <c r="O201" s="500"/>
      <c r="P201" s="500"/>
      <c r="Q201" s="500"/>
      <c r="R201" s="502" t="str">
        <f t="shared" si="2"/>
        <v/>
      </c>
    </row>
    <row r="202" spans="1:18" x14ac:dyDescent="0.35">
      <c r="A202" s="520"/>
      <c r="B202" s="505"/>
      <c r="C202" s="493"/>
      <c r="D202" s="494"/>
      <c r="E202" s="495"/>
      <c r="F202" s="496"/>
      <c r="G202" s="497"/>
      <c r="H202" s="497"/>
      <c r="I202" s="497"/>
      <c r="J202" s="493"/>
      <c r="K202" s="498"/>
      <c r="L202" s="499"/>
      <c r="M202" s="498"/>
      <c r="N202" s="499"/>
      <c r="O202" s="500"/>
      <c r="P202" s="500"/>
      <c r="Q202" s="500"/>
      <c r="R202" s="502" t="str">
        <f t="shared" si="2"/>
        <v/>
      </c>
    </row>
    <row r="203" spans="1:18" x14ac:dyDescent="0.35">
      <c r="A203" s="520"/>
      <c r="B203" s="505"/>
      <c r="C203" s="493"/>
      <c r="D203" s="494"/>
      <c r="E203" s="495"/>
      <c r="F203" s="496"/>
      <c r="G203" s="497"/>
      <c r="H203" s="497"/>
      <c r="I203" s="497"/>
      <c r="J203" s="493"/>
      <c r="K203" s="498"/>
      <c r="L203" s="499"/>
      <c r="M203" s="498"/>
      <c r="N203" s="499"/>
      <c r="O203" s="500"/>
      <c r="P203" s="500"/>
      <c r="Q203" s="500"/>
      <c r="R203" s="502" t="str">
        <f t="shared" si="2"/>
        <v/>
      </c>
    </row>
    <row r="204" spans="1:18" x14ac:dyDescent="0.35">
      <c r="A204" s="520"/>
      <c r="B204" s="505"/>
      <c r="C204" s="493"/>
      <c r="D204" s="494"/>
      <c r="E204" s="495"/>
      <c r="F204" s="496"/>
      <c r="G204" s="497"/>
      <c r="H204" s="497"/>
      <c r="I204" s="497"/>
      <c r="J204" s="493"/>
      <c r="K204" s="498"/>
      <c r="L204" s="499"/>
      <c r="M204" s="498"/>
      <c r="N204" s="499"/>
      <c r="O204" s="500"/>
      <c r="P204" s="500"/>
      <c r="Q204" s="500"/>
      <c r="R204" s="502" t="str">
        <f t="shared" si="2"/>
        <v/>
      </c>
    </row>
    <row r="205" spans="1:18" x14ac:dyDescent="0.35">
      <c r="A205" s="520"/>
      <c r="B205" s="505"/>
      <c r="C205" s="493"/>
      <c r="D205" s="494"/>
      <c r="E205" s="495"/>
      <c r="F205" s="496"/>
      <c r="G205" s="497"/>
      <c r="H205" s="497"/>
      <c r="I205" s="497"/>
      <c r="J205" s="493"/>
      <c r="K205" s="498"/>
      <c r="L205" s="499"/>
      <c r="M205" s="498"/>
      <c r="N205" s="499"/>
      <c r="O205" s="500"/>
      <c r="P205" s="500"/>
      <c r="Q205" s="500"/>
      <c r="R205" s="502" t="str">
        <f t="shared" si="2"/>
        <v/>
      </c>
    </row>
    <row r="206" spans="1:18" x14ac:dyDescent="0.35">
      <c r="A206" s="520"/>
      <c r="B206" s="505"/>
      <c r="C206" s="493"/>
      <c r="D206" s="494"/>
      <c r="E206" s="495"/>
      <c r="F206" s="496"/>
      <c r="G206" s="497"/>
      <c r="H206" s="497"/>
      <c r="I206" s="497"/>
      <c r="J206" s="493"/>
      <c r="K206" s="498"/>
      <c r="L206" s="499"/>
      <c r="M206" s="498"/>
      <c r="N206" s="499"/>
      <c r="O206" s="500"/>
      <c r="P206" s="500"/>
      <c r="Q206" s="500"/>
      <c r="R206" s="502" t="str">
        <f t="shared" si="2"/>
        <v/>
      </c>
    </row>
    <row r="207" spans="1:18" x14ac:dyDescent="0.35">
      <c r="A207" s="520"/>
      <c r="B207" s="505"/>
      <c r="C207" s="493"/>
      <c r="D207" s="494"/>
      <c r="E207" s="495"/>
      <c r="F207" s="496"/>
      <c r="G207" s="497"/>
      <c r="H207" s="497"/>
      <c r="I207" s="497"/>
      <c r="J207" s="493"/>
      <c r="K207" s="498"/>
      <c r="L207" s="499"/>
      <c r="M207" s="498"/>
      <c r="N207" s="499"/>
      <c r="O207" s="500"/>
      <c r="P207" s="500"/>
      <c r="Q207" s="500"/>
      <c r="R207" s="502" t="str">
        <f t="shared" si="2"/>
        <v/>
      </c>
    </row>
    <row r="208" spans="1:18" x14ac:dyDescent="0.35">
      <c r="A208" s="520"/>
      <c r="B208" s="505"/>
      <c r="C208" s="493"/>
      <c r="D208" s="494"/>
      <c r="E208" s="495"/>
      <c r="F208" s="496"/>
      <c r="G208" s="497"/>
      <c r="H208" s="497"/>
      <c r="I208" s="497"/>
      <c r="J208" s="493"/>
      <c r="K208" s="498"/>
      <c r="L208" s="499"/>
      <c r="M208" s="498"/>
      <c r="N208" s="499"/>
      <c r="O208" s="500"/>
      <c r="P208" s="500"/>
      <c r="Q208" s="500"/>
      <c r="R208" s="502" t="str">
        <f t="shared" ref="R208:R271" si="3">IF(M208="","",ROUND(Q208/M208,2))</f>
        <v/>
      </c>
    </row>
    <row r="209" spans="1:18" x14ac:dyDescent="0.35">
      <c r="A209" s="520"/>
      <c r="B209" s="505"/>
      <c r="C209" s="493"/>
      <c r="D209" s="494"/>
      <c r="E209" s="495"/>
      <c r="F209" s="496"/>
      <c r="G209" s="497"/>
      <c r="H209" s="497"/>
      <c r="I209" s="497"/>
      <c r="J209" s="493"/>
      <c r="K209" s="498"/>
      <c r="L209" s="499"/>
      <c r="M209" s="498"/>
      <c r="N209" s="499"/>
      <c r="O209" s="500"/>
      <c r="P209" s="500"/>
      <c r="Q209" s="500"/>
      <c r="R209" s="502" t="str">
        <f t="shared" si="3"/>
        <v/>
      </c>
    </row>
    <row r="210" spans="1:18" x14ac:dyDescent="0.35">
      <c r="A210" s="520"/>
      <c r="B210" s="505"/>
      <c r="C210" s="493"/>
      <c r="D210" s="494"/>
      <c r="E210" s="495"/>
      <c r="F210" s="496"/>
      <c r="G210" s="497"/>
      <c r="H210" s="497"/>
      <c r="I210" s="497"/>
      <c r="J210" s="493"/>
      <c r="K210" s="498"/>
      <c r="L210" s="499"/>
      <c r="M210" s="498"/>
      <c r="N210" s="499"/>
      <c r="O210" s="500"/>
      <c r="P210" s="500"/>
      <c r="Q210" s="500"/>
      <c r="R210" s="502" t="str">
        <f t="shared" si="3"/>
        <v/>
      </c>
    </row>
    <row r="211" spans="1:18" x14ac:dyDescent="0.35">
      <c r="A211" s="520"/>
      <c r="B211" s="505"/>
      <c r="C211" s="493"/>
      <c r="D211" s="494"/>
      <c r="E211" s="495"/>
      <c r="F211" s="496"/>
      <c r="G211" s="497"/>
      <c r="H211" s="497"/>
      <c r="I211" s="497"/>
      <c r="J211" s="493"/>
      <c r="K211" s="498"/>
      <c r="L211" s="499"/>
      <c r="M211" s="498"/>
      <c r="N211" s="499"/>
      <c r="O211" s="500"/>
      <c r="P211" s="500"/>
      <c r="Q211" s="500"/>
      <c r="R211" s="502" t="str">
        <f t="shared" si="3"/>
        <v/>
      </c>
    </row>
    <row r="212" spans="1:18" x14ac:dyDescent="0.35">
      <c r="A212" s="520"/>
      <c r="B212" s="505"/>
      <c r="C212" s="493"/>
      <c r="D212" s="494"/>
      <c r="E212" s="495"/>
      <c r="F212" s="496"/>
      <c r="G212" s="497"/>
      <c r="H212" s="497"/>
      <c r="I212" s="497"/>
      <c r="J212" s="493"/>
      <c r="K212" s="498"/>
      <c r="L212" s="499"/>
      <c r="M212" s="498"/>
      <c r="N212" s="499"/>
      <c r="O212" s="500"/>
      <c r="P212" s="500"/>
      <c r="Q212" s="500"/>
      <c r="R212" s="502" t="str">
        <f t="shared" si="3"/>
        <v/>
      </c>
    </row>
    <row r="213" spans="1:18" x14ac:dyDescent="0.35">
      <c r="A213" s="520"/>
      <c r="B213" s="505"/>
      <c r="C213" s="493"/>
      <c r="D213" s="494"/>
      <c r="E213" s="495"/>
      <c r="F213" s="496"/>
      <c r="G213" s="497"/>
      <c r="H213" s="497"/>
      <c r="I213" s="497"/>
      <c r="J213" s="493"/>
      <c r="K213" s="498"/>
      <c r="L213" s="499"/>
      <c r="M213" s="498"/>
      <c r="N213" s="499"/>
      <c r="O213" s="500"/>
      <c r="P213" s="500"/>
      <c r="Q213" s="500"/>
      <c r="R213" s="502" t="str">
        <f t="shared" si="3"/>
        <v/>
      </c>
    </row>
    <row r="214" spans="1:18" x14ac:dyDescent="0.35">
      <c r="A214" s="520"/>
      <c r="B214" s="505"/>
      <c r="C214" s="493"/>
      <c r="D214" s="494"/>
      <c r="E214" s="495"/>
      <c r="F214" s="496"/>
      <c r="G214" s="497"/>
      <c r="H214" s="497"/>
      <c r="I214" s="497"/>
      <c r="J214" s="493"/>
      <c r="K214" s="498"/>
      <c r="L214" s="499"/>
      <c r="M214" s="498"/>
      <c r="N214" s="499"/>
      <c r="O214" s="500"/>
      <c r="P214" s="500"/>
      <c r="Q214" s="500"/>
      <c r="R214" s="502" t="str">
        <f t="shared" si="3"/>
        <v/>
      </c>
    </row>
    <row r="215" spans="1:18" x14ac:dyDescent="0.35">
      <c r="A215" s="520"/>
      <c r="B215" s="505"/>
      <c r="C215" s="493"/>
      <c r="D215" s="494"/>
      <c r="E215" s="495"/>
      <c r="F215" s="496"/>
      <c r="G215" s="497"/>
      <c r="H215" s="497"/>
      <c r="I215" s="497"/>
      <c r="J215" s="493"/>
      <c r="K215" s="498"/>
      <c r="L215" s="499"/>
      <c r="M215" s="498"/>
      <c r="N215" s="499"/>
      <c r="O215" s="500"/>
      <c r="P215" s="500"/>
      <c r="Q215" s="500"/>
      <c r="R215" s="502" t="str">
        <f t="shared" si="3"/>
        <v/>
      </c>
    </row>
    <row r="216" spans="1:18" x14ac:dyDescent="0.35">
      <c r="A216" s="520"/>
      <c r="B216" s="505"/>
      <c r="C216" s="493"/>
      <c r="D216" s="494"/>
      <c r="E216" s="495"/>
      <c r="F216" s="496"/>
      <c r="G216" s="497"/>
      <c r="H216" s="497"/>
      <c r="I216" s="497"/>
      <c r="J216" s="493"/>
      <c r="K216" s="498"/>
      <c r="L216" s="499"/>
      <c r="M216" s="498"/>
      <c r="N216" s="499"/>
      <c r="O216" s="500"/>
      <c r="P216" s="500"/>
      <c r="Q216" s="500"/>
      <c r="R216" s="502" t="str">
        <f t="shared" si="3"/>
        <v/>
      </c>
    </row>
    <row r="217" spans="1:18" x14ac:dyDescent="0.35">
      <c r="A217" s="520"/>
      <c r="B217" s="505"/>
      <c r="C217" s="493"/>
      <c r="D217" s="494"/>
      <c r="E217" s="495"/>
      <c r="F217" s="496"/>
      <c r="G217" s="497"/>
      <c r="H217" s="497"/>
      <c r="I217" s="497"/>
      <c r="J217" s="493"/>
      <c r="K217" s="498"/>
      <c r="L217" s="499"/>
      <c r="M217" s="498"/>
      <c r="N217" s="499"/>
      <c r="O217" s="500"/>
      <c r="P217" s="500"/>
      <c r="Q217" s="500"/>
      <c r="R217" s="502" t="str">
        <f t="shared" si="3"/>
        <v/>
      </c>
    </row>
    <row r="218" spans="1:18" x14ac:dyDescent="0.35">
      <c r="A218" s="520"/>
      <c r="B218" s="505"/>
      <c r="C218" s="493"/>
      <c r="D218" s="494"/>
      <c r="E218" s="495"/>
      <c r="F218" s="496"/>
      <c r="G218" s="497"/>
      <c r="H218" s="497"/>
      <c r="I218" s="497"/>
      <c r="J218" s="493"/>
      <c r="K218" s="498"/>
      <c r="L218" s="499"/>
      <c r="M218" s="498"/>
      <c r="N218" s="499"/>
      <c r="O218" s="500"/>
      <c r="P218" s="500"/>
      <c r="Q218" s="500"/>
      <c r="R218" s="502" t="str">
        <f t="shared" si="3"/>
        <v/>
      </c>
    </row>
    <row r="219" spans="1:18" x14ac:dyDescent="0.35">
      <c r="A219" s="520"/>
      <c r="B219" s="505"/>
      <c r="C219" s="493"/>
      <c r="D219" s="494"/>
      <c r="E219" s="495"/>
      <c r="F219" s="496"/>
      <c r="G219" s="497"/>
      <c r="H219" s="497"/>
      <c r="I219" s="497"/>
      <c r="J219" s="493"/>
      <c r="K219" s="498"/>
      <c r="L219" s="499"/>
      <c r="M219" s="498"/>
      <c r="N219" s="499"/>
      <c r="O219" s="500"/>
      <c r="P219" s="500"/>
      <c r="Q219" s="500"/>
      <c r="R219" s="502" t="str">
        <f t="shared" si="3"/>
        <v/>
      </c>
    </row>
    <row r="220" spans="1:18" x14ac:dyDescent="0.35">
      <c r="A220" s="520"/>
      <c r="B220" s="505"/>
      <c r="C220" s="493"/>
      <c r="D220" s="494"/>
      <c r="E220" s="495"/>
      <c r="F220" s="496"/>
      <c r="G220" s="497"/>
      <c r="H220" s="497"/>
      <c r="I220" s="497"/>
      <c r="J220" s="493"/>
      <c r="K220" s="498"/>
      <c r="L220" s="499"/>
      <c r="M220" s="498"/>
      <c r="N220" s="499"/>
      <c r="O220" s="500"/>
      <c r="P220" s="500"/>
      <c r="Q220" s="500"/>
      <c r="R220" s="502" t="str">
        <f t="shared" si="3"/>
        <v/>
      </c>
    </row>
    <row r="221" spans="1:18" x14ac:dyDescent="0.35">
      <c r="A221" s="520"/>
      <c r="B221" s="505"/>
      <c r="C221" s="493"/>
      <c r="D221" s="494"/>
      <c r="E221" s="495"/>
      <c r="F221" s="496"/>
      <c r="G221" s="497"/>
      <c r="H221" s="497"/>
      <c r="I221" s="497"/>
      <c r="J221" s="493"/>
      <c r="K221" s="498"/>
      <c r="L221" s="499"/>
      <c r="M221" s="498"/>
      <c r="N221" s="499"/>
      <c r="O221" s="500"/>
      <c r="P221" s="500"/>
      <c r="Q221" s="500"/>
      <c r="R221" s="502" t="str">
        <f t="shared" si="3"/>
        <v/>
      </c>
    </row>
    <row r="222" spans="1:18" x14ac:dyDescent="0.35">
      <c r="A222" s="520"/>
      <c r="B222" s="505"/>
      <c r="C222" s="493"/>
      <c r="D222" s="494"/>
      <c r="E222" s="495"/>
      <c r="F222" s="496"/>
      <c r="G222" s="497"/>
      <c r="H222" s="497"/>
      <c r="I222" s="497"/>
      <c r="J222" s="493"/>
      <c r="K222" s="498"/>
      <c r="L222" s="499"/>
      <c r="M222" s="498"/>
      <c r="N222" s="499"/>
      <c r="O222" s="500"/>
      <c r="P222" s="500"/>
      <c r="Q222" s="500"/>
      <c r="R222" s="502" t="str">
        <f t="shared" si="3"/>
        <v/>
      </c>
    </row>
    <row r="223" spans="1:18" x14ac:dyDescent="0.35">
      <c r="A223" s="520"/>
      <c r="B223" s="505"/>
      <c r="C223" s="493"/>
      <c r="D223" s="494"/>
      <c r="E223" s="495"/>
      <c r="F223" s="496"/>
      <c r="G223" s="497"/>
      <c r="H223" s="497"/>
      <c r="I223" s="497"/>
      <c r="J223" s="493"/>
      <c r="K223" s="498"/>
      <c r="L223" s="499"/>
      <c r="M223" s="498"/>
      <c r="N223" s="499"/>
      <c r="O223" s="500"/>
      <c r="P223" s="500"/>
      <c r="Q223" s="500"/>
      <c r="R223" s="502" t="str">
        <f t="shared" si="3"/>
        <v/>
      </c>
    </row>
    <row r="224" spans="1:18" x14ac:dyDescent="0.35">
      <c r="A224" s="520"/>
      <c r="B224" s="505"/>
      <c r="C224" s="493"/>
      <c r="D224" s="494"/>
      <c r="E224" s="495"/>
      <c r="F224" s="496"/>
      <c r="G224" s="497"/>
      <c r="H224" s="497"/>
      <c r="I224" s="497"/>
      <c r="J224" s="493"/>
      <c r="K224" s="498"/>
      <c r="L224" s="499"/>
      <c r="M224" s="498"/>
      <c r="N224" s="499"/>
      <c r="O224" s="500"/>
      <c r="P224" s="500"/>
      <c r="Q224" s="500"/>
      <c r="R224" s="502" t="str">
        <f t="shared" si="3"/>
        <v/>
      </c>
    </row>
    <row r="225" spans="1:18" x14ac:dyDescent="0.35">
      <c r="A225" s="520"/>
      <c r="B225" s="505"/>
      <c r="C225" s="493"/>
      <c r="D225" s="494"/>
      <c r="E225" s="495"/>
      <c r="F225" s="496"/>
      <c r="G225" s="497"/>
      <c r="H225" s="497"/>
      <c r="I225" s="497"/>
      <c r="J225" s="493"/>
      <c r="K225" s="498"/>
      <c r="L225" s="499"/>
      <c r="M225" s="498"/>
      <c r="N225" s="499"/>
      <c r="O225" s="500"/>
      <c r="P225" s="500"/>
      <c r="Q225" s="500"/>
      <c r="R225" s="502" t="str">
        <f t="shared" si="3"/>
        <v/>
      </c>
    </row>
    <row r="226" spans="1:18" x14ac:dyDescent="0.35">
      <c r="A226" s="520"/>
      <c r="B226" s="505"/>
      <c r="C226" s="493"/>
      <c r="D226" s="494"/>
      <c r="E226" s="495"/>
      <c r="F226" s="496"/>
      <c r="G226" s="497"/>
      <c r="H226" s="497"/>
      <c r="I226" s="497"/>
      <c r="J226" s="493"/>
      <c r="K226" s="498"/>
      <c r="L226" s="499"/>
      <c r="M226" s="498"/>
      <c r="N226" s="499"/>
      <c r="O226" s="500"/>
      <c r="P226" s="500"/>
      <c r="Q226" s="500"/>
      <c r="R226" s="502" t="str">
        <f t="shared" si="3"/>
        <v/>
      </c>
    </row>
    <row r="227" spans="1:18" x14ac:dyDescent="0.35">
      <c r="A227" s="520"/>
      <c r="B227" s="505"/>
      <c r="C227" s="493"/>
      <c r="D227" s="494"/>
      <c r="E227" s="495"/>
      <c r="F227" s="496"/>
      <c r="G227" s="497"/>
      <c r="H227" s="497"/>
      <c r="I227" s="497"/>
      <c r="J227" s="493"/>
      <c r="K227" s="498"/>
      <c r="L227" s="499"/>
      <c r="M227" s="498"/>
      <c r="N227" s="499"/>
      <c r="O227" s="500"/>
      <c r="P227" s="500"/>
      <c r="Q227" s="500"/>
      <c r="R227" s="502" t="str">
        <f t="shared" si="3"/>
        <v/>
      </c>
    </row>
    <row r="228" spans="1:18" x14ac:dyDescent="0.35">
      <c r="A228" s="520"/>
      <c r="B228" s="505"/>
      <c r="C228" s="493"/>
      <c r="D228" s="494"/>
      <c r="E228" s="495"/>
      <c r="F228" s="496"/>
      <c r="G228" s="497"/>
      <c r="H228" s="497"/>
      <c r="I228" s="497"/>
      <c r="J228" s="493"/>
      <c r="K228" s="498"/>
      <c r="L228" s="499"/>
      <c r="M228" s="498"/>
      <c r="N228" s="499"/>
      <c r="O228" s="500"/>
      <c r="P228" s="500"/>
      <c r="Q228" s="500"/>
      <c r="R228" s="502" t="str">
        <f t="shared" si="3"/>
        <v/>
      </c>
    </row>
    <row r="229" spans="1:18" x14ac:dyDescent="0.35">
      <c r="A229" s="520"/>
      <c r="B229" s="505"/>
      <c r="C229" s="493"/>
      <c r="D229" s="494"/>
      <c r="E229" s="495"/>
      <c r="F229" s="496"/>
      <c r="G229" s="497"/>
      <c r="H229" s="497"/>
      <c r="I229" s="497"/>
      <c r="J229" s="493"/>
      <c r="K229" s="498"/>
      <c r="L229" s="499"/>
      <c r="M229" s="498"/>
      <c r="N229" s="499"/>
      <c r="O229" s="500"/>
      <c r="P229" s="500"/>
      <c r="Q229" s="500"/>
      <c r="R229" s="502" t="str">
        <f t="shared" si="3"/>
        <v/>
      </c>
    </row>
    <row r="230" spans="1:18" x14ac:dyDescent="0.35">
      <c r="A230" s="520"/>
      <c r="B230" s="505"/>
      <c r="C230" s="493"/>
      <c r="D230" s="494"/>
      <c r="E230" s="495"/>
      <c r="F230" s="496"/>
      <c r="G230" s="497"/>
      <c r="H230" s="497"/>
      <c r="I230" s="497"/>
      <c r="J230" s="493"/>
      <c r="K230" s="498"/>
      <c r="L230" s="499"/>
      <c r="M230" s="498"/>
      <c r="N230" s="499"/>
      <c r="O230" s="500"/>
      <c r="P230" s="500"/>
      <c r="Q230" s="500"/>
      <c r="R230" s="502" t="str">
        <f t="shared" si="3"/>
        <v/>
      </c>
    </row>
    <row r="231" spans="1:18" x14ac:dyDescent="0.35">
      <c r="A231" s="520"/>
      <c r="B231" s="505"/>
      <c r="C231" s="493"/>
      <c r="D231" s="494"/>
      <c r="E231" s="495"/>
      <c r="F231" s="496"/>
      <c r="G231" s="497"/>
      <c r="H231" s="497"/>
      <c r="I231" s="497"/>
      <c r="J231" s="493"/>
      <c r="K231" s="498"/>
      <c r="L231" s="499"/>
      <c r="M231" s="498"/>
      <c r="N231" s="499"/>
      <c r="O231" s="500"/>
      <c r="P231" s="500"/>
      <c r="Q231" s="500"/>
      <c r="R231" s="502" t="str">
        <f t="shared" si="3"/>
        <v/>
      </c>
    </row>
    <row r="232" spans="1:18" x14ac:dyDescent="0.35">
      <c r="A232" s="520"/>
      <c r="B232" s="505"/>
      <c r="C232" s="493"/>
      <c r="D232" s="494"/>
      <c r="E232" s="495"/>
      <c r="F232" s="496"/>
      <c r="G232" s="497"/>
      <c r="H232" s="497"/>
      <c r="I232" s="497"/>
      <c r="J232" s="493"/>
      <c r="K232" s="498"/>
      <c r="L232" s="499"/>
      <c r="M232" s="498"/>
      <c r="N232" s="499"/>
      <c r="O232" s="500"/>
      <c r="P232" s="500"/>
      <c r="Q232" s="500"/>
      <c r="R232" s="502" t="str">
        <f t="shared" si="3"/>
        <v/>
      </c>
    </row>
    <row r="233" spans="1:18" x14ac:dyDescent="0.35">
      <c r="A233" s="520"/>
      <c r="B233" s="505"/>
      <c r="C233" s="493"/>
      <c r="D233" s="494"/>
      <c r="E233" s="495"/>
      <c r="F233" s="496"/>
      <c r="G233" s="497"/>
      <c r="H233" s="497"/>
      <c r="I233" s="497"/>
      <c r="J233" s="493"/>
      <c r="K233" s="498"/>
      <c r="L233" s="499"/>
      <c r="M233" s="498"/>
      <c r="N233" s="499"/>
      <c r="O233" s="500"/>
      <c r="P233" s="500"/>
      <c r="Q233" s="500"/>
      <c r="R233" s="502" t="str">
        <f t="shared" si="3"/>
        <v/>
      </c>
    </row>
    <row r="234" spans="1:18" x14ac:dyDescent="0.35">
      <c r="A234" s="520"/>
      <c r="B234" s="505"/>
      <c r="C234" s="493"/>
      <c r="D234" s="494"/>
      <c r="E234" s="495"/>
      <c r="F234" s="496"/>
      <c r="G234" s="497"/>
      <c r="H234" s="497"/>
      <c r="I234" s="497"/>
      <c r="J234" s="493"/>
      <c r="K234" s="498"/>
      <c r="L234" s="499"/>
      <c r="M234" s="498"/>
      <c r="N234" s="499"/>
      <c r="O234" s="500"/>
      <c r="P234" s="500"/>
      <c r="Q234" s="500"/>
      <c r="R234" s="502" t="str">
        <f t="shared" si="3"/>
        <v/>
      </c>
    </row>
    <row r="235" spans="1:18" x14ac:dyDescent="0.35">
      <c r="A235" s="520"/>
      <c r="B235" s="505"/>
      <c r="C235" s="493"/>
      <c r="D235" s="494"/>
      <c r="E235" s="495"/>
      <c r="F235" s="496"/>
      <c r="G235" s="497"/>
      <c r="H235" s="497"/>
      <c r="I235" s="497"/>
      <c r="J235" s="493"/>
      <c r="K235" s="498"/>
      <c r="L235" s="499"/>
      <c r="M235" s="498"/>
      <c r="N235" s="499"/>
      <c r="O235" s="500"/>
      <c r="P235" s="500"/>
      <c r="Q235" s="500"/>
      <c r="R235" s="502" t="str">
        <f t="shared" si="3"/>
        <v/>
      </c>
    </row>
    <row r="236" spans="1:18" x14ac:dyDescent="0.35">
      <c r="A236" s="520"/>
      <c r="B236" s="505"/>
      <c r="C236" s="493"/>
      <c r="D236" s="494"/>
      <c r="E236" s="495"/>
      <c r="F236" s="496"/>
      <c r="G236" s="497"/>
      <c r="H236" s="497"/>
      <c r="I236" s="497"/>
      <c r="J236" s="493"/>
      <c r="K236" s="498"/>
      <c r="L236" s="499"/>
      <c r="M236" s="498"/>
      <c r="N236" s="499"/>
      <c r="O236" s="500"/>
      <c r="P236" s="500"/>
      <c r="Q236" s="500"/>
      <c r="R236" s="502" t="str">
        <f t="shared" si="3"/>
        <v/>
      </c>
    </row>
    <row r="237" spans="1:18" x14ac:dyDescent="0.35">
      <c r="A237" s="520"/>
      <c r="B237" s="505"/>
      <c r="C237" s="493"/>
      <c r="D237" s="494"/>
      <c r="E237" s="495"/>
      <c r="F237" s="496"/>
      <c r="G237" s="497"/>
      <c r="H237" s="497"/>
      <c r="I237" s="497"/>
      <c r="J237" s="493"/>
      <c r="K237" s="498"/>
      <c r="L237" s="499"/>
      <c r="M237" s="498"/>
      <c r="N237" s="499"/>
      <c r="O237" s="500"/>
      <c r="P237" s="500"/>
      <c r="Q237" s="500"/>
      <c r="R237" s="502" t="str">
        <f t="shared" si="3"/>
        <v/>
      </c>
    </row>
    <row r="238" spans="1:18" x14ac:dyDescent="0.35">
      <c r="A238" s="520"/>
      <c r="B238" s="505"/>
      <c r="C238" s="493"/>
      <c r="D238" s="494"/>
      <c r="E238" s="495"/>
      <c r="F238" s="496"/>
      <c r="G238" s="497"/>
      <c r="H238" s="497"/>
      <c r="I238" s="497"/>
      <c r="J238" s="493"/>
      <c r="K238" s="498"/>
      <c r="L238" s="499"/>
      <c r="M238" s="498"/>
      <c r="N238" s="499"/>
      <c r="O238" s="500"/>
      <c r="P238" s="500"/>
      <c r="Q238" s="500"/>
      <c r="R238" s="502" t="str">
        <f t="shared" si="3"/>
        <v/>
      </c>
    </row>
    <row r="239" spans="1:18" x14ac:dyDescent="0.35">
      <c r="A239" s="520"/>
      <c r="B239" s="505"/>
      <c r="C239" s="493"/>
      <c r="D239" s="494"/>
      <c r="E239" s="495"/>
      <c r="F239" s="496"/>
      <c r="G239" s="497"/>
      <c r="H239" s="497"/>
      <c r="I239" s="497"/>
      <c r="J239" s="493"/>
      <c r="K239" s="498"/>
      <c r="L239" s="499"/>
      <c r="M239" s="498"/>
      <c r="N239" s="499"/>
      <c r="O239" s="500"/>
      <c r="P239" s="500"/>
      <c r="Q239" s="500"/>
      <c r="R239" s="502" t="str">
        <f t="shared" si="3"/>
        <v/>
      </c>
    </row>
    <row r="240" spans="1:18" x14ac:dyDescent="0.35">
      <c r="A240" s="520"/>
      <c r="B240" s="505"/>
      <c r="C240" s="493"/>
      <c r="D240" s="494"/>
      <c r="E240" s="495"/>
      <c r="F240" s="496"/>
      <c r="G240" s="497"/>
      <c r="H240" s="497"/>
      <c r="I240" s="497"/>
      <c r="J240" s="493"/>
      <c r="K240" s="498"/>
      <c r="L240" s="499"/>
      <c r="M240" s="498"/>
      <c r="N240" s="499"/>
      <c r="O240" s="500"/>
      <c r="P240" s="500"/>
      <c r="Q240" s="500"/>
      <c r="R240" s="502" t="str">
        <f t="shared" si="3"/>
        <v/>
      </c>
    </row>
    <row r="241" spans="1:18" x14ac:dyDescent="0.35">
      <c r="A241" s="520"/>
      <c r="B241" s="505"/>
      <c r="C241" s="493"/>
      <c r="D241" s="494"/>
      <c r="E241" s="495"/>
      <c r="F241" s="496"/>
      <c r="G241" s="497"/>
      <c r="H241" s="497"/>
      <c r="I241" s="497"/>
      <c r="J241" s="493"/>
      <c r="K241" s="498"/>
      <c r="L241" s="499"/>
      <c r="M241" s="498"/>
      <c r="N241" s="499"/>
      <c r="O241" s="500"/>
      <c r="P241" s="500"/>
      <c r="Q241" s="500"/>
      <c r="R241" s="502" t="str">
        <f t="shared" si="3"/>
        <v/>
      </c>
    </row>
    <row r="242" spans="1:18" x14ac:dyDescent="0.35">
      <c r="A242" s="520"/>
      <c r="B242" s="505"/>
      <c r="C242" s="493"/>
      <c r="D242" s="494"/>
      <c r="E242" s="495"/>
      <c r="F242" s="496"/>
      <c r="G242" s="497"/>
      <c r="H242" s="497"/>
      <c r="I242" s="497"/>
      <c r="J242" s="493"/>
      <c r="K242" s="498"/>
      <c r="L242" s="499"/>
      <c r="M242" s="498"/>
      <c r="N242" s="499"/>
      <c r="O242" s="500"/>
      <c r="P242" s="500"/>
      <c r="Q242" s="500"/>
      <c r="R242" s="502" t="str">
        <f t="shared" si="3"/>
        <v/>
      </c>
    </row>
    <row r="243" spans="1:18" x14ac:dyDescent="0.35">
      <c r="A243" s="520"/>
      <c r="B243" s="505"/>
      <c r="C243" s="493"/>
      <c r="D243" s="494"/>
      <c r="E243" s="495"/>
      <c r="F243" s="496"/>
      <c r="G243" s="497"/>
      <c r="H243" s="497"/>
      <c r="I243" s="497"/>
      <c r="J243" s="493"/>
      <c r="K243" s="498"/>
      <c r="L243" s="499"/>
      <c r="M243" s="498"/>
      <c r="N243" s="499"/>
      <c r="O243" s="500"/>
      <c r="P243" s="500"/>
      <c r="Q243" s="500"/>
      <c r="R243" s="502" t="str">
        <f t="shared" si="3"/>
        <v/>
      </c>
    </row>
    <row r="244" spans="1:18" x14ac:dyDescent="0.35">
      <c r="A244" s="520"/>
      <c r="B244" s="505"/>
      <c r="C244" s="493"/>
      <c r="D244" s="494"/>
      <c r="E244" s="495"/>
      <c r="F244" s="496"/>
      <c r="G244" s="497"/>
      <c r="H244" s="497"/>
      <c r="I244" s="497"/>
      <c r="J244" s="493"/>
      <c r="K244" s="498"/>
      <c r="L244" s="499"/>
      <c r="M244" s="498"/>
      <c r="N244" s="499"/>
      <c r="O244" s="500"/>
      <c r="P244" s="500"/>
      <c r="Q244" s="500"/>
      <c r="R244" s="502" t="str">
        <f t="shared" si="3"/>
        <v/>
      </c>
    </row>
    <row r="245" spans="1:18" x14ac:dyDescent="0.35">
      <c r="A245" s="520"/>
      <c r="B245" s="505"/>
      <c r="C245" s="493"/>
      <c r="D245" s="494"/>
      <c r="E245" s="495"/>
      <c r="F245" s="496"/>
      <c r="G245" s="497"/>
      <c r="H245" s="497"/>
      <c r="I245" s="497"/>
      <c r="J245" s="493"/>
      <c r="K245" s="498"/>
      <c r="L245" s="499"/>
      <c r="M245" s="498"/>
      <c r="N245" s="499"/>
      <c r="O245" s="500"/>
      <c r="P245" s="500"/>
      <c r="Q245" s="500"/>
      <c r="R245" s="502" t="str">
        <f t="shared" si="3"/>
        <v/>
      </c>
    </row>
    <row r="246" spans="1:18" x14ac:dyDescent="0.35">
      <c r="A246" s="520"/>
      <c r="B246" s="505"/>
      <c r="C246" s="493"/>
      <c r="D246" s="494"/>
      <c r="E246" s="495"/>
      <c r="F246" s="496"/>
      <c r="G246" s="497"/>
      <c r="H246" s="497"/>
      <c r="I246" s="497"/>
      <c r="J246" s="493"/>
      <c r="K246" s="498"/>
      <c r="L246" s="499"/>
      <c r="M246" s="498"/>
      <c r="N246" s="499"/>
      <c r="O246" s="500"/>
      <c r="P246" s="500"/>
      <c r="Q246" s="500"/>
      <c r="R246" s="502" t="str">
        <f t="shared" si="3"/>
        <v/>
      </c>
    </row>
    <row r="247" spans="1:18" x14ac:dyDescent="0.35">
      <c r="A247" s="520"/>
      <c r="B247" s="505"/>
      <c r="C247" s="493"/>
      <c r="D247" s="494"/>
      <c r="E247" s="495"/>
      <c r="F247" s="496"/>
      <c r="G247" s="497"/>
      <c r="H247" s="497"/>
      <c r="I247" s="497"/>
      <c r="J247" s="493"/>
      <c r="K247" s="498"/>
      <c r="L247" s="499"/>
      <c r="M247" s="498"/>
      <c r="N247" s="499"/>
      <c r="O247" s="500"/>
      <c r="P247" s="500"/>
      <c r="Q247" s="500"/>
      <c r="R247" s="502" t="str">
        <f t="shared" si="3"/>
        <v/>
      </c>
    </row>
    <row r="248" spans="1:18" x14ac:dyDescent="0.35">
      <c r="A248" s="520"/>
      <c r="B248" s="505"/>
      <c r="C248" s="493"/>
      <c r="D248" s="494"/>
      <c r="E248" s="495"/>
      <c r="F248" s="496"/>
      <c r="G248" s="497"/>
      <c r="H248" s="497"/>
      <c r="I248" s="497"/>
      <c r="J248" s="493"/>
      <c r="K248" s="498"/>
      <c r="L248" s="499"/>
      <c r="M248" s="498"/>
      <c r="N248" s="499"/>
      <c r="O248" s="500"/>
      <c r="P248" s="500"/>
      <c r="Q248" s="500"/>
      <c r="R248" s="502" t="str">
        <f t="shared" si="3"/>
        <v/>
      </c>
    </row>
    <row r="249" spans="1:18" x14ac:dyDescent="0.35">
      <c r="A249" s="520"/>
      <c r="B249" s="505"/>
      <c r="C249" s="493"/>
      <c r="D249" s="494"/>
      <c r="E249" s="495"/>
      <c r="F249" s="496"/>
      <c r="G249" s="497"/>
      <c r="H249" s="497"/>
      <c r="I249" s="497"/>
      <c r="J249" s="493"/>
      <c r="K249" s="498"/>
      <c r="L249" s="499"/>
      <c r="M249" s="498"/>
      <c r="N249" s="499"/>
      <c r="O249" s="500"/>
      <c r="P249" s="500"/>
      <c r="Q249" s="500"/>
      <c r="R249" s="502" t="str">
        <f t="shared" si="3"/>
        <v/>
      </c>
    </row>
    <row r="250" spans="1:18" x14ac:dyDescent="0.35">
      <c r="A250" s="520"/>
      <c r="B250" s="505"/>
      <c r="C250" s="493"/>
      <c r="D250" s="494"/>
      <c r="E250" s="495"/>
      <c r="F250" s="496"/>
      <c r="G250" s="497"/>
      <c r="H250" s="497"/>
      <c r="I250" s="497"/>
      <c r="J250" s="493"/>
      <c r="K250" s="498"/>
      <c r="L250" s="499"/>
      <c r="M250" s="498"/>
      <c r="N250" s="499"/>
      <c r="O250" s="500"/>
      <c r="P250" s="500"/>
      <c r="Q250" s="500"/>
      <c r="R250" s="502" t="str">
        <f t="shared" si="3"/>
        <v/>
      </c>
    </row>
    <row r="251" spans="1:18" x14ac:dyDescent="0.35">
      <c r="A251" s="520"/>
      <c r="B251" s="505"/>
      <c r="C251" s="493"/>
      <c r="D251" s="494"/>
      <c r="E251" s="495"/>
      <c r="F251" s="496"/>
      <c r="G251" s="497"/>
      <c r="H251" s="497"/>
      <c r="I251" s="497"/>
      <c r="J251" s="493"/>
      <c r="K251" s="498"/>
      <c r="L251" s="499"/>
      <c r="M251" s="498"/>
      <c r="N251" s="499"/>
      <c r="O251" s="500"/>
      <c r="P251" s="500"/>
      <c r="Q251" s="500"/>
      <c r="R251" s="502" t="str">
        <f t="shared" si="3"/>
        <v/>
      </c>
    </row>
    <row r="252" spans="1:18" x14ac:dyDescent="0.35">
      <c r="A252" s="520"/>
      <c r="B252" s="505"/>
      <c r="C252" s="493"/>
      <c r="D252" s="494"/>
      <c r="E252" s="495"/>
      <c r="F252" s="496"/>
      <c r="G252" s="497"/>
      <c r="H252" s="497"/>
      <c r="I252" s="497"/>
      <c r="J252" s="493"/>
      <c r="K252" s="498"/>
      <c r="L252" s="499"/>
      <c r="M252" s="498"/>
      <c r="N252" s="499"/>
      <c r="O252" s="500"/>
      <c r="P252" s="500"/>
      <c r="Q252" s="500"/>
      <c r="R252" s="502" t="str">
        <f t="shared" si="3"/>
        <v/>
      </c>
    </row>
    <row r="253" spans="1:18" x14ac:dyDescent="0.35">
      <c r="A253" s="520"/>
      <c r="B253" s="505"/>
      <c r="C253" s="493"/>
      <c r="D253" s="494"/>
      <c r="E253" s="495"/>
      <c r="F253" s="496"/>
      <c r="G253" s="497"/>
      <c r="H253" s="497"/>
      <c r="I253" s="497"/>
      <c r="J253" s="493"/>
      <c r="K253" s="498"/>
      <c r="L253" s="499"/>
      <c r="M253" s="498"/>
      <c r="N253" s="499"/>
      <c r="O253" s="500"/>
      <c r="P253" s="500"/>
      <c r="Q253" s="500"/>
      <c r="R253" s="502" t="str">
        <f t="shared" si="3"/>
        <v/>
      </c>
    </row>
    <row r="254" spans="1:18" x14ac:dyDescent="0.35">
      <c r="A254" s="520"/>
      <c r="B254" s="505"/>
      <c r="C254" s="493"/>
      <c r="D254" s="494"/>
      <c r="E254" s="495"/>
      <c r="F254" s="496"/>
      <c r="G254" s="497"/>
      <c r="H254" s="497"/>
      <c r="I254" s="497"/>
      <c r="J254" s="493"/>
      <c r="K254" s="498"/>
      <c r="L254" s="499"/>
      <c r="M254" s="498"/>
      <c r="N254" s="499"/>
      <c r="O254" s="500"/>
      <c r="P254" s="500"/>
      <c r="Q254" s="500"/>
      <c r="R254" s="502" t="str">
        <f t="shared" si="3"/>
        <v/>
      </c>
    </row>
    <row r="255" spans="1:18" x14ac:dyDescent="0.35">
      <c r="A255" s="520"/>
      <c r="B255" s="505"/>
      <c r="C255" s="493"/>
      <c r="D255" s="494"/>
      <c r="E255" s="495"/>
      <c r="F255" s="496"/>
      <c r="G255" s="497"/>
      <c r="H255" s="497"/>
      <c r="I255" s="497"/>
      <c r="J255" s="493"/>
      <c r="K255" s="498"/>
      <c r="L255" s="499"/>
      <c r="M255" s="498"/>
      <c r="N255" s="499"/>
      <c r="O255" s="500"/>
      <c r="P255" s="500"/>
      <c r="Q255" s="500"/>
      <c r="R255" s="502" t="str">
        <f t="shared" si="3"/>
        <v/>
      </c>
    </row>
    <row r="256" spans="1:18" x14ac:dyDescent="0.35">
      <c r="A256" s="520"/>
      <c r="B256" s="505"/>
      <c r="C256" s="493"/>
      <c r="D256" s="494"/>
      <c r="E256" s="495"/>
      <c r="F256" s="496"/>
      <c r="G256" s="497"/>
      <c r="H256" s="497"/>
      <c r="I256" s="497"/>
      <c r="J256" s="493"/>
      <c r="K256" s="498"/>
      <c r="L256" s="499"/>
      <c r="M256" s="498"/>
      <c r="N256" s="499"/>
      <c r="O256" s="500"/>
      <c r="P256" s="500"/>
      <c r="Q256" s="500"/>
      <c r="R256" s="502" t="str">
        <f t="shared" si="3"/>
        <v/>
      </c>
    </row>
    <row r="257" spans="1:18" x14ac:dyDescent="0.35">
      <c r="A257" s="520"/>
      <c r="B257" s="505"/>
      <c r="C257" s="493"/>
      <c r="D257" s="494"/>
      <c r="E257" s="495"/>
      <c r="F257" s="496"/>
      <c r="G257" s="497"/>
      <c r="H257" s="497"/>
      <c r="I257" s="497"/>
      <c r="J257" s="493"/>
      <c r="K257" s="498"/>
      <c r="L257" s="499"/>
      <c r="M257" s="498"/>
      <c r="N257" s="499"/>
      <c r="O257" s="500"/>
      <c r="P257" s="500"/>
      <c r="Q257" s="500"/>
      <c r="R257" s="502" t="str">
        <f t="shared" si="3"/>
        <v/>
      </c>
    </row>
    <row r="258" spans="1:18" x14ac:dyDescent="0.35">
      <c r="A258" s="520"/>
      <c r="B258" s="505"/>
      <c r="C258" s="493"/>
      <c r="D258" s="494"/>
      <c r="E258" s="495"/>
      <c r="F258" s="496"/>
      <c r="G258" s="497"/>
      <c r="H258" s="497"/>
      <c r="I258" s="497"/>
      <c r="J258" s="493"/>
      <c r="K258" s="498"/>
      <c r="L258" s="499"/>
      <c r="M258" s="498"/>
      <c r="N258" s="499"/>
      <c r="O258" s="500"/>
      <c r="P258" s="500"/>
      <c r="Q258" s="500"/>
      <c r="R258" s="502" t="str">
        <f t="shared" si="3"/>
        <v/>
      </c>
    </row>
    <row r="259" spans="1:18" x14ac:dyDescent="0.35">
      <c r="A259" s="520"/>
      <c r="B259" s="505"/>
      <c r="C259" s="493"/>
      <c r="D259" s="494"/>
      <c r="E259" s="495"/>
      <c r="F259" s="496"/>
      <c r="G259" s="497"/>
      <c r="H259" s="497"/>
      <c r="I259" s="497"/>
      <c r="J259" s="493"/>
      <c r="K259" s="498"/>
      <c r="L259" s="499"/>
      <c r="M259" s="498"/>
      <c r="N259" s="499"/>
      <c r="O259" s="500"/>
      <c r="P259" s="500"/>
      <c r="Q259" s="500"/>
      <c r="R259" s="502" t="str">
        <f t="shared" si="3"/>
        <v/>
      </c>
    </row>
    <row r="260" spans="1:18" x14ac:dyDescent="0.35">
      <c r="A260" s="520"/>
      <c r="B260" s="505"/>
      <c r="C260" s="493"/>
      <c r="D260" s="494"/>
      <c r="E260" s="495"/>
      <c r="F260" s="496"/>
      <c r="G260" s="497"/>
      <c r="H260" s="497"/>
      <c r="I260" s="497"/>
      <c r="J260" s="493"/>
      <c r="K260" s="498"/>
      <c r="L260" s="499"/>
      <c r="M260" s="498"/>
      <c r="N260" s="499"/>
      <c r="O260" s="500"/>
      <c r="P260" s="500"/>
      <c r="Q260" s="500"/>
      <c r="R260" s="502" t="str">
        <f t="shared" si="3"/>
        <v/>
      </c>
    </row>
    <row r="261" spans="1:18" x14ac:dyDescent="0.35">
      <c r="A261" s="520"/>
      <c r="B261" s="505"/>
      <c r="C261" s="493"/>
      <c r="D261" s="494"/>
      <c r="E261" s="495"/>
      <c r="F261" s="496"/>
      <c r="G261" s="497"/>
      <c r="H261" s="497"/>
      <c r="I261" s="497"/>
      <c r="J261" s="493"/>
      <c r="K261" s="498"/>
      <c r="L261" s="499"/>
      <c r="M261" s="498"/>
      <c r="N261" s="499"/>
      <c r="O261" s="500"/>
      <c r="P261" s="500"/>
      <c r="Q261" s="500"/>
      <c r="R261" s="502" t="str">
        <f t="shared" si="3"/>
        <v/>
      </c>
    </row>
    <row r="262" spans="1:18" x14ac:dyDescent="0.35">
      <c r="A262" s="520"/>
      <c r="B262" s="505"/>
      <c r="C262" s="493"/>
      <c r="D262" s="494"/>
      <c r="E262" s="495"/>
      <c r="F262" s="496"/>
      <c r="G262" s="497"/>
      <c r="H262" s="497"/>
      <c r="I262" s="497"/>
      <c r="J262" s="493"/>
      <c r="K262" s="498"/>
      <c r="L262" s="499"/>
      <c r="M262" s="498"/>
      <c r="N262" s="499"/>
      <c r="O262" s="500"/>
      <c r="P262" s="500"/>
      <c r="Q262" s="500"/>
      <c r="R262" s="502" t="str">
        <f t="shared" si="3"/>
        <v/>
      </c>
    </row>
    <row r="263" spans="1:18" x14ac:dyDescent="0.35">
      <c r="A263" s="520"/>
      <c r="B263" s="505"/>
      <c r="C263" s="493"/>
      <c r="D263" s="494"/>
      <c r="E263" s="495"/>
      <c r="F263" s="496"/>
      <c r="G263" s="497"/>
      <c r="H263" s="497"/>
      <c r="I263" s="497"/>
      <c r="J263" s="493"/>
      <c r="K263" s="498"/>
      <c r="L263" s="499"/>
      <c r="M263" s="498"/>
      <c r="N263" s="499"/>
      <c r="O263" s="500"/>
      <c r="P263" s="500"/>
      <c r="Q263" s="500"/>
      <c r="R263" s="502" t="str">
        <f t="shared" si="3"/>
        <v/>
      </c>
    </row>
    <row r="264" spans="1:18" x14ac:dyDescent="0.35">
      <c r="A264" s="520"/>
      <c r="B264" s="505"/>
      <c r="C264" s="493"/>
      <c r="D264" s="494"/>
      <c r="E264" s="495"/>
      <c r="F264" s="496"/>
      <c r="G264" s="497"/>
      <c r="H264" s="497"/>
      <c r="I264" s="497"/>
      <c r="J264" s="493"/>
      <c r="K264" s="498"/>
      <c r="L264" s="499"/>
      <c r="M264" s="498"/>
      <c r="N264" s="499"/>
      <c r="O264" s="500"/>
      <c r="P264" s="500"/>
      <c r="Q264" s="500"/>
      <c r="R264" s="502" t="str">
        <f t="shared" si="3"/>
        <v/>
      </c>
    </row>
    <row r="265" spans="1:18" x14ac:dyDescent="0.35">
      <c r="A265" s="520"/>
      <c r="B265" s="505"/>
      <c r="C265" s="493"/>
      <c r="D265" s="494"/>
      <c r="E265" s="495"/>
      <c r="F265" s="496"/>
      <c r="G265" s="497"/>
      <c r="H265" s="497"/>
      <c r="I265" s="497"/>
      <c r="J265" s="493"/>
      <c r="K265" s="498"/>
      <c r="L265" s="499"/>
      <c r="M265" s="498"/>
      <c r="N265" s="499"/>
      <c r="O265" s="500"/>
      <c r="P265" s="500"/>
      <c r="Q265" s="500"/>
      <c r="R265" s="502" t="str">
        <f t="shared" si="3"/>
        <v/>
      </c>
    </row>
    <row r="266" spans="1:18" x14ac:dyDescent="0.35">
      <c r="A266" s="520"/>
      <c r="B266" s="505"/>
      <c r="C266" s="493"/>
      <c r="D266" s="494"/>
      <c r="E266" s="495"/>
      <c r="F266" s="496"/>
      <c r="G266" s="497"/>
      <c r="H266" s="497"/>
      <c r="I266" s="497"/>
      <c r="J266" s="493"/>
      <c r="K266" s="498"/>
      <c r="L266" s="499"/>
      <c r="M266" s="498"/>
      <c r="N266" s="499"/>
      <c r="O266" s="500"/>
      <c r="P266" s="500"/>
      <c r="Q266" s="500"/>
      <c r="R266" s="502" t="str">
        <f t="shared" si="3"/>
        <v/>
      </c>
    </row>
    <row r="267" spans="1:18" x14ac:dyDescent="0.35">
      <c r="A267" s="520"/>
      <c r="B267" s="505"/>
      <c r="C267" s="493"/>
      <c r="D267" s="494"/>
      <c r="E267" s="495"/>
      <c r="F267" s="496"/>
      <c r="G267" s="497"/>
      <c r="H267" s="497"/>
      <c r="I267" s="497"/>
      <c r="J267" s="493"/>
      <c r="K267" s="498"/>
      <c r="L267" s="499"/>
      <c r="M267" s="498"/>
      <c r="N267" s="499"/>
      <c r="O267" s="500"/>
      <c r="P267" s="500"/>
      <c r="Q267" s="500"/>
      <c r="R267" s="502" t="str">
        <f t="shared" si="3"/>
        <v/>
      </c>
    </row>
    <row r="268" spans="1:18" x14ac:dyDescent="0.35">
      <c r="A268" s="520"/>
      <c r="B268" s="505"/>
      <c r="C268" s="493"/>
      <c r="D268" s="494"/>
      <c r="E268" s="495"/>
      <c r="F268" s="496"/>
      <c r="G268" s="497"/>
      <c r="H268" s="497"/>
      <c r="I268" s="497"/>
      <c r="J268" s="493"/>
      <c r="K268" s="498"/>
      <c r="L268" s="499"/>
      <c r="M268" s="498"/>
      <c r="N268" s="499"/>
      <c r="O268" s="500"/>
      <c r="P268" s="500"/>
      <c r="Q268" s="500"/>
      <c r="R268" s="502" t="str">
        <f t="shared" si="3"/>
        <v/>
      </c>
    </row>
    <row r="269" spans="1:18" x14ac:dyDescent="0.35">
      <c r="A269" s="520"/>
      <c r="B269" s="505"/>
      <c r="C269" s="493"/>
      <c r="D269" s="494"/>
      <c r="E269" s="495"/>
      <c r="F269" s="496"/>
      <c r="G269" s="497"/>
      <c r="H269" s="497"/>
      <c r="I269" s="497"/>
      <c r="J269" s="493"/>
      <c r="K269" s="498"/>
      <c r="L269" s="499"/>
      <c r="M269" s="498"/>
      <c r="N269" s="499"/>
      <c r="O269" s="500"/>
      <c r="P269" s="500"/>
      <c r="Q269" s="500"/>
      <c r="R269" s="502" t="str">
        <f t="shared" si="3"/>
        <v/>
      </c>
    </row>
    <row r="270" spans="1:18" x14ac:dyDescent="0.35">
      <c r="A270" s="520"/>
      <c r="B270" s="505"/>
      <c r="C270" s="493"/>
      <c r="D270" s="494"/>
      <c r="E270" s="495"/>
      <c r="F270" s="496"/>
      <c r="G270" s="497"/>
      <c r="H270" s="497"/>
      <c r="I270" s="497"/>
      <c r="J270" s="493"/>
      <c r="K270" s="498"/>
      <c r="L270" s="499"/>
      <c r="M270" s="498"/>
      <c r="N270" s="499"/>
      <c r="O270" s="500"/>
      <c r="P270" s="500"/>
      <c r="Q270" s="500"/>
      <c r="R270" s="502" t="str">
        <f t="shared" si="3"/>
        <v/>
      </c>
    </row>
    <row r="271" spans="1:18" x14ac:dyDescent="0.35">
      <c r="A271" s="520"/>
      <c r="B271" s="505"/>
      <c r="C271" s="493"/>
      <c r="D271" s="494"/>
      <c r="E271" s="495"/>
      <c r="F271" s="496"/>
      <c r="G271" s="497"/>
      <c r="H271" s="497"/>
      <c r="I271" s="497"/>
      <c r="J271" s="493"/>
      <c r="K271" s="498"/>
      <c r="L271" s="499"/>
      <c r="M271" s="498"/>
      <c r="N271" s="499"/>
      <c r="O271" s="500"/>
      <c r="P271" s="500"/>
      <c r="Q271" s="500"/>
      <c r="R271" s="502" t="str">
        <f t="shared" si="3"/>
        <v/>
      </c>
    </row>
    <row r="272" spans="1:18" x14ac:dyDescent="0.35">
      <c r="A272" s="520"/>
      <c r="B272" s="505"/>
      <c r="C272" s="493"/>
      <c r="D272" s="494"/>
      <c r="E272" s="495"/>
      <c r="F272" s="496"/>
      <c r="G272" s="497"/>
      <c r="H272" s="497"/>
      <c r="I272" s="497"/>
      <c r="J272" s="493"/>
      <c r="K272" s="498"/>
      <c r="L272" s="499"/>
      <c r="M272" s="498"/>
      <c r="N272" s="499"/>
      <c r="O272" s="500"/>
      <c r="P272" s="500"/>
      <c r="Q272" s="500"/>
      <c r="R272" s="502" t="str">
        <f t="shared" ref="R272" si="4">IF(M272="","",ROUND(Q272/M272,2))</f>
        <v/>
      </c>
    </row>
    <row r="273" spans="2:2" x14ac:dyDescent="0.35">
      <c r="B273" s="521"/>
    </row>
  </sheetData>
  <sheetProtection sheet="1" formatCells="0" formatColumns="0" formatRows="0" insertRows="0" selectLockedCells="1" sort="0" autoFilter="0"/>
  <autoFilter ref="A15:R272" xr:uid="{A8A1FA0B-DC56-4489-9332-A06D9A83B9FF}"/>
  <dataValidations count="3">
    <dataValidation type="list" allowBlank="1" showInputMessage="1" showErrorMessage="1" sqref="H16:H272" xr:uid="{C7E5691D-4DAD-495F-94F8-64A7DBB0265F}">
      <formula1>"Autochtone,Diversité"</formula1>
    </dataValidation>
    <dataValidation type="list" errorStyle="warning" allowBlank="1" showInputMessage="1" showErrorMessage="1" sqref="G16:G272" xr:uid="{B283CCCB-0DEC-4714-BBEC-2BE38C8E3FF8}">
      <formula1>"Adulte,Tout public"</formula1>
    </dataValidation>
    <dataValidation type="list" errorStyle="warning" allowBlank="1" showInputMessage="1" showErrorMessage="1" sqref="F16:F272" xr:uid="{EDD58B47-F853-4686-BAA5-820F41703C3D}">
      <formula1>"Codiffusion"</formula1>
    </dataValidation>
  </dataValidations>
  <printOptions horizontalCentered="1"/>
  <pageMargins left="0.23622047244094491" right="0.23622047244094491" top="0.74803149606299213" bottom="0.74803149606299213" header="0.31496062992125984" footer="0.31496062992125984"/>
  <pageSetup paperSize="5" scale="70" fitToWidth="0" fitToHeight="0" orientation="landscape" horizontalDpi="1200" verticalDpi="1200" r:id="rId1"/>
  <headerFooter>
    <oddFooter>&amp;LBilan de diffusion pour les productions québécoises - Public général&amp;Rpage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4</xdr:col>
                    <xdr:colOff>336550</xdr:colOff>
                    <xdr:row>3</xdr:row>
                    <xdr:rowOff>0</xdr:rowOff>
                  </from>
                  <to>
                    <xdr:col>5</xdr:col>
                    <xdr:colOff>520700</xdr:colOff>
                    <xdr:row>4</xdr:row>
                    <xdr:rowOff>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5</xdr:col>
                    <xdr:colOff>635000</xdr:colOff>
                    <xdr:row>3</xdr:row>
                    <xdr:rowOff>0</xdr:rowOff>
                  </from>
                  <to>
                    <xdr:col>7</xdr:col>
                    <xdr:colOff>196850</xdr:colOff>
                    <xdr:row>4</xdr:row>
                    <xdr:rowOff>0</xdr:rowOff>
                  </to>
                </anchor>
              </controlPr>
            </control>
          </mc:Choice>
        </mc:AlternateContent>
        <mc:AlternateContent xmlns:mc="http://schemas.openxmlformats.org/markup-compatibility/2006">
          <mc:Choice Requires="x14">
            <control shapeId="76803" r:id="rId6" name="Check Box 3">
              <controlPr defaultSize="0" autoFill="0" autoLine="0" autoPict="0">
                <anchor moveWithCells="1">
                  <from>
                    <xdr:col>7</xdr:col>
                    <xdr:colOff>311150</xdr:colOff>
                    <xdr:row>3</xdr:row>
                    <xdr:rowOff>0</xdr:rowOff>
                  </from>
                  <to>
                    <xdr:col>8</xdr:col>
                    <xdr:colOff>730250</xdr:colOff>
                    <xdr:row>4</xdr:row>
                    <xdr:rowOff>0</xdr:rowOff>
                  </to>
                </anchor>
              </controlPr>
            </control>
          </mc:Choice>
        </mc:AlternateContent>
        <mc:AlternateContent xmlns:mc="http://schemas.openxmlformats.org/markup-compatibility/2006">
          <mc:Choice Requires="x14">
            <control shapeId="76804" r:id="rId7" name="Check Box 4">
              <controlPr defaultSize="0" autoFill="0" autoLine="0" autoPict="0">
                <anchor moveWithCells="1">
                  <from>
                    <xdr:col>8</xdr:col>
                    <xdr:colOff>844550</xdr:colOff>
                    <xdr:row>3</xdr:row>
                    <xdr:rowOff>0</xdr:rowOff>
                  </from>
                  <to>
                    <xdr:col>9</xdr:col>
                    <xdr:colOff>349250</xdr:colOff>
                    <xdr:row>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8" tint="0.39997558519241921"/>
    <pageSetUpPr fitToPage="1"/>
  </sheetPr>
  <dimension ref="A1:AT277"/>
  <sheetViews>
    <sheetView showGridLines="0" zoomScale="80" zoomScaleNormal="80" zoomScalePageLayoutView="80" workbookViewId="0">
      <selection activeCell="B22" sqref="B22"/>
    </sheetView>
  </sheetViews>
  <sheetFormatPr baseColWidth="10" defaultColWidth="11.453125" defaultRowHeight="14.5" x14ac:dyDescent="0.35"/>
  <cols>
    <col min="1" max="1" width="12.26953125" style="144" customWidth="1"/>
    <col min="2" max="2" width="40.7265625" style="144" customWidth="1"/>
    <col min="3" max="4" width="26.81640625" style="144" customWidth="1"/>
    <col min="5" max="5" width="14.54296875" style="144" customWidth="1"/>
    <col min="6" max="7" width="14.1796875" style="145" customWidth="1"/>
    <col min="8" max="8" width="27.7265625" style="145" customWidth="1"/>
    <col min="9" max="9" width="12" style="146" customWidth="1"/>
    <col min="10" max="10" width="16.7265625" style="147" hidden="1" customWidth="1"/>
    <col min="11" max="11" width="31.81640625" style="147" hidden="1" customWidth="1"/>
    <col min="12" max="12" width="13.90625" style="148" hidden="1" customWidth="1"/>
    <col min="13" max="13" width="13.7265625" style="148" customWidth="1"/>
    <col min="14" max="14" width="29.26953125" style="148" customWidth="1"/>
    <col min="15" max="15" width="12.7265625" style="147" customWidth="1"/>
    <col min="16" max="16" width="13.7265625" style="149" customWidth="1"/>
    <col min="17" max="17" width="13.54296875" style="149" customWidth="1"/>
    <col min="18" max="18" width="13.54296875" style="149" hidden="1" customWidth="1"/>
    <col min="19" max="19" width="13.54296875" style="149" customWidth="1"/>
    <col min="20" max="20" width="13.54296875" style="150" hidden="1" customWidth="1"/>
    <col min="21" max="21" width="7" style="149" hidden="1" customWidth="1"/>
    <col min="22" max="22" width="7.54296875" style="151" customWidth="1"/>
    <col min="23" max="23" width="14.1796875" style="147" hidden="1" customWidth="1"/>
    <col min="24" max="24" width="7" style="147" customWidth="1"/>
    <col min="25" max="25" width="7" style="147" hidden="1" customWidth="1"/>
    <col min="26" max="26" width="11.81640625" style="152" customWidth="1"/>
    <col min="27" max="28" width="10.7265625" style="149" customWidth="1"/>
    <col min="29" max="29" width="12.1796875" style="169" customWidth="1"/>
    <col min="30" max="32" width="15.90625" style="149" customWidth="1"/>
    <col min="33" max="33" width="7.453125" style="153" customWidth="1"/>
    <col min="34" max="34" width="7.453125" style="144" customWidth="1"/>
    <col min="35" max="46" width="13" style="144" customWidth="1"/>
    <col min="47" max="16384" width="11.453125" style="144"/>
  </cols>
  <sheetData>
    <row r="1" spans="1:46" s="30" customFormat="1" ht="26.25" customHeight="1" x14ac:dyDescent="0.4">
      <c r="A1" s="32" t="s">
        <v>41</v>
      </c>
      <c r="C1" s="32"/>
      <c r="D1" s="32"/>
      <c r="I1" s="33"/>
      <c r="J1" s="33"/>
      <c r="K1" s="33"/>
      <c r="L1" s="34"/>
      <c r="M1" s="34"/>
      <c r="N1" s="34"/>
      <c r="O1" s="23"/>
      <c r="P1" s="22"/>
      <c r="Q1" s="22"/>
      <c r="R1" s="22"/>
      <c r="S1" s="22"/>
      <c r="T1" s="35"/>
      <c r="U1" s="36"/>
      <c r="V1" s="29"/>
      <c r="W1" s="23"/>
      <c r="X1" s="24"/>
      <c r="Y1" s="24"/>
      <c r="Z1" s="37"/>
      <c r="AA1" s="22"/>
      <c r="AB1" s="22"/>
      <c r="AC1" s="22"/>
      <c r="AD1" s="22"/>
      <c r="AE1" s="22"/>
      <c r="AF1" s="22"/>
      <c r="AG1" s="38"/>
    </row>
    <row r="2" spans="1:46" s="30" customFormat="1" ht="21" customHeight="1" x14ac:dyDescent="0.4">
      <c r="A2" s="155" t="s">
        <v>92</v>
      </c>
      <c r="C2" s="32"/>
      <c r="D2" s="32"/>
      <c r="F2" s="32"/>
      <c r="G2" s="32"/>
      <c r="H2" s="32"/>
      <c r="I2" s="33"/>
      <c r="J2" s="33"/>
      <c r="K2" s="33"/>
      <c r="L2" s="34"/>
      <c r="M2" s="34"/>
      <c r="N2" s="34"/>
      <c r="O2" s="23"/>
      <c r="P2" s="22"/>
      <c r="Q2" s="22"/>
      <c r="R2" s="22"/>
      <c r="S2" s="22"/>
      <c r="T2" s="35"/>
      <c r="U2" s="36"/>
      <c r="V2" s="29"/>
      <c r="W2" s="23"/>
      <c r="X2" s="24"/>
      <c r="Y2" s="24"/>
      <c r="Z2" s="37"/>
      <c r="AA2" s="22"/>
      <c r="AB2" s="22"/>
      <c r="AC2" s="22"/>
      <c r="AD2" s="22"/>
      <c r="AE2" s="22"/>
      <c r="AF2" s="22"/>
      <c r="AG2" s="38"/>
    </row>
    <row r="3" spans="1:46" s="30" customFormat="1" ht="30" customHeight="1" x14ac:dyDescent="0.4">
      <c r="A3" s="586" t="s">
        <v>1071</v>
      </c>
      <c r="B3" s="586"/>
      <c r="C3" s="586"/>
      <c r="D3" s="586"/>
      <c r="E3" s="586"/>
      <c r="F3" s="586"/>
      <c r="G3" s="586"/>
      <c r="H3" s="586"/>
      <c r="I3" s="33"/>
      <c r="J3" s="33"/>
      <c r="K3" s="33"/>
      <c r="L3" s="34"/>
      <c r="M3" s="34"/>
      <c r="N3" s="34"/>
      <c r="O3" s="23"/>
      <c r="P3" s="22"/>
      <c r="Q3" s="22"/>
      <c r="R3" s="22"/>
      <c r="S3" s="22"/>
      <c r="T3" s="35"/>
      <c r="U3" s="36"/>
      <c r="V3" s="29"/>
      <c r="W3" s="23"/>
      <c r="X3" s="24"/>
      <c r="Y3" s="24"/>
      <c r="Z3" s="37"/>
      <c r="AA3" s="22"/>
      <c r="AB3" s="22"/>
      <c r="AC3" s="22"/>
      <c r="AD3" s="22"/>
      <c r="AE3" s="22"/>
      <c r="AF3" s="22"/>
      <c r="AG3" s="38"/>
    </row>
    <row r="4" spans="1:46" s="39" customFormat="1" ht="17" customHeight="1" x14ac:dyDescent="0.3">
      <c r="A4" s="154" t="s">
        <v>5</v>
      </c>
      <c r="C4" s="40"/>
      <c r="D4" s="40"/>
      <c r="I4" s="41"/>
      <c r="J4" s="41"/>
      <c r="K4" s="41"/>
      <c r="L4" s="42"/>
      <c r="M4" s="42"/>
      <c r="N4" s="42"/>
      <c r="O4" s="25"/>
      <c r="P4" s="43"/>
      <c r="Q4" s="43"/>
      <c r="R4" s="43"/>
      <c r="S4" s="43"/>
      <c r="T4" s="44"/>
      <c r="U4" s="45"/>
      <c r="V4" s="46"/>
      <c r="W4" s="25"/>
      <c r="X4" s="26"/>
      <c r="Y4" s="11"/>
      <c r="Z4" s="47"/>
      <c r="AA4" s="30"/>
      <c r="AB4" s="30"/>
      <c r="AC4" s="30"/>
      <c r="AD4" s="2"/>
      <c r="AE4" s="2"/>
      <c r="AF4" s="2"/>
      <c r="AG4" s="48"/>
    </row>
    <row r="5" spans="1:46" s="30" customFormat="1" ht="13.5" thickBot="1" x14ac:dyDescent="0.35">
      <c r="A5" s="49"/>
      <c r="C5" s="49"/>
      <c r="D5" s="49"/>
      <c r="F5" s="49"/>
      <c r="G5" s="49"/>
      <c r="H5" s="49"/>
      <c r="I5" s="50"/>
      <c r="J5" s="50"/>
      <c r="K5" s="50"/>
      <c r="L5" s="51"/>
      <c r="M5" s="51"/>
      <c r="N5" s="51"/>
      <c r="O5" s="23"/>
      <c r="P5" s="22"/>
      <c r="Q5" s="22"/>
      <c r="R5" s="22"/>
      <c r="S5" s="22"/>
      <c r="T5" s="35"/>
      <c r="U5" s="36"/>
      <c r="V5" s="29"/>
      <c r="W5" s="23"/>
      <c r="X5" s="24"/>
      <c r="Y5" s="24"/>
      <c r="Z5" s="37"/>
      <c r="AD5" s="22"/>
      <c r="AE5" s="22"/>
      <c r="AF5" s="22"/>
      <c r="AG5" s="38"/>
    </row>
    <row r="6" spans="1:46" s="30" customFormat="1" ht="14" x14ac:dyDescent="0.25">
      <c r="A6" s="52" t="s">
        <v>57</v>
      </c>
      <c r="B6" s="53"/>
      <c r="C6" s="54" t="str">
        <f>'Identification de la salle'!C12</f>
        <v>Choisir la période de dépôt</v>
      </c>
      <c r="D6" s="55"/>
      <c r="E6" s="55"/>
      <c r="F6" s="55"/>
      <c r="G6" s="53"/>
      <c r="H6" s="53"/>
      <c r="I6" s="53"/>
      <c r="J6" s="53"/>
      <c r="K6" s="53"/>
      <c r="L6" s="53"/>
      <c r="M6" s="53"/>
      <c r="N6" s="53"/>
      <c r="O6" s="53"/>
      <c r="P6" s="53"/>
      <c r="Q6" s="53"/>
      <c r="R6" s="53"/>
      <c r="S6" s="53"/>
      <c r="T6" s="53"/>
      <c r="U6" s="53"/>
      <c r="V6" s="53"/>
      <c r="W6" s="56"/>
      <c r="X6" s="56"/>
      <c r="Y6" s="53"/>
      <c r="Z6" s="57"/>
      <c r="AA6" s="22"/>
      <c r="AB6" s="22"/>
      <c r="AC6" s="22"/>
      <c r="AD6" s="22"/>
      <c r="AE6" s="22"/>
      <c r="AF6" s="22"/>
      <c r="AG6" s="38"/>
    </row>
    <row r="7" spans="1:46" s="30" customFormat="1" ht="14" x14ac:dyDescent="0.25">
      <c r="A7" s="58" t="s">
        <v>0</v>
      </c>
      <c r="B7" s="59"/>
      <c r="C7" s="178" t="str">
        <f>IF(AND('Identification de la salle'!C14="",'Identification de la salle'!C18&lt;&gt;""),'Identification de la salle'!C18,IF('Identification de la salle'!C14="","",IF('Identification de la salle'!C16="Veuiller inscrire le nom de votre organisation dans la cellule C18",'Identification de la salle'!C18,'Identification de la salle'!C16)))</f>
        <v/>
      </c>
      <c r="D7" s="161"/>
      <c r="E7" s="161"/>
      <c r="F7" s="161"/>
      <c r="G7" s="59"/>
      <c r="H7" s="59"/>
      <c r="I7" s="59"/>
      <c r="J7" s="59"/>
      <c r="K7" s="59"/>
      <c r="L7" s="59"/>
      <c r="M7" s="59"/>
      <c r="N7" s="59"/>
      <c r="O7" s="59"/>
      <c r="P7" s="59"/>
      <c r="Q7" s="59"/>
      <c r="R7" s="59"/>
      <c r="S7" s="59"/>
      <c r="T7" s="59"/>
      <c r="U7" s="59"/>
      <c r="V7" s="59"/>
      <c r="W7" s="62"/>
      <c r="X7" s="62"/>
      <c r="Y7" s="59"/>
      <c r="Z7" s="64"/>
      <c r="AA7" s="22"/>
      <c r="AB7" s="22"/>
      <c r="AC7" s="22"/>
      <c r="AD7" s="22"/>
      <c r="AE7" s="22"/>
      <c r="AF7" s="22"/>
      <c r="AG7" s="38"/>
    </row>
    <row r="8" spans="1:46" s="30" customFormat="1" ht="14" x14ac:dyDescent="0.25">
      <c r="A8" s="58" t="s">
        <v>2</v>
      </c>
      <c r="B8" s="59"/>
      <c r="C8" s="393">
        <f>'Identification de la salle'!C20</f>
        <v>0</v>
      </c>
      <c r="D8" s="61"/>
      <c r="E8" s="61"/>
      <c r="F8" s="61"/>
      <c r="G8" s="59"/>
      <c r="H8" s="59"/>
      <c r="I8" s="59"/>
      <c r="J8" s="59"/>
      <c r="K8" s="59"/>
      <c r="L8" s="59"/>
      <c r="M8" s="59"/>
      <c r="N8" s="59"/>
      <c r="O8" s="59"/>
      <c r="P8" s="59"/>
      <c r="Q8" s="59"/>
      <c r="R8" s="59"/>
      <c r="S8" s="59"/>
      <c r="T8" s="59"/>
      <c r="U8" s="59"/>
      <c r="V8" s="59"/>
      <c r="W8" s="62"/>
      <c r="X8" s="63" t="s">
        <v>6</v>
      </c>
      <c r="Y8" s="59"/>
      <c r="Z8" s="64"/>
      <c r="AA8" s="22"/>
      <c r="AB8" s="22"/>
      <c r="AC8" s="22"/>
      <c r="AD8" s="37"/>
      <c r="AE8" s="22"/>
      <c r="AF8" s="22"/>
      <c r="AG8" s="38"/>
    </row>
    <row r="9" spans="1:46" s="30" customFormat="1" ht="14" x14ac:dyDescent="0.25">
      <c r="A9" s="58" t="s">
        <v>93</v>
      </c>
      <c r="B9" s="59"/>
      <c r="C9" s="60" t="str">
        <f>'Identification de la salle'!C22</f>
        <v>«Choisir»</v>
      </c>
      <c r="D9" s="61"/>
      <c r="E9" s="61"/>
      <c r="F9" s="61"/>
      <c r="G9" s="59"/>
      <c r="H9" s="59"/>
      <c r="I9" s="59"/>
      <c r="J9" s="59"/>
      <c r="K9" s="59"/>
      <c r="L9" s="59"/>
      <c r="M9" s="59"/>
      <c r="N9" s="59"/>
      <c r="O9" s="59"/>
      <c r="P9" s="59"/>
      <c r="Q9" s="59"/>
      <c r="R9" s="59"/>
      <c r="S9" s="59"/>
      <c r="T9" s="59"/>
      <c r="U9" s="59"/>
      <c r="V9" s="59"/>
      <c r="W9" s="62"/>
      <c r="X9" s="65" t="s">
        <v>21</v>
      </c>
      <c r="Y9" s="59"/>
      <c r="Z9" s="301" t="str">
        <f>'Tableau de bord'!G18</f>
        <v/>
      </c>
      <c r="AA9" s="22"/>
      <c r="AB9" s="22"/>
      <c r="AC9" s="22"/>
      <c r="AD9" s="37"/>
      <c r="AE9" s="22"/>
      <c r="AF9" s="22"/>
      <c r="AG9" s="38"/>
    </row>
    <row r="10" spans="1:46" s="30" customFormat="1" ht="15" customHeight="1" x14ac:dyDescent="0.25">
      <c r="A10" s="58" t="s">
        <v>3</v>
      </c>
      <c r="B10" s="59"/>
      <c r="C10" s="12">
        <f>'Identification de la salle'!E29</f>
        <v>0</v>
      </c>
      <c r="D10" s="59"/>
      <c r="E10" s="59"/>
      <c r="F10" s="59"/>
      <c r="G10" s="59"/>
      <c r="H10" s="59"/>
      <c r="I10" s="59"/>
      <c r="J10" s="59"/>
      <c r="K10" s="59"/>
      <c r="L10" s="59"/>
      <c r="M10" s="59"/>
      <c r="N10" s="59"/>
      <c r="O10" s="59"/>
      <c r="P10" s="59"/>
      <c r="Q10" s="59"/>
      <c r="R10" s="59"/>
      <c r="S10" s="59"/>
      <c r="T10" s="59"/>
      <c r="U10" s="59"/>
      <c r="V10" s="59"/>
      <c r="W10" s="62"/>
      <c r="X10" s="65" t="s">
        <v>22</v>
      </c>
      <c r="Y10" s="59"/>
      <c r="Z10" s="302" t="str">
        <f>'Tableau de bord'!G19</f>
        <v/>
      </c>
      <c r="AA10" s="22"/>
      <c r="AB10" s="175"/>
      <c r="AC10" s="175"/>
      <c r="AD10" s="22"/>
      <c r="AE10" s="22"/>
      <c r="AF10" s="22"/>
      <c r="AG10" s="38"/>
    </row>
    <row r="11" spans="1:46" s="30" customFormat="1" ht="4" customHeight="1" x14ac:dyDescent="0.25">
      <c r="A11" s="58"/>
      <c r="B11" s="59"/>
      <c r="C11" s="162"/>
      <c r="D11" s="59"/>
      <c r="E11" s="59"/>
      <c r="F11" s="59"/>
      <c r="G11" s="59"/>
      <c r="H11" s="59"/>
      <c r="I11" s="59"/>
      <c r="J11" s="59"/>
      <c r="K11" s="59"/>
      <c r="L11" s="59"/>
      <c r="M11" s="59"/>
      <c r="N11" s="59"/>
      <c r="O11" s="59"/>
      <c r="P11" s="59"/>
      <c r="Q11" s="59"/>
      <c r="R11" s="59"/>
      <c r="S11" s="59"/>
      <c r="T11" s="59"/>
      <c r="U11" s="59"/>
      <c r="V11" s="59"/>
      <c r="W11" s="62"/>
      <c r="X11" s="62"/>
      <c r="Y11" s="165"/>
      <c r="Z11" s="271"/>
      <c r="AA11" s="22"/>
      <c r="AB11" s="22"/>
      <c r="AC11" s="22"/>
      <c r="AD11" s="22"/>
      <c r="AE11" s="22"/>
      <c r="AF11" s="22"/>
      <c r="AG11" s="38"/>
    </row>
    <row r="12" spans="1:46" s="30" customFormat="1" ht="6" customHeight="1" thickBot="1" x14ac:dyDescent="0.3">
      <c r="A12" s="66"/>
      <c r="B12" s="67"/>
      <c r="C12" s="166"/>
      <c r="D12" s="67"/>
      <c r="E12" s="67"/>
      <c r="F12" s="67"/>
      <c r="G12" s="67"/>
      <c r="H12" s="67"/>
      <c r="I12" s="67"/>
      <c r="J12" s="67"/>
      <c r="K12" s="67"/>
      <c r="L12" s="67"/>
      <c r="M12" s="67"/>
      <c r="N12" s="67"/>
      <c r="O12" s="67"/>
      <c r="P12" s="67"/>
      <c r="Q12" s="67"/>
      <c r="R12" s="67"/>
      <c r="S12" s="67"/>
      <c r="T12" s="67"/>
      <c r="U12" s="67"/>
      <c r="V12" s="67"/>
      <c r="W12" s="68"/>
      <c r="X12" s="68"/>
      <c r="Y12" s="167"/>
      <c r="Z12" s="303"/>
      <c r="AA12" s="22"/>
      <c r="AB12" s="22"/>
      <c r="AC12" s="22"/>
      <c r="AE12" s="22"/>
      <c r="AF12" s="22"/>
      <c r="AG12" s="38"/>
    </row>
    <row r="13" spans="1:46" s="30" customFormat="1" ht="10" customHeight="1" x14ac:dyDescent="0.25">
      <c r="A13" s="163"/>
      <c r="B13" s="27"/>
      <c r="C13" s="164"/>
      <c r="D13" s="27"/>
      <c r="E13" s="27"/>
      <c r="F13" s="27"/>
      <c r="G13" s="27"/>
      <c r="H13" s="27"/>
      <c r="I13" s="27"/>
      <c r="J13" s="27"/>
      <c r="K13" s="27"/>
      <c r="L13" s="27"/>
      <c r="M13" s="27"/>
      <c r="N13" s="27"/>
      <c r="O13" s="27"/>
      <c r="P13" s="27"/>
      <c r="Q13" s="27"/>
      <c r="R13" s="27"/>
      <c r="S13" s="27"/>
      <c r="T13" s="27"/>
      <c r="U13" s="27"/>
      <c r="V13" s="27"/>
      <c r="W13" s="27"/>
      <c r="X13" s="27"/>
      <c r="Z13" s="304"/>
      <c r="AA13" s="22"/>
      <c r="AB13" s="22"/>
      <c r="AC13" s="22"/>
      <c r="AD13" s="22"/>
      <c r="AE13" s="22"/>
      <c r="AF13" s="22"/>
      <c r="AG13" s="38"/>
    </row>
    <row r="14" spans="1:46" s="30" customFormat="1" ht="4" customHeight="1" thickBot="1" x14ac:dyDescent="0.3">
      <c r="A14" s="163"/>
      <c r="B14" s="27"/>
      <c r="C14" s="164"/>
      <c r="D14" s="27"/>
      <c r="E14" s="27"/>
      <c r="F14" s="27"/>
      <c r="G14" s="27"/>
      <c r="H14" s="27"/>
      <c r="I14" s="27"/>
      <c r="J14" s="396"/>
      <c r="K14" s="396"/>
      <c r="L14" s="396"/>
      <c r="M14" s="27"/>
      <c r="N14" s="27"/>
      <c r="O14" s="27"/>
      <c r="P14" s="27"/>
      <c r="Q14" s="27"/>
      <c r="R14" s="396"/>
      <c r="S14" s="27"/>
      <c r="T14" s="396"/>
      <c r="U14" s="396"/>
      <c r="V14" s="27"/>
      <c r="W14" s="396"/>
      <c r="X14" s="27"/>
      <c r="Y14" s="397"/>
      <c r="Z14" s="304"/>
      <c r="AA14" s="22"/>
      <c r="AB14" s="22"/>
      <c r="AC14" s="22"/>
      <c r="AD14" s="398"/>
      <c r="AE14" s="398"/>
      <c r="AF14" s="22"/>
      <c r="AG14" s="38"/>
    </row>
    <row r="15" spans="1:46" s="30" customFormat="1" ht="18" thickBot="1" x14ac:dyDescent="0.4">
      <c r="A15" s="70"/>
      <c r="C15" s="71"/>
      <c r="D15" s="72"/>
      <c r="E15" s="69"/>
      <c r="F15" s="73"/>
      <c r="I15" s="13">
        <f>SUM(I$22:I$277)</f>
        <v>0</v>
      </c>
      <c r="J15" s="14">
        <f>SUM(J$22:J$277)</f>
        <v>0</v>
      </c>
      <c r="K15" s="273"/>
      <c r="L15" s="274"/>
      <c r="M15" s="274"/>
      <c r="N15" s="275"/>
      <c r="O15" s="14">
        <f>SUM(O$22:O$277)</f>
        <v>0</v>
      </c>
      <c r="P15" s="156">
        <f>SUM(P$22:P$277)</f>
        <v>0</v>
      </c>
      <c r="Q15" s="13">
        <f>COUNTIFS(Q$22:Q$277,"X")</f>
        <v>0</v>
      </c>
      <c r="R15" s="14">
        <f>COUNTIFS(R$22:R$277,"X")</f>
        <v>0</v>
      </c>
      <c r="S15" s="14">
        <f>COUNTIFS(S$22:S$277,"X")</f>
        <v>0</v>
      </c>
      <c r="T15" s="15">
        <f>COUNTIFS(T$22:T$277,"X")</f>
        <v>0</v>
      </c>
      <c r="U15" s="289">
        <f>SUM(U$22:U$277)</f>
        <v>0</v>
      </c>
      <c r="V15" s="21">
        <f>SUM(V$22:V$277)</f>
        <v>0</v>
      </c>
      <c r="W15" s="17">
        <f>SUM(W$22:W$277)</f>
        <v>0</v>
      </c>
      <c r="X15" s="18">
        <f>SUM(X$22:X$277)</f>
        <v>0</v>
      </c>
      <c r="Y15" s="18">
        <f>SUM(Y$22:Y$277)</f>
        <v>0</v>
      </c>
      <c r="Z15" s="74"/>
      <c r="AA15" s="279"/>
      <c r="AB15" s="279"/>
      <c r="AC15" s="280"/>
      <c r="AD15" s="19">
        <f>SUM(AD$22:AD$277)</f>
        <v>0</v>
      </c>
      <c r="AE15" s="19">
        <f>SUM(AE$22:AE$277)</f>
        <v>0</v>
      </c>
      <c r="AF15" s="322">
        <f>SUM(AF$22:AF$277)</f>
        <v>0</v>
      </c>
      <c r="AG15" s="20">
        <f>COUNTIFS(AG$22:AG$277,"X")</f>
        <v>0</v>
      </c>
      <c r="AH15" s="21">
        <f>COUNTIFS(AH$22:AH$277,"X")</f>
        <v>0</v>
      </c>
      <c r="AI15" s="19">
        <f>SUM(AI$22:AI$277)</f>
        <v>0</v>
      </c>
      <c r="AJ15" s="19">
        <f>SUM(AJ$22:AJ$277)</f>
        <v>0</v>
      </c>
      <c r="AK15" s="19">
        <f>SUM(AK$22:AK$277)</f>
        <v>0</v>
      </c>
      <c r="AL15" s="19">
        <f>SUM(AL$22:AL$277)</f>
        <v>0</v>
      </c>
      <c r="AM15" s="16">
        <f t="shared" ref="AM15:AT15" si="0">SUM(AM$22:AM$277)</f>
        <v>0</v>
      </c>
      <c r="AN15" s="281">
        <f t="shared" si="0"/>
        <v>0</v>
      </c>
      <c r="AO15" s="282">
        <f t="shared" si="0"/>
        <v>0</v>
      </c>
      <c r="AP15" s="281">
        <f t="shared" si="0"/>
        <v>0</v>
      </c>
      <c r="AQ15" s="19">
        <f t="shared" si="0"/>
        <v>0</v>
      </c>
      <c r="AR15" s="16">
        <f t="shared" si="0"/>
        <v>0</v>
      </c>
      <c r="AS15" s="282">
        <f t="shared" si="0"/>
        <v>0</v>
      </c>
      <c r="AT15" s="19">
        <f t="shared" si="0"/>
        <v>0</v>
      </c>
    </row>
    <row r="16" spans="1:46" s="30" customFormat="1" ht="5.25" customHeight="1" thickBot="1" x14ac:dyDescent="0.4">
      <c r="A16" s="75"/>
      <c r="B16" s="69"/>
      <c r="C16" s="76"/>
      <c r="D16" s="76"/>
      <c r="E16" s="49"/>
      <c r="F16" s="77"/>
      <c r="G16" s="77"/>
      <c r="H16" s="77"/>
      <c r="I16" s="78"/>
      <c r="J16" s="78"/>
      <c r="K16" s="78"/>
      <c r="L16" s="79"/>
      <c r="M16" s="79"/>
      <c r="N16" s="79"/>
      <c r="O16" s="31"/>
      <c r="P16" s="2"/>
      <c r="Q16" s="2"/>
      <c r="R16" s="2"/>
      <c r="S16" s="2"/>
      <c r="T16" s="35"/>
      <c r="U16" s="28"/>
      <c r="V16" s="29"/>
      <c r="W16" s="31"/>
      <c r="X16" s="80"/>
      <c r="Y16" s="80"/>
      <c r="Z16" s="81"/>
      <c r="AA16" s="2"/>
      <c r="AB16" s="2"/>
      <c r="AC16" s="2"/>
      <c r="AD16" s="2"/>
      <c r="AE16" s="2"/>
      <c r="AF16" s="2"/>
      <c r="AG16" s="82"/>
    </row>
    <row r="17" spans="1:46" s="30" customFormat="1" ht="26.25" customHeight="1" thickBot="1" x14ac:dyDescent="0.3">
      <c r="A17" s="572" t="s">
        <v>31</v>
      </c>
      <c r="B17" s="573"/>
      <c r="C17" s="573"/>
      <c r="D17" s="573"/>
      <c r="E17" s="573"/>
      <c r="F17" s="573"/>
      <c r="G17" s="573"/>
      <c r="H17" s="573"/>
      <c r="I17" s="573"/>
      <c r="J17" s="573"/>
      <c r="K17" s="573"/>
      <c r="L17" s="573"/>
      <c r="M17" s="573"/>
      <c r="N17" s="573"/>
      <c r="O17" s="573"/>
      <c r="P17" s="573"/>
      <c r="Q17" s="573"/>
      <c r="R17" s="573"/>
      <c r="S17" s="573"/>
      <c r="T17" s="574"/>
      <c r="U17" s="572" t="s">
        <v>30</v>
      </c>
      <c r="V17" s="573"/>
      <c r="W17" s="573"/>
      <c r="X17" s="573"/>
      <c r="Y17" s="573"/>
      <c r="Z17" s="573"/>
      <c r="AA17" s="573"/>
      <c r="AB17" s="573"/>
      <c r="AC17" s="573"/>
      <c r="AD17" s="573"/>
      <c r="AE17" s="573"/>
      <c r="AF17" s="573"/>
      <c r="AG17" s="573"/>
      <c r="AH17" s="574"/>
      <c r="AI17" s="583" t="s">
        <v>122</v>
      </c>
      <c r="AJ17" s="584"/>
      <c r="AK17" s="584"/>
      <c r="AL17" s="584"/>
      <c r="AM17" s="584"/>
      <c r="AN17" s="584"/>
      <c r="AO17" s="584"/>
      <c r="AP17" s="584"/>
      <c r="AQ17" s="584"/>
      <c r="AR17" s="584"/>
      <c r="AS17" s="584"/>
      <c r="AT17" s="585"/>
    </row>
    <row r="18" spans="1:46" s="30" customFormat="1" ht="33.75" customHeight="1" thickBot="1" x14ac:dyDescent="0.3">
      <c r="A18" s="572" t="s">
        <v>17</v>
      </c>
      <c r="B18" s="573"/>
      <c r="C18" s="573"/>
      <c r="D18" s="573"/>
      <c r="E18" s="574"/>
      <c r="F18" s="572" t="s">
        <v>16</v>
      </c>
      <c r="G18" s="573"/>
      <c r="H18" s="573"/>
      <c r="I18" s="573"/>
      <c r="J18" s="573"/>
      <c r="K18" s="573"/>
      <c r="L18" s="573"/>
      <c r="M18" s="573"/>
      <c r="N18" s="573"/>
      <c r="O18" s="573"/>
      <c r="P18" s="573"/>
      <c r="Q18" s="572" t="s">
        <v>20</v>
      </c>
      <c r="R18" s="573"/>
      <c r="S18" s="574"/>
      <c r="T18" s="401"/>
      <c r="U18" s="575" t="s">
        <v>9</v>
      </c>
      <c r="V18" s="576"/>
      <c r="W18" s="572" t="s">
        <v>25</v>
      </c>
      <c r="X18" s="573"/>
      <c r="Y18" s="573"/>
      <c r="Z18" s="573"/>
      <c r="AA18" s="573"/>
      <c r="AB18" s="573"/>
      <c r="AC18" s="573"/>
      <c r="AD18" s="573"/>
      <c r="AE18" s="573"/>
      <c r="AF18" s="288"/>
      <c r="AG18" s="575" t="s">
        <v>10</v>
      </c>
      <c r="AH18" s="576"/>
      <c r="AI18" s="580" t="s">
        <v>73</v>
      </c>
      <c r="AJ18" s="581"/>
      <c r="AK18" s="581"/>
      <c r="AL18" s="582"/>
      <c r="AM18" s="577" t="s">
        <v>63</v>
      </c>
      <c r="AN18" s="578"/>
      <c r="AO18" s="578"/>
      <c r="AP18" s="578"/>
      <c r="AQ18" s="579"/>
      <c r="AR18" s="567" t="s">
        <v>72</v>
      </c>
      <c r="AS18" s="567"/>
      <c r="AT18" s="568"/>
    </row>
    <row r="19" spans="1:46" s="30" customFormat="1" ht="9.75" customHeight="1" thickBot="1" x14ac:dyDescent="0.3">
      <c r="B19" s="83"/>
      <c r="C19" s="84"/>
      <c r="D19" s="84"/>
      <c r="E19" s="49"/>
      <c r="F19" s="85"/>
      <c r="G19" s="85"/>
      <c r="H19" s="85"/>
      <c r="I19" s="86"/>
      <c r="J19" s="86"/>
      <c r="K19" s="86"/>
      <c r="L19" s="87"/>
      <c r="M19" s="87"/>
      <c r="N19" s="87"/>
      <c r="O19" s="89"/>
      <c r="P19" s="88"/>
      <c r="Q19" s="88"/>
      <c r="R19" s="88"/>
      <c r="S19" s="88"/>
      <c r="T19" s="90"/>
      <c r="U19" s="91"/>
      <c r="V19" s="92"/>
      <c r="W19" s="89"/>
      <c r="X19" s="93"/>
      <c r="Y19" s="93"/>
      <c r="Z19" s="94"/>
      <c r="AA19" s="88"/>
      <c r="AB19" s="88"/>
      <c r="AC19" s="88"/>
      <c r="AD19" s="88"/>
      <c r="AE19" s="88"/>
      <c r="AF19" s="88"/>
      <c r="AG19" s="95"/>
      <c r="AH19" s="179"/>
      <c r="AI19" s="99"/>
      <c r="AJ19" s="99"/>
      <c r="AK19" s="99"/>
      <c r="AL19" s="99"/>
      <c r="AM19" s="180"/>
      <c r="AN19" s="180"/>
      <c r="AO19" s="180"/>
      <c r="AP19" s="180"/>
      <c r="AQ19" s="180"/>
      <c r="AR19" s="99"/>
    </row>
    <row r="20" spans="1:46" s="30" customFormat="1" ht="18" customHeight="1" x14ac:dyDescent="0.25">
      <c r="A20" s="96"/>
      <c r="B20" s="97"/>
      <c r="C20" s="97"/>
      <c r="D20" s="98" t="s">
        <v>15</v>
      </c>
      <c r="E20" s="99"/>
      <c r="F20" s="569" t="s">
        <v>32</v>
      </c>
      <c r="G20" s="570"/>
      <c r="H20" s="571"/>
      <c r="I20" s="100"/>
      <c r="J20" s="100"/>
      <c r="K20" s="100"/>
      <c r="L20" s="101"/>
      <c r="M20" s="101"/>
      <c r="N20" s="101"/>
      <c r="O20" s="100"/>
      <c r="P20" s="158"/>
      <c r="Q20" s="102"/>
      <c r="R20" s="103"/>
      <c r="S20" s="104"/>
      <c r="T20" s="105"/>
      <c r="U20" s="106"/>
      <c r="V20" s="107"/>
      <c r="W20" s="108"/>
      <c r="X20" s="109"/>
      <c r="Y20" s="110"/>
      <c r="Z20" s="111"/>
      <c r="AA20" s="111"/>
      <c r="AB20" s="172"/>
      <c r="AC20" s="170"/>
      <c r="AD20" s="112"/>
      <c r="AE20" s="112"/>
      <c r="AF20" s="176"/>
      <c r="AG20" s="113"/>
      <c r="AH20" s="114"/>
      <c r="AI20" s="381"/>
      <c r="AJ20" s="382"/>
      <c r="AK20" s="382"/>
      <c r="AL20" s="383"/>
      <c r="AM20" s="384"/>
      <c r="AN20" s="100"/>
      <c r="AO20" s="100"/>
      <c r="AP20" s="100"/>
      <c r="AQ20" s="319"/>
      <c r="AR20" s="318"/>
      <c r="AS20" s="100"/>
      <c r="AT20" s="319"/>
    </row>
    <row r="21" spans="1:46" s="136" customFormat="1" ht="170.25" customHeight="1" x14ac:dyDescent="0.35">
      <c r="A21" s="115" t="s">
        <v>39</v>
      </c>
      <c r="B21" s="116" t="s">
        <v>19</v>
      </c>
      <c r="C21" s="116" t="s">
        <v>1</v>
      </c>
      <c r="D21" s="117" t="s">
        <v>14</v>
      </c>
      <c r="E21" s="116" t="s">
        <v>1066</v>
      </c>
      <c r="F21" s="118" t="s">
        <v>188</v>
      </c>
      <c r="G21" s="119" t="s">
        <v>81</v>
      </c>
      <c r="H21" s="272" t="s">
        <v>140</v>
      </c>
      <c r="I21" s="120" t="s">
        <v>1063</v>
      </c>
      <c r="J21" s="120" t="s">
        <v>1061</v>
      </c>
      <c r="K21" s="272" t="s">
        <v>141</v>
      </c>
      <c r="L21" s="119" t="s">
        <v>1062</v>
      </c>
      <c r="M21" s="116" t="s">
        <v>142</v>
      </c>
      <c r="N21" s="272" t="s">
        <v>118</v>
      </c>
      <c r="O21" s="121" t="s">
        <v>1064</v>
      </c>
      <c r="P21" s="159" t="s">
        <v>1065</v>
      </c>
      <c r="Q21" s="123" t="s">
        <v>23</v>
      </c>
      <c r="R21" s="124" t="s">
        <v>61</v>
      </c>
      <c r="S21" s="122" t="s">
        <v>1075</v>
      </c>
      <c r="T21" s="125" t="s">
        <v>143</v>
      </c>
      <c r="U21" s="126" t="s">
        <v>42</v>
      </c>
      <c r="V21" s="127" t="s">
        <v>33</v>
      </c>
      <c r="W21" s="128" t="s">
        <v>26</v>
      </c>
      <c r="X21" s="129" t="s">
        <v>12</v>
      </c>
      <c r="Y21" s="130" t="s">
        <v>13</v>
      </c>
      <c r="Z21" s="131" t="s">
        <v>121</v>
      </c>
      <c r="AA21" s="131" t="s">
        <v>43</v>
      </c>
      <c r="AB21" s="133" t="s">
        <v>58</v>
      </c>
      <c r="AC21" s="171" t="s">
        <v>144</v>
      </c>
      <c r="AD21" s="132" t="s">
        <v>87</v>
      </c>
      <c r="AE21" s="132" t="s">
        <v>88</v>
      </c>
      <c r="AF21" s="181" t="s">
        <v>86</v>
      </c>
      <c r="AG21" s="134" t="s">
        <v>11</v>
      </c>
      <c r="AH21" s="135" t="s">
        <v>1076</v>
      </c>
      <c r="AI21" s="317" t="s">
        <v>160</v>
      </c>
      <c r="AJ21" s="314" t="s">
        <v>161</v>
      </c>
      <c r="AK21" s="314" t="s">
        <v>1077</v>
      </c>
      <c r="AL21" s="316" t="s">
        <v>62</v>
      </c>
      <c r="AM21" s="385" t="s">
        <v>64</v>
      </c>
      <c r="AN21" s="314" t="s">
        <v>65</v>
      </c>
      <c r="AO21" s="315" t="s">
        <v>66</v>
      </c>
      <c r="AP21" s="314" t="s">
        <v>67</v>
      </c>
      <c r="AQ21" s="316" t="s">
        <v>68</v>
      </c>
      <c r="AR21" s="317" t="s">
        <v>69</v>
      </c>
      <c r="AS21" s="314" t="s">
        <v>70</v>
      </c>
      <c r="AT21" s="316" t="s">
        <v>71</v>
      </c>
    </row>
    <row r="22" spans="1:46" s="143" customFormat="1" ht="21" customHeight="1" x14ac:dyDescent="0.25">
      <c r="A22" s="305"/>
      <c r="B22" s="311"/>
      <c r="C22" s="311"/>
      <c r="D22" s="311"/>
      <c r="E22" s="311"/>
      <c r="F22" s="312"/>
      <c r="G22" s="313"/>
      <c r="H22" s="137" t="str">
        <f>IF(AND($C$6="Choisir la période de dépôt",F22&lt;&gt;"",G22),"Choisir une période de dépôt",IF(AND($G22&lt;&gt;"",$F22=""),"Date de début requise",IF(AND($F22&lt;&gt;"",$G22=""),"Date de fin requise",IF($F22="","",IF(AND(VLOOKUP($G22,Données!$C$2:$E$7,3,TRUE)=VLOOKUP($C$6,Données!$A$2:$E$7,5,FALSE),VLOOKUP($F22,Données!$C$2:$E$7,3,TRUE)=VLOOKUP($C$6,Données!$A$2:$E$7,5,FALSE)),"OK","Les dates ne correspondent pas à la période visée par le soutien")))))</f>
        <v/>
      </c>
      <c r="I22" s="5"/>
      <c r="J22" s="523"/>
      <c r="K22" s="137" t="str">
        <f>IF(AND(J22&gt;0,I22=""),"Indiquer le nombre TOTAL de représentations données OU annulées dans la colonne I",IF(I22="","",IF(OR(J22="",J22=0),"OK",IF(I22-J22&gt;0,"Isoler les représentations annulées sur une ligne distincte",IF(I22-J22&lt;0,"Le nombre de représentations annulées ne peut excéder le TOTAL de la colonne I","OK")))))</f>
        <v/>
      </c>
      <c r="L22" s="524"/>
      <c r="M22" s="270"/>
      <c r="N22" s="137" t="str">
        <f>IF(I22="","",IF(AND(I22&gt;0,M22=""),"Inscrire le prix moyen du billet dans la colonne M",(IF(AND(I22-J22=0,O22&gt;0,P22&gt;0,IFERROR(ROUND(P22/O22,2),0)&lt;&gt;M22),"Le prix du billet est erroné (colonne M doit égaler colonne P/colonne O)",IF(I22-J22=0,"OK",IF(AND(I22&gt;0,M22&gt;0,O22="",P22=""),"Indiquer le nombre de spectateurs payants et les revenus de billetterie",IF(OR(IFERROR(ROUND(P22/O22,30),0)=M22,IFERROR(ROUND(P22/O22,2),0)=M22),"OK","Le prix du billet est erroné (colonne M doit égaler colonne P/colonne O)")))))))</f>
        <v/>
      </c>
      <c r="O22" s="6"/>
      <c r="P22" s="160"/>
      <c r="Q22" s="7"/>
      <c r="R22" s="5"/>
      <c r="S22" s="10"/>
      <c r="T22" s="8"/>
      <c r="U22" s="306"/>
      <c r="V22" s="307"/>
      <c r="W22" s="308"/>
      <c r="X22" s="138" t="str">
        <f t="shared" ref="X22:X85" si="1">IF($I22="","",IF($H22&lt;&gt;"OK",0,IF(IF($U22&gt;$J22,$J22,$U22)+$V22&gt;$I22,0,
(IF(OR($A22="X",$E22&lt;&gt;""),0,IF(AND($I22-$J22=0,$U22&gt;0),$I22-$U22,$I22-$V22))))))</f>
        <v/>
      </c>
      <c r="Y22" s="139" t="str">
        <f>IF(($I22=""),"",
IF($J22-IF($U22&gt;$J22,$J22,$U22)+$W22&gt;$X22,$X22,IF(IF($U22&gt;$J22,$J22,$U22)&gt;$I22,0,$J22-IF($U22&gt;$J22,$J22,$U22)+$W22)))</f>
        <v/>
      </c>
      <c r="Z22" s="140" t="str">
        <f>IF($I22="","",IF(N22&lt;&gt;"OK",0,IF(I22-J22&lt;0,0,IF(I22-J22&gt;0,IF($M22&lt;$Z$9,$M22,$Z$9),IF(I22-J22=0,IF($M22&lt;$Z$9,$M22,$Z$9))))))</f>
        <v/>
      </c>
      <c r="AA22" s="141" t="str">
        <f>IF(OR($F22="",$G22="",$I22="",$I22=0),"",VLOOKUP($G22,'Tableau de bord'!$B$28:$G$32,4,TRUE))</f>
        <v/>
      </c>
      <c r="AB22" s="141" t="str">
        <f>IF(OR($F22="",$G22="",$I22="",$I22=0),"",VLOOKUP($G22,'Tableau de bord'!$B$35:$G$39,4,TRUE))</f>
        <v/>
      </c>
      <c r="AC22" s="168" t="str">
        <f>IF(OR($I22="",$P22="",$AB22="",$I22-$J22=0),"",IF($Z$10-($O22/($I22-$J22))&lt;0,0,IF($O22/($I22-$J22)&lt;$Z$10*$AB22,$Z$10-($Z$10*$AB22),$Z$10-($O22/($I22-$J22)))))</f>
        <v/>
      </c>
      <c r="AD22" s="142" t="str">
        <f>IF(OR($I22="",$AA22="",$Z22=""),"",IF(OR($H22&lt;&gt;"OK",$K22&lt;&gt;"OK",$N22&lt;&gt;"OK"),0,IF(AC22="",0,IF($X22-$Y22=0,0,IF(($AC22*$Z22*$AA22)&gt;75000,75000*($X22-$Y22),($AC22*$Z22*$AA22*(X22-Y22)))))))</f>
        <v/>
      </c>
      <c r="AE22" s="142" t="str">
        <f>IF(OR($I22="",$G22="",$F22=""),"",IF(OR($H22&lt;&gt;"OK",$K22&lt;&gt;"OK",$N22&lt;&gt;"OK"),0,IF($Y22&gt;=0,IF(($Z$10*$Z22)*VLOOKUP($G22,'Tableau de bord'!$B$42:$G$46,4,TRUE)&gt;75000,75000*($Y22),(($Z$10*$Z22)*$Y22*VLOOKUP($G22,'Tableau de bord'!$B$42:$G$46,4,TRUE))))))</f>
        <v/>
      </c>
      <c r="AF22" s="177" t="str">
        <f>IF(AND(AD22="",AE22=""),"",AD22+AE22)</f>
        <v/>
      </c>
      <c r="AG22" s="309"/>
      <c r="AH22" s="310"/>
      <c r="AI22" s="387"/>
      <c r="AJ22" s="388"/>
      <c r="AK22" s="386" t="str">
        <f>IF(AND(AI22="",AJ22=""),"",AI22+AJ22)</f>
        <v/>
      </c>
      <c r="AL22" s="160"/>
      <c r="AM22" s="380"/>
      <c r="AN22" s="388"/>
      <c r="AO22" s="173"/>
      <c r="AP22" s="388"/>
      <c r="AQ22" s="160"/>
      <c r="AR22" s="7"/>
      <c r="AS22" s="173"/>
      <c r="AT22" s="160"/>
    </row>
    <row r="23" spans="1:46" s="143" customFormat="1" ht="21" customHeight="1" x14ac:dyDescent="0.25">
      <c r="A23" s="305"/>
      <c r="B23" s="311"/>
      <c r="C23" s="311"/>
      <c r="D23" s="311"/>
      <c r="E23" s="311"/>
      <c r="F23" s="312"/>
      <c r="G23" s="313"/>
      <c r="H23" s="137" t="str">
        <f>IF(AND($C$6="Choisir la période de dépôt",F23&lt;&gt;"",G23),"Choisir une période de dépôt",IF(AND($G23&lt;&gt;"",$F23=""),"Date de début requise",IF(AND($F23&lt;&gt;"",$G23=""),"Date de fin requise",IF($F23="","",IF(AND(VLOOKUP($G23,Données!$C$2:$E$7,3,TRUE)=VLOOKUP($C$6,Données!$A$2:$E$7,5,FALSE),VLOOKUP($F23,Données!$C$2:$E$7,3,TRUE)=VLOOKUP($C$6,Données!$A$2:$E$7,5,FALSE)),"OK","Les dates ne correspondent pas à la période visée par le soutien")))))</f>
        <v/>
      </c>
      <c r="I23" s="5"/>
      <c r="J23" s="523"/>
      <c r="K23" s="137" t="str">
        <f t="shared" ref="K23:K86" si="2">IF(AND(J23&gt;0,I23=""),"Indiquer le nombre TOTAL de représentations données OU annulées dans la colonne I",IF(I23="","",IF(OR(J23="",J23=0),"OK",IF(I23-J23&gt;0,"Isoler les représentations annulées sur une ligne distincte",IF(I23-J23&lt;0,"Le nombre de représentations annulées ne peut excéder le TOTAL de la colonne I","OK")))))</f>
        <v/>
      </c>
      <c r="L23" s="524"/>
      <c r="M23" s="270"/>
      <c r="N23" s="137" t="str">
        <f t="shared" ref="N23:N86" si="3">IF(I23="","",IF(AND(I23&gt;0,M23=""),"Inscrire le prix moyen du billet dans la colonne M",(IF(AND(I23-J23=0,O23&gt;0,P23&gt;0,IFERROR(ROUND(P23/O23,2),0)&lt;&gt;M23),"Le prix du billet est erroné (colonne M doit égaler colonne P/colonne O)",IF(I23-J23=0,"OK",IF(AND(I23&gt;0,M23&gt;0,O23="",P23=""),"Indiquer le nombre de spectateurs payants et les revenus de billetterie",IF(OR(IFERROR(ROUND(P23/O23,30),0)=M23,IFERROR(ROUND(P23/O23,2),0)=M23),"OK","Le prix du billet est erroné (colonne M doit égaler colonne P/colonne O)")))))))</f>
        <v/>
      </c>
      <c r="O23" s="6"/>
      <c r="P23" s="160"/>
      <c r="Q23" s="7"/>
      <c r="R23" s="5"/>
      <c r="S23" s="10"/>
      <c r="T23" s="8"/>
      <c r="U23" s="306"/>
      <c r="V23" s="307"/>
      <c r="W23" s="308"/>
      <c r="X23" s="138" t="str">
        <f t="shared" si="1"/>
        <v/>
      </c>
      <c r="Y23" s="139" t="str">
        <f>IF(($I23=""),"",
IF($J23-IF($U23&gt;$J23,$J23,$U23)+$W23&gt;$X23,$X23,IF(IF($U23&gt;$J23,$J23,$U23)&gt;$I23,0,$J23-IF($U23&gt;$J23,$J23,$U23)+$W23)))</f>
        <v/>
      </c>
      <c r="Z23" s="140" t="str">
        <f>IF($I23="","",IF(N23&lt;&gt;"OK",0,IF(I23-J23&lt;0,0,IF(I23-J23&gt;0,IF($M23&lt;$Z$9,$M23,$Z$9),IF(I23-J23=0,IF($M23&lt;$Z$9,$M23,$Z$9))))))</f>
        <v/>
      </c>
      <c r="AA23" s="141" t="str">
        <f>IF(OR($F23="",$G23="",$I23="",$I23=0),"",VLOOKUP($G23,'Tableau de bord'!$B$28:$G$32,4,TRUE))</f>
        <v/>
      </c>
      <c r="AB23" s="141" t="str">
        <f>IF(OR($F23="",$G23="",$I23="",$I23=0),"",VLOOKUP($G23,'Tableau de bord'!$B$35:$G$39,4,TRUE))</f>
        <v/>
      </c>
      <c r="AC23" s="168" t="str">
        <f t="shared" ref="AC23:AC85" si="4">IF(OR($I23="",$P23="",$AB23="",$I23-$J23=0),"",IF($Z$10-($O23/($I23-$J23))&lt;0,0,IF($O23/($I23-$J23)&lt;$Z$10*$AB23,$Z$10-($Z$10*$AB23),$Z$10-($O23/($I23-$J23)))))</f>
        <v/>
      </c>
      <c r="AD23" s="142" t="str">
        <f t="shared" ref="AD23:AD86" si="5">IF(OR($I23="",$AA23="",$Z23=""),"",IF(OR($H23&lt;&gt;"OK",$K23&lt;&gt;"OK",$N23&lt;&gt;"OK"),0,IF(AC23="",0,IF($X23-$Y23=0,0,IF(($AC23*$Z23*$AA23)&gt;75000,75000*($X23-$Y23),($AC23*$Z23*$AA23*(X23-Y23)))))))</f>
        <v/>
      </c>
      <c r="AE23" s="142" t="str">
        <f>IF(OR($I23="",$G23="",$F23=""),"",IF(OR($H23&lt;&gt;"OK",$K23&lt;&gt;"OK",$N23&lt;&gt;"OK"),0,IF($Y23&gt;=0,IF(($Z$10*$Z23)*VLOOKUP($G23,'Tableau de bord'!$B$42:$G$46,4,TRUE)&gt;75000,75000*($Y23),(($Z$10*$Z23)*$Y23*VLOOKUP($G23,'Tableau de bord'!$B$42:$G$46,4,TRUE))))))</f>
        <v/>
      </c>
      <c r="AF23" s="177" t="str">
        <f t="shared" ref="AF23:AF86" si="6">IF(AND(AD23="",AE23=""),"",AD23+AE23)</f>
        <v/>
      </c>
      <c r="AG23" s="309"/>
      <c r="AH23" s="310"/>
      <c r="AI23" s="387"/>
      <c r="AJ23" s="388"/>
      <c r="AK23" s="386" t="str">
        <f t="shared" ref="AK23:AK86" si="7">IF(AND(AI23="",AJ23=""),"",AI23+AJ23)</f>
        <v/>
      </c>
      <c r="AL23" s="160"/>
      <c r="AM23" s="380"/>
      <c r="AN23" s="388"/>
      <c r="AO23" s="173"/>
      <c r="AP23" s="388"/>
      <c r="AQ23" s="160"/>
      <c r="AR23" s="7"/>
      <c r="AS23" s="173"/>
      <c r="AT23" s="160"/>
    </row>
    <row r="24" spans="1:46" s="143" customFormat="1" ht="21" customHeight="1" x14ac:dyDescent="0.25">
      <c r="A24" s="305"/>
      <c r="B24" s="311"/>
      <c r="C24" s="311"/>
      <c r="D24" s="311"/>
      <c r="E24" s="311"/>
      <c r="F24" s="312"/>
      <c r="G24" s="313"/>
      <c r="H24" s="137" t="str">
        <f>IF(AND($C$6="Choisir la période de dépôt",F24&lt;&gt;"",G24),"Choisir une période de dépôt",IF(AND($G24&lt;&gt;"",$F24=""),"Date de début requise",IF(AND($F24&lt;&gt;"",$G24=""),"Date de fin requise",IF($F24="","",IF(AND(VLOOKUP($G24,Données!$C$2:$E$7,3,TRUE)=VLOOKUP($C$6,Données!$A$2:$E$7,5,FALSE),VLOOKUP($F24,Données!$C$2:$E$7,3,TRUE)=VLOOKUP($C$6,Données!$A$2:$E$7,5,FALSE)),"OK","Les dates ne correspondent pas à la période visée par le soutien")))))</f>
        <v/>
      </c>
      <c r="I24" s="5"/>
      <c r="J24" s="523"/>
      <c r="K24" s="137" t="str">
        <f t="shared" si="2"/>
        <v/>
      </c>
      <c r="L24" s="524"/>
      <c r="M24" s="270"/>
      <c r="N24" s="137" t="str">
        <f t="shared" si="3"/>
        <v/>
      </c>
      <c r="O24" s="6"/>
      <c r="P24" s="160"/>
      <c r="Q24" s="7"/>
      <c r="R24" s="5"/>
      <c r="S24" s="10"/>
      <c r="T24" s="8"/>
      <c r="U24" s="306"/>
      <c r="V24" s="307"/>
      <c r="W24" s="308"/>
      <c r="X24" s="138" t="str">
        <f t="shared" si="1"/>
        <v/>
      </c>
      <c r="Y24" s="139" t="str">
        <f t="shared" ref="Y24:Y85" si="8">IF(($I24=""),"",
IF($J24-IF($U24&gt;$J24,$J24,$U24)+$W24&gt;$X24,$X24,IF(IF($U24&gt;$J24,$J24,$U24)&gt;$I24,0,$J24-IF($U24&gt;$J24,$J24,$U24)+$W24)))</f>
        <v/>
      </c>
      <c r="Z24" s="140" t="str">
        <f t="shared" ref="Z24:Z86" si="9">IF($I24="","",IF(N24&lt;&gt;"OK",0,IF(I24-J24&lt;0,0,IF(I24-J24&gt;0,IF($M24&lt;$Z$9,$M24,$Z$9),IF(I24-J24=0,IF($M24&lt;$Z$9,$M24,$Z$9))))))</f>
        <v/>
      </c>
      <c r="AA24" s="141" t="str">
        <f>IF(OR($F24="",$G24="",$I24="",$I24=0),"",VLOOKUP($G24,'Tableau de bord'!$B$28:$G$32,4,TRUE))</f>
        <v/>
      </c>
      <c r="AB24" s="141" t="str">
        <f>IF(OR($F24="",$G24="",$I24="",$I24=0),"",VLOOKUP($G24,'Tableau de bord'!$B$35:$G$39,4,TRUE))</f>
        <v/>
      </c>
      <c r="AC24" s="168" t="str">
        <f t="shared" si="4"/>
        <v/>
      </c>
      <c r="AD24" s="142" t="str">
        <f t="shared" si="5"/>
        <v/>
      </c>
      <c r="AE24" s="142" t="str">
        <f>IF(OR($I24="",$G24="",$F24=""),"",IF(OR($H24&lt;&gt;"OK",$K24&lt;&gt;"OK",$N24&lt;&gt;"OK"),0,IF($Y24&gt;=0,IF(($Z$10*$Z24)*VLOOKUP($G24,'Tableau de bord'!$B$42:$G$46,4,TRUE)&gt;75000,75000*($Y24),(($Z$10*$Z24)*$Y24*VLOOKUP($G24,'Tableau de bord'!$B$42:$G$46,4,TRUE))))))</f>
        <v/>
      </c>
      <c r="AF24" s="177" t="str">
        <f t="shared" si="6"/>
        <v/>
      </c>
      <c r="AG24" s="309"/>
      <c r="AH24" s="310"/>
      <c r="AI24" s="387"/>
      <c r="AJ24" s="388"/>
      <c r="AK24" s="386" t="str">
        <f t="shared" si="7"/>
        <v/>
      </c>
      <c r="AL24" s="160"/>
      <c r="AM24" s="380"/>
      <c r="AN24" s="388"/>
      <c r="AO24" s="173"/>
      <c r="AP24" s="388"/>
      <c r="AQ24" s="160"/>
      <c r="AR24" s="7"/>
      <c r="AS24" s="173"/>
      <c r="AT24" s="160"/>
    </row>
    <row r="25" spans="1:46" s="143" customFormat="1" ht="21" customHeight="1" x14ac:dyDescent="0.25">
      <c r="A25" s="305"/>
      <c r="B25" s="311"/>
      <c r="C25" s="311"/>
      <c r="D25" s="311"/>
      <c r="E25" s="311"/>
      <c r="F25" s="312"/>
      <c r="G25" s="313"/>
      <c r="H25" s="137" t="str">
        <f>IF(AND($C$6="Choisir la période de dépôt",F25&lt;&gt;"",G25),"Choisir une période de dépôt",IF(AND($G25&lt;&gt;"",$F25=""),"Date de début requise",IF(AND($F25&lt;&gt;"",$G25=""),"Date de fin requise",IF($F25="","",IF(AND(VLOOKUP($G25,Données!$C$2:$E$7,3,TRUE)=VLOOKUP($C$6,Données!$A$2:$E$7,5,FALSE),VLOOKUP($F25,Données!$C$2:$E$7,3,TRUE)=VLOOKUP($C$6,Données!$A$2:$E$7,5,FALSE)),"OK","Les dates ne correspondent pas à la période visée par le soutien")))))</f>
        <v/>
      </c>
      <c r="I25" s="5"/>
      <c r="J25" s="523"/>
      <c r="K25" s="137" t="str">
        <f t="shared" si="2"/>
        <v/>
      </c>
      <c r="L25" s="524"/>
      <c r="M25" s="270"/>
      <c r="N25" s="137" t="str">
        <f t="shared" si="3"/>
        <v/>
      </c>
      <c r="O25" s="6"/>
      <c r="P25" s="160"/>
      <c r="Q25" s="7"/>
      <c r="R25" s="5"/>
      <c r="S25" s="10"/>
      <c r="T25" s="8"/>
      <c r="U25" s="306"/>
      <c r="V25" s="307"/>
      <c r="W25" s="308"/>
      <c r="X25" s="138" t="str">
        <f t="shared" si="1"/>
        <v/>
      </c>
      <c r="Y25" s="139" t="str">
        <f t="shared" si="8"/>
        <v/>
      </c>
      <c r="Z25" s="140" t="str">
        <f t="shared" si="9"/>
        <v/>
      </c>
      <c r="AA25" s="141" t="str">
        <f>IF(OR($F25="",$G25="",$I25="",$I25=0),"",VLOOKUP($G25,'Tableau de bord'!$B$28:$G$32,4,TRUE))</f>
        <v/>
      </c>
      <c r="AB25" s="141" t="str">
        <f>IF(OR($F25="",$G25="",$I25="",$I25=0),"",VLOOKUP($G25,'Tableau de bord'!$B$35:$G$39,4,TRUE))</f>
        <v/>
      </c>
      <c r="AC25" s="168" t="str">
        <f t="shared" si="4"/>
        <v/>
      </c>
      <c r="AD25" s="142" t="str">
        <f t="shared" si="5"/>
        <v/>
      </c>
      <c r="AE25" s="142" t="str">
        <f>IF(OR($I25="",$G25="",$F25=""),"",IF(OR($H25&lt;&gt;"OK",$K25&lt;&gt;"OK",$N25&lt;&gt;"OK"),0,IF($Y25&gt;=0,IF(($Z$10*$Z25)*VLOOKUP($G25,'Tableau de bord'!$B$42:$G$46,4,TRUE)&gt;75000,75000*($Y25),(($Z$10*$Z25)*$Y25*VLOOKUP($G25,'Tableau de bord'!$B$42:$G$46,4,TRUE))))))</f>
        <v/>
      </c>
      <c r="AF25" s="177" t="str">
        <f t="shared" si="6"/>
        <v/>
      </c>
      <c r="AG25" s="309"/>
      <c r="AH25" s="310"/>
      <c r="AI25" s="387"/>
      <c r="AJ25" s="388"/>
      <c r="AK25" s="386" t="str">
        <f t="shared" si="7"/>
        <v/>
      </c>
      <c r="AL25" s="160"/>
      <c r="AM25" s="380"/>
      <c r="AN25" s="388"/>
      <c r="AO25" s="173"/>
      <c r="AP25" s="388"/>
      <c r="AQ25" s="160"/>
      <c r="AR25" s="7"/>
      <c r="AS25" s="173"/>
      <c r="AT25" s="160"/>
    </row>
    <row r="26" spans="1:46" s="143" customFormat="1" ht="21" customHeight="1" x14ac:dyDescent="0.25">
      <c r="A26" s="305"/>
      <c r="B26" s="311"/>
      <c r="C26" s="311"/>
      <c r="D26" s="311"/>
      <c r="E26" s="311"/>
      <c r="F26" s="312"/>
      <c r="G26" s="313"/>
      <c r="H26" s="137" t="str">
        <f>IF(AND($C$6="Choisir la période de dépôt",F26&lt;&gt;"",G26),"Choisir une période de dépôt",IF(AND($G26&lt;&gt;"",$F26=""),"Date de début requise",IF(AND($F26&lt;&gt;"",$G26=""),"Date de fin requise",IF($F26="","",IF(AND(VLOOKUP($G26,Données!$C$2:$E$7,3,TRUE)=VLOOKUP($C$6,Données!$A$2:$E$7,5,FALSE),VLOOKUP($F26,Données!$C$2:$E$7,3,TRUE)=VLOOKUP($C$6,Données!$A$2:$E$7,5,FALSE)),"OK","Les dates ne correspondent pas à la période visée par le soutien")))))</f>
        <v/>
      </c>
      <c r="I26" s="5"/>
      <c r="J26" s="523"/>
      <c r="K26" s="137" t="str">
        <f t="shared" si="2"/>
        <v/>
      </c>
      <c r="L26" s="524"/>
      <c r="M26" s="270"/>
      <c r="N26" s="137" t="str">
        <f t="shared" si="3"/>
        <v/>
      </c>
      <c r="O26" s="6"/>
      <c r="P26" s="160"/>
      <c r="Q26" s="7"/>
      <c r="R26" s="5"/>
      <c r="S26" s="10"/>
      <c r="T26" s="8"/>
      <c r="U26" s="306"/>
      <c r="V26" s="307"/>
      <c r="W26" s="308"/>
      <c r="X26" s="138" t="str">
        <f t="shared" si="1"/>
        <v/>
      </c>
      <c r="Y26" s="139" t="str">
        <f t="shared" si="8"/>
        <v/>
      </c>
      <c r="Z26" s="140" t="str">
        <f t="shared" si="9"/>
        <v/>
      </c>
      <c r="AA26" s="141" t="str">
        <f>IF(OR($F26="",$G26="",$I26="",$I26=0),"",VLOOKUP($G26,'Tableau de bord'!$B$28:$G$32,4,TRUE))</f>
        <v/>
      </c>
      <c r="AB26" s="141" t="str">
        <f>IF(OR($F26="",$G26="",$I26="",$I26=0),"",VLOOKUP($G26,'Tableau de bord'!$B$35:$G$39,4,TRUE))</f>
        <v/>
      </c>
      <c r="AC26" s="168" t="str">
        <f t="shared" si="4"/>
        <v/>
      </c>
      <c r="AD26" s="142" t="str">
        <f t="shared" si="5"/>
        <v/>
      </c>
      <c r="AE26" s="142" t="str">
        <f>IF(OR($I26="",$G26="",$F26=""),"",IF(OR($H26&lt;&gt;"OK",$K26&lt;&gt;"OK",$N26&lt;&gt;"OK"),0,IF($Y26&gt;=0,IF(($Z$10*$Z26)*VLOOKUP($G26,'Tableau de bord'!$B$42:$G$46,4,TRUE)&gt;75000,75000*($Y26),(($Z$10*$Z26)*$Y26*VLOOKUP($G26,'Tableau de bord'!$B$42:$G$46,4,TRUE))))))</f>
        <v/>
      </c>
      <c r="AF26" s="177" t="str">
        <f t="shared" si="6"/>
        <v/>
      </c>
      <c r="AG26" s="309"/>
      <c r="AH26" s="310"/>
      <c r="AI26" s="387"/>
      <c r="AJ26" s="388"/>
      <c r="AK26" s="386" t="str">
        <f t="shared" si="7"/>
        <v/>
      </c>
      <c r="AL26" s="160"/>
      <c r="AM26" s="380"/>
      <c r="AN26" s="388"/>
      <c r="AO26" s="173"/>
      <c r="AP26" s="388"/>
      <c r="AQ26" s="160"/>
      <c r="AR26" s="7"/>
      <c r="AS26" s="173"/>
      <c r="AT26" s="160"/>
    </row>
    <row r="27" spans="1:46" s="143" customFormat="1" ht="21" customHeight="1" x14ac:dyDescent="0.25">
      <c r="A27" s="305"/>
      <c r="B27" s="311"/>
      <c r="C27" s="311"/>
      <c r="D27" s="311"/>
      <c r="E27" s="311"/>
      <c r="F27" s="312"/>
      <c r="G27" s="313"/>
      <c r="H27" s="137" t="str">
        <f>IF(AND($C$6="Choisir la période de dépôt",F27&lt;&gt;"",G27),"Choisir une période de dépôt",IF(AND($G27&lt;&gt;"",$F27=""),"Date de début requise",IF(AND($F27&lt;&gt;"",$G27=""),"Date de fin requise",IF($F27="","",IF(AND(VLOOKUP($G27,Données!$C$2:$E$7,3,TRUE)=VLOOKUP($C$6,Données!$A$2:$E$7,5,FALSE),VLOOKUP($F27,Données!$C$2:$E$7,3,TRUE)=VLOOKUP($C$6,Données!$A$2:$E$7,5,FALSE)),"OK","Les dates ne correspondent pas à la période visée par le soutien")))))</f>
        <v/>
      </c>
      <c r="I27" s="5"/>
      <c r="J27" s="523"/>
      <c r="K27" s="137" t="str">
        <f t="shared" si="2"/>
        <v/>
      </c>
      <c r="L27" s="524"/>
      <c r="M27" s="270"/>
      <c r="N27" s="137" t="str">
        <f t="shared" si="3"/>
        <v/>
      </c>
      <c r="O27" s="6"/>
      <c r="P27" s="160"/>
      <c r="Q27" s="7"/>
      <c r="R27" s="5"/>
      <c r="S27" s="10"/>
      <c r="T27" s="8"/>
      <c r="U27" s="306"/>
      <c r="V27" s="307"/>
      <c r="W27" s="308"/>
      <c r="X27" s="138" t="str">
        <f t="shared" si="1"/>
        <v/>
      </c>
      <c r="Y27" s="139" t="str">
        <f t="shared" si="8"/>
        <v/>
      </c>
      <c r="Z27" s="140" t="str">
        <f t="shared" si="9"/>
        <v/>
      </c>
      <c r="AA27" s="141" t="str">
        <f>IF(OR($F27="",$G27="",$I27="",$I27=0),"",VLOOKUP($G27,'Tableau de bord'!$B$28:$G$32,4,TRUE))</f>
        <v/>
      </c>
      <c r="AB27" s="141" t="str">
        <f>IF(OR($F27="",$G27="",$I27="",$I27=0),"",VLOOKUP($G27,'Tableau de bord'!$B$35:$G$39,4,TRUE))</f>
        <v/>
      </c>
      <c r="AC27" s="168" t="str">
        <f t="shared" si="4"/>
        <v/>
      </c>
      <c r="AD27" s="142" t="str">
        <f t="shared" si="5"/>
        <v/>
      </c>
      <c r="AE27" s="142" t="str">
        <f>IF(OR($I27="",$G27="",$F27=""),"",IF(OR($H27&lt;&gt;"OK",$K27&lt;&gt;"OK",$N27&lt;&gt;"OK"),0,IF($Y27&gt;=0,IF(($Z$10*$Z27)*VLOOKUP($G27,'Tableau de bord'!$B$42:$G$46,4,TRUE)&gt;75000,75000*($Y27),(($Z$10*$Z27)*$Y27*VLOOKUP($G27,'Tableau de bord'!$B$42:$G$46,4,TRUE))))))</f>
        <v/>
      </c>
      <c r="AF27" s="177" t="str">
        <f t="shared" si="6"/>
        <v/>
      </c>
      <c r="AG27" s="309"/>
      <c r="AH27" s="310"/>
      <c r="AI27" s="387"/>
      <c r="AJ27" s="388"/>
      <c r="AK27" s="386" t="str">
        <f t="shared" si="7"/>
        <v/>
      </c>
      <c r="AL27" s="160"/>
      <c r="AM27" s="380"/>
      <c r="AN27" s="388"/>
      <c r="AO27" s="173"/>
      <c r="AP27" s="388"/>
      <c r="AQ27" s="160"/>
      <c r="AR27" s="7"/>
      <c r="AS27" s="173"/>
      <c r="AT27" s="160"/>
    </row>
    <row r="28" spans="1:46" s="143" customFormat="1" ht="21" customHeight="1" x14ac:dyDescent="0.25">
      <c r="A28" s="305"/>
      <c r="B28" s="311"/>
      <c r="C28" s="311"/>
      <c r="D28" s="311"/>
      <c r="E28" s="311"/>
      <c r="F28" s="312"/>
      <c r="G28" s="313"/>
      <c r="H28" s="137" t="str">
        <f>IF(AND($C$6="Choisir la période de dépôt",F28&lt;&gt;"",G28),"Choisir une période de dépôt",IF(AND($G28&lt;&gt;"",$F28=""),"Date de début requise",IF(AND($F28&lt;&gt;"",$G28=""),"Date de fin requise",IF($F28="","",IF(AND(VLOOKUP($G28,Données!$C$2:$E$7,3,TRUE)=VLOOKUP($C$6,Données!$A$2:$E$7,5,FALSE),VLOOKUP($F28,Données!$C$2:$E$7,3,TRUE)=VLOOKUP($C$6,Données!$A$2:$E$7,5,FALSE)),"OK","Les dates ne correspondent pas à la période visée par le soutien")))))</f>
        <v/>
      </c>
      <c r="I28" s="5"/>
      <c r="J28" s="523"/>
      <c r="K28" s="137" t="str">
        <f t="shared" si="2"/>
        <v/>
      </c>
      <c r="L28" s="524"/>
      <c r="M28" s="270"/>
      <c r="N28" s="137" t="str">
        <f t="shared" si="3"/>
        <v/>
      </c>
      <c r="O28" s="6"/>
      <c r="P28" s="160"/>
      <c r="Q28" s="7"/>
      <c r="R28" s="5"/>
      <c r="S28" s="10"/>
      <c r="T28" s="8"/>
      <c r="U28" s="306"/>
      <c r="V28" s="307"/>
      <c r="W28" s="308"/>
      <c r="X28" s="138" t="str">
        <f t="shared" si="1"/>
        <v/>
      </c>
      <c r="Y28" s="139" t="str">
        <f t="shared" si="8"/>
        <v/>
      </c>
      <c r="Z28" s="140" t="str">
        <f t="shared" si="9"/>
        <v/>
      </c>
      <c r="AA28" s="141" t="str">
        <f>IF(OR($F28="",$G28="",$I28="",$I28=0),"",VLOOKUP($G28,'Tableau de bord'!$B$28:$G$32,4,TRUE))</f>
        <v/>
      </c>
      <c r="AB28" s="141" t="str">
        <f>IF(OR($F28="",$G28="",$I28="",$I28=0),"",VLOOKUP($G28,'Tableau de bord'!$B$35:$G$39,4,TRUE))</f>
        <v/>
      </c>
      <c r="AC28" s="168" t="str">
        <f t="shared" si="4"/>
        <v/>
      </c>
      <c r="AD28" s="142" t="str">
        <f t="shared" si="5"/>
        <v/>
      </c>
      <c r="AE28" s="142" t="str">
        <f>IF(OR($I28="",$G28="",$F28=""),"",IF(OR($H28&lt;&gt;"OK",$K28&lt;&gt;"OK",$N28&lt;&gt;"OK"),0,IF($Y28&gt;=0,IF(($Z$10*$Z28)*VLOOKUP($G28,'Tableau de bord'!$B$42:$G$46,4,TRUE)&gt;75000,75000*($Y28),(($Z$10*$Z28)*$Y28*VLOOKUP($G28,'Tableau de bord'!$B$42:$G$46,4,TRUE))))))</f>
        <v/>
      </c>
      <c r="AF28" s="177" t="str">
        <f t="shared" si="6"/>
        <v/>
      </c>
      <c r="AG28" s="309"/>
      <c r="AH28" s="310"/>
      <c r="AI28" s="387"/>
      <c r="AJ28" s="388"/>
      <c r="AK28" s="386" t="str">
        <f t="shared" si="7"/>
        <v/>
      </c>
      <c r="AL28" s="160"/>
      <c r="AM28" s="380"/>
      <c r="AN28" s="388"/>
      <c r="AO28" s="173"/>
      <c r="AP28" s="388"/>
      <c r="AQ28" s="160"/>
      <c r="AR28" s="7"/>
      <c r="AS28" s="173"/>
      <c r="AT28" s="160"/>
    </row>
    <row r="29" spans="1:46" s="143" customFormat="1" ht="21" customHeight="1" x14ac:dyDescent="0.25">
      <c r="A29" s="305"/>
      <c r="B29" s="311"/>
      <c r="C29" s="311"/>
      <c r="D29" s="311"/>
      <c r="E29" s="311"/>
      <c r="F29" s="312"/>
      <c r="G29" s="313"/>
      <c r="H29" s="137" t="str">
        <f>IF(AND($C$6="Choisir la période de dépôt",F29&lt;&gt;"",G29),"Choisir une période de dépôt",IF(AND($G29&lt;&gt;"",$F29=""),"Date de début requise",IF(AND($F29&lt;&gt;"",$G29=""),"Date de fin requise",IF($F29="","",IF(AND(VLOOKUP($G29,Données!$C$2:$E$7,3,TRUE)=VLOOKUP($C$6,Données!$A$2:$E$7,5,FALSE),VLOOKUP($F29,Données!$C$2:$E$7,3,TRUE)=VLOOKUP($C$6,Données!$A$2:$E$7,5,FALSE)),"OK","Les dates ne correspondent pas à la période visée par le soutien")))))</f>
        <v/>
      </c>
      <c r="I29" s="5"/>
      <c r="J29" s="523"/>
      <c r="K29" s="137" t="str">
        <f t="shared" si="2"/>
        <v/>
      </c>
      <c r="L29" s="524"/>
      <c r="M29" s="270"/>
      <c r="N29" s="137" t="str">
        <f t="shared" si="3"/>
        <v/>
      </c>
      <c r="O29" s="6"/>
      <c r="P29" s="160"/>
      <c r="Q29" s="7"/>
      <c r="R29" s="5"/>
      <c r="S29" s="10"/>
      <c r="T29" s="8"/>
      <c r="U29" s="306"/>
      <c r="V29" s="307"/>
      <c r="W29" s="308"/>
      <c r="X29" s="138" t="str">
        <f t="shared" si="1"/>
        <v/>
      </c>
      <c r="Y29" s="139" t="str">
        <f t="shared" si="8"/>
        <v/>
      </c>
      <c r="Z29" s="140" t="str">
        <f t="shared" si="9"/>
        <v/>
      </c>
      <c r="AA29" s="141" t="str">
        <f>IF(OR($F29="",$G29="",$I29="",$I29=0),"",VLOOKUP($G29,'Tableau de bord'!$B$28:$G$32,4,TRUE))</f>
        <v/>
      </c>
      <c r="AB29" s="141" t="str">
        <f>IF(OR($F29="",$G29="",$I29="",$I29=0),"",VLOOKUP($G29,'Tableau de bord'!$B$35:$G$39,4,TRUE))</f>
        <v/>
      </c>
      <c r="AC29" s="168" t="str">
        <f t="shared" si="4"/>
        <v/>
      </c>
      <c r="AD29" s="142" t="str">
        <f t="shared" si="5"/>
        <v/>
      </c>
      <c r="AE29" s="142" t="str">
        <f>IF(OR($I29="",$G29="",$F29=""),"",IF(OR($H29&lt;&gt;"OK",$K29&lt;&gt;"OK",$N29&lt;&gt;"OK"),0,IF($Y29&gt;=0,IF(($Z$10*$Z29)*VLOOKUP($G29,'Tableau de bord'!$B$42:$G$46,4,TRUE)&gt;75000,75000*($Y29),(($Z$10*$Z29)*$Y29*VLOOKUP($G29,'Tableau de bord'!$B$42:$G$46,4,TRUE))))))</f>
        <v/>
      </c>
      <c r="AF29" s="177" t="str">
        <f t="shared" si="6"/>
        <v/>
      </c>
      <c r="AG29" s="309"/>
      <c r="AH29" s="310"/>
      <c r="AI29" s="387"/>
      <c r="AJ29" s="388"/>
      <c r="AK29" s="386" t="str">
        <f t="shared" si="7"/>
        <v/>
      </c>
      <c r="AL29" s="160"/>
      <c r="AM29" s="380"/>
      <c r="AN29" s="388"/>
      <c r="AO29" s="173"/>
      <c r="AP29" s="388"/>
      <c r="AQ29" s="160"/>
      <c r="AR29" s="7"/>
      <c r="AS29" s="173"/>
      <c r="AT29" s="160"/>
    </row>
    <row r="30" spans="1:46" s="143" customFormat="1" ht="21" customHeight="1" x14ac:dyDescent="0.25">
      <c r="A30" s="305"/>
      <c r="B30" s="311"/>
      <c r="C30" s="311"/>
      <c r="D30" s="311"/>
      <c r="E30" s="311"/>
      <c r="F30" s="312"/>
      <c r="G30" s="313"/>
      <c r="H30" s="137" t="str">
        <f>IF(AND($C$6="Choisir la période de dépôt",F30&lt;&gt;"",G30),"Choisir une période de dépôt",IF(AND($G30&lt;&gt;"",$F30=""),"Date de début requise",IF(AND($F30&lt;&gt;"",$G30=""),"Date de fin requise",IF($F30="","",IF(AND(VLOOKUP($G30,Données!$C$2:$E$7,3,TRUE)=VLOOKUP($C$6,Données!$A$2:$E$7,5,FALSE),VLOOKUP($F30,Données!$C$2:$E$7,3,TRUE)=VLOOKUP($C$6,Données!$A$2:$E$7,5,FALSE)),"OK","Les dates ne correspondent pas à la période visée par le soutien")))))</f>
        <v/>
      </c>
      <c r="I30" s="5"/>
      <c r="J30" s="523"/>
      <c r="K30" s="137" t="str">
        <f t="shared" si="2"/>
        <v/>
      </c>
      <c r="L30" s="524"/>
      <c r="M30" s="270"/>
      <c r="N30" s="137" t="str">
        <f t="shared" si="3"/>
        <v/>
      </c>
      <c r="O30" s="6"/>
      <c r="P30" s="160"/>
      <c r="Q30" s="7"/>
      <c r="R30" s="5"/>
      <c r="S30" s="10"/>
      <c r="T30" s="8"/>
      <c r="U30" s="306"/>
      <c r="V30" s="307"/>
      <c r="W30" s="308"/>
      <c r="X30" s="138" t="str">
        <f t="shared" si="1"/>
        <v/>
      </c>
      <c r="Y30" s="139" t="str">
        <f t="shared" si="8"/>
        <v/>
      </c>
      <c r="Z30" s="140" t="str">
        <f t="shared" si="9"/>
        <v/>
      </c>
      <c r="AA30" s="141" t="str">
        <f>IF(OR($F30="",$G30="",$I30="",$I30=0),"",VLOOKUP($G30,'Tableau de bord'!$B$28:$G$32,4,TRUE))</f>
        <v/>
      </c>
      <c r="AB30" s="141" t="str">
        <f>IF(OR($F30="",$G30="",$I30="",$I30=0),"",VLOOKUP($G30,'Tableau de bord'!$B$35:$G$39,4,TRUE))</f>
        <v/>
      </c>
      <c r="AC30" s="168" t="str">
        <f t="shared" si="4"/>
        <v/>
      </c>
      <c r="AD30" s="142" t="str">
        <f t="shared" si="5"/>
        <v/>
      </c>
      <c r="AE30" s="142" t="str">
        <f>IF(OR($I30="",$G30="",$F30=""),"",IF(OR($H30&lt;&gt;"OK",$K30&lt;&gt;"OK",$N30&lt;&gt;"OK"),0,IF($Y30&gt;=0,IF(($Z$10*$Z30)*VLOOKUP($G30,'Tableau de bord'!$B$42:$G$46,4,TRUE)&gt;75000,75000*($Y30),(($Z$10*$Z30)*$Y30*VLOOKUP($G30,'Tableau de bord'!$B$42:$G$46,4,TRUE))))))</f>
        <v/>
      </c>
      <c r="AF30" s="177" t="str">
        <f t="shared" si="6"/>
        <v/>
      </c>
      <c r="AG30" s="309"/>
      <c r="AH30" s="310"/>
      <c r="AI30" s="387"/>
      <c r="AJ30" s="388"/>
      <c r="AK30" s="386" t="str">
        <f t="shared" si="7"/>
        <v/>
      </c>
      <c r="AL30" s="160"/>
      <c r="AM30" s="380"/>
      <c r="AN30" s="388"/>
      <c r="AO30" s="173"/>
      <c r="AP30" s="388"/>
      <c r="AQ30" s="160"/>
      <c r="AR30" s="7"/>
      <c r="AS30" s="173"/>
      <c r="AT30" s="160"/>
    </row>
    <row r="31" spans="1:46" s="143" customFormat="1" ht="21" customHeight="1" x14ac:dyDescent="0.25">
      <c r="A31" s="305"/>
      <c r="B31" s="311"/>
      <c r="C31" s="311"/>
      <c r="D31" s="311"/>
      <c r="E31" s="311"/>
      <c r="F31" s="312"/>
      <c r="G31" s="313"/>
      <c r="H31" s="137" t="str">
        <f>IF(AND($C$6="Choisir la période de dépôt",F31&lt;&gt;"",G31),"Choisir une période de dépôt",IF(AND($G31&lt;&gt;"",$F31=""),"Date de début requise",IF(AND($F31&lt;&gt;"",$G31=""),"Date de fin requise",IF($F31="","",IF(AND(VLOOKUP($G31,Données!$C$2:$E$7,3,TRUE)=VLOOKUP($C$6,Données!$A$2:$E$7,5,FALSE),VLOOKUP($F31,Données!$C$2:$E$7,3,TRUE)=VLOOKUP($C$6,Données!$A$2:$E$7,5,FALSE)),"OK","Les dates ne correspondent pas à la période visée par le soutien")))))</f>
        <v/>
      </c>
      <c r="I31" s="5"/>
      <c r="J31" s="523"/>
      <c r="K31" s="137" t="str">
        <f t="shared" si="2"/>
        <v/>
      </c>
      <c r="L31" s="524"/>
      <c r="M31" s="270"/>
      <c r="N31" s="137" t="str">
        <f t="shared" si="3"/>
        <v/>
      </c>
      <c r="O31" s="6"/>
      <c r="P31" s="160"/>
      <c r="Q31" s="7"/>
      <c r="R31" s="5"/>
      <c r="S31" s="10"/>
      <c r="T31" s="8"/>
      <c r="U31" s="306"/>
      <c r="V31" s="307"/>
      <c r="W31" s="308"/>
      <c r="X31" s="138" t="str">
        <f t="shared" si="1"/>
        <v/>
      </c>
      <c r="Y31" s="139" t="str">
        <f t="shared" si="8"/>
        <v/>
      </c>
      <c r="Z31" s="140" t="str">
        <f t="shared" si="9"/>
        <v/>
      </c>
      <c r="AA31" s="141" t="str">
        <f>IF(OR($F31="",$G31="",$I31="",$I31=0),"",VLOOKUP($G31,'Tableau de bord'!$B$28:$G$32,4,TRUE))</f>
        <v/>
      </c>
      <c r="AB31" s="141" t="str">
        <f>IF(OR($F31="",$G31="",$I31="",$I31=0),"",VLOOKUP($G31,'Tableau de bord'!$B$35:$G$39,4,TRUE))</f>
        <v/>
      </c>
      <c r="AC31" s="168" t="str">
        <f t="shared" si="4"/>
        <v/>
      </c>
      <c r="AD31" s="142" t="str">
        <f t="shared" si="5"/>
        <v/>
      </c>
      <c r="AE31" s="142" t="str">
        <f>IF(OR($I31="",$G31="",$F31=""),"",IF(OR($H31&lt;&gt;"OK",$K31&lt;&gt;"OK",$N31&lt;&gt;"OK"),0,IF($Y31&gt;=0,IF(($Z$10*$Z31)*VLOOKUP($G31,'Tableau de bord'!$B$42:$G$46,4,TRUE)&gt;75000,75000*($Y31),(($Z$10*$Z31)*$Y31*VLOOKUP($G31,'Tableau de bord'!$B$42:$G$46,4,TRUE))))))</f>
        <v/>
      </c>
      <c r="AF31" s="177" t="str">
        <f t="shared" si="6"/>
        <v/>
      </c>
      <c r="AG31" s="309"/>
      <c r="AH31" s="310"/>
      <c r="AI31" s="387"/>
      <c r="AJ31" s="388"/>
      <c r="AK31" s="386" t="str">
        <f t="shared" si="7"/>
        <v/>
      </c>
      <c r="AL31" s="160"/>
      <c r="AM31" s="380"/>
      <c r="AN31" s="388"/>
      <c r="AO31" s="173"/>
      <c r="AP31" s="388"/>
      <c r="AQ31" s="160"/>
      <c r="AR31" s="7"/>
      <c r="AS31" s="173"/>
      <c r="AT31" s="160"/>
    </row>
    <row r="32" spans="1:46" s="143" customFormat="1" ht="21" customHeight="1" x14ac:dyDescent="0.25">
      <c r="A32" s="305"/>
      <c r="B32" s="311"/>
      <c r="C32" s="311"/>
      <c r="D32" s="311"/>
      <c r="E32" s="311"/>
      <c r="F32" s="312"/>
      <c r="G32" s="313"/>
      <c r="H32" s="137" t="str">
        <f>IF(AND($C$6="Choisir la période de dépôt",F32&lt;&gt;"",G32),"Choisir une période de dépôt",IF(AND($G32&lt;&gt;"",$F32=""),"Date de début requise",IF(AND($F32&lt;&gt;"",$G32=""),"Date de fin requise",IF($F32="","",IF(AND(VLOOKUP($G32,Données!$C$2:$E$7,3,TRUE)=VLOOKUP($C$6,Données!$A$2:$E$7,5,FALSE),VLOOKUP($F32,Données!$C$2:$E$7,3,TRUE)=VLOOKUP($C$6,Données!$A$2:$E$7,5,FALSE)),"OK","Les dates ne correspondent pas à la période visée par le soutien")))))</f>
        <v/>
      </c>
      <c r="I32" s="5"/>
      <c r="J32" s="523"/>
      <c r="K32" s="137" t="str">
        <f t="shared" si="2"/>
        <v/>
      </c>
      <c r="L32" s="524"/>
      <c r="M32" s="270"/>
      <c r="N32" s="137" t="str">
        <f t="shared" si="3"/>
        <v/>
      </c>
      <c r="O32" s="6"/>
      <c r="P32" s="160"/>
      <c r="Q32" s="7"/>
      <c r="R32" s="5"/>
      <c r="S32" s="10"/>
      <c r="T32" s="8"/>
      <c r="U32" s="306"/>
      <c r="V32" s="307"/>
      <c r="W32" s="308"/>
      <c r="X32" s="138" t="str">
        <f t="shared" si="1"/>
        <v/>
      </c>
      <c r="Y32" s="139" t="str">
        <f t="shared" si="8"/>
        <v/>
      </c>
      <c r="Z32" s="140" t="str">
        <f t="shared" si="9"/>
        <v/>
      </c>
      <c r="AA32" s="141" t="str">
        <f>IF(OR($F32="",$G32="",$I32="",$I32=0),"",VLOOKUP($G32,'Tableau de bord'!$B$28:$G$32,4,TRUE))</f>
        <v/>
      </c>
      <c r="AB32" s="141" t="str">
        <f>IF(OR($F32="",$G32="",$I32="",$I32=0),"",VLOOKUP($G32,'Tableau de bord'!$B$35:$G$39,4,TRUE))</f>
        <v/>
      </c>
      <c r="AC32" s="168" t="str">
        <f t="shared" si="4"/>
        <v/>
      </c>
      <c r="AD32" s="142" t="str">
        <f t="shared" si="5"/>
        <v/>
      </c>
      <c r="AE32" s="142" t="str">
        <f>IF(OR($I32="",$G32="",$F32=""),"",IF(OR($H32&lt;&gt;"OK",$K32&lt;&gt;"OK",$N32&lt;&gt;"OK"),0,IF($Y32&gt;=0,IF(($Z$10*$Z32)*VLOOKUP($G32,'Tableau de bord'!$B$42:$G$46,4,TRUE)&gt;75000,75000*($Y32),(($Z$10*$Z32)*$Y32*VLOOKUP($G32,'Tableau de bord'!$B$42:$G$46,4,TRUE))))))</f>
        <v/>
      </c>
      <c r="AF32" s="177" t="str">
        <f t="shared" si="6"/>
        <v/>
      </c>
      <c r="AG32" s="309"/>
      <c r="AH32" s="310"/>
      <c r="AI32" s="387"/>
      <c r="AJ32" s="388"/>
      <c r="AK32" s="386" t="str">
        <f t="shared" si="7"/>
        <v/>
      </c>
      <c r="AL32" s="160"/>
      <c r="AM32" s="380"/>
      <c r="AN32" s="388"/>
      <c r="AO32" s="173"/>
      <c r="AP32" s="388"/>
      <c r="AQ32" s="160"/>
      <c r="AR32" s="7"/>
      <c r="AS32" s="173"/>
      <c r="AT32" s="160"/>
    </row>
    <row r="33" spans="1:46" s="143" customFormat="1" ht="21" customHeight="1" x14ac:dyDescent="0.25">
      <c r="A33" s="305"/>
      <c r="B33" s="311"/>
      <c r="C33" s="311"/>
      <c r="D33" s="311"/>
      <c r="E33" s="311"/>
      <c r="F33" s="312"/>
      <c r="G33" s="313"/>
      <c r="H33" s="137" t="str">
        <f>IF(AND($C$6="Choisir la période de dépôt",F33&lt;&gt;"",G33),"Choisir une période de dépôt",IF(AND($G33&lt;&gt;"",$F33=""),"Date de début requise",IF(AND($F33&lt;&gt;"",$G33=""),"Date de fin requise",IF($F33="","",IF(AND(VLOOKUP($G33,Données!$C$2:$E$7,3,TRUE)=VLOOKUP($C$6,Données!$A$2:$E$7,5,FALSE),VLOOKUP($F33,Données!$C$2:$E$7,3,TRUE)=VLOOKUP($C$6,Données!$A$2:$E$7,5,FALSE)),"OK","Les dates ne correspondent pas à la période visée par le soutien")))))</f>
        <v/>
      </c>
      <c r="I33" s="5"/>
      <c r="J33" s="523"/>
      <c r="K33" s="137" t="str">
        <f t="shared" si="2"/>
        <v/>
      </c>
      <c r="L33" s="524"/>
      <c r="M33" s="270"/>
      <c r="N33" s="137" t="str">
        <f t="shared" si="3"/>
        <v/>
      </c>
      <c r="O33" s="6"/>
      <c r="P33" s="160"/>
      <c r="Q33" s="7"/>
      <c r="R33" s="5"/>
      <c r="S33" s="10"/>
      <c r="T33" s="8"/>
      <c r="U33" s="306"/>
      <c r="V33" s="307"/>
      <c r="W33" s="308"/>
      <c r="X33" s="138" t="str">
        <f t="shared" si="1"/>
        <v/>
      </c>
      <c r="Y33" s="139" t="str">
        <f t="shared" si="8"/>
        <v/>
      </c>
      <c r="Z33" s="140" t="str">
        <f t="shared" si="9"/>
        <v/>
      </c>
      <c r="AA33" s="141" t="str">
        <f>IF(OR($F33="",$G33="",$I33="",$I33=0),"",VLOOKUP($G33,'Tableau de bord'!$B$28:$G$32,4,TRUE))</f>
        <v/>
      </c>
      <c r="AB33" s="141" t="str">
        <f>IF(OR($F33="",$G33="",$I33="",$I33=0),"",VLOOKUP($G33,'Tableau de bord'!$B$35:$G$39,4,TRUE))</f>
        <v/>
      </c>
      <c r="AC33" s="168" t="str">
        <f t="shared" si="4"/>
        <v/>
      </c>
      <c r="AD33" s="142" t="str">
        <f t="shared" si="5"/>
        <v/>
      </c>
      <c r="AE33" s="142" t="str">
        <f>IF(OR($I33="",$G33="",$F33=""),"",IF(OR($H33&lt;&gt;"OK",$K33&lt;&gt;"OK",$N33&lt;&gt;"OK"),0,IF($Y33&gt;=0,IF(($Z$10*$Z33)*VLOOKUP($G33,'Tableau de bord'!$B$42:$G$46,4,TRUE)&gt;75000,75000*($Y33),(($Z$10*$Z33)*$Y33*VLOOKUP($G33,'Tableau de bord'!$B$42:$G$46,4,TRUE))))))</f>
        <v/>
      </c>
      <c r="AF33" s="177" t="str">
        <f t="shared" si="6"/>
        <v/>
      </c>
      <c r="AG33" s="309"/>
      <c r="AH33" s="310"/>
      <c r="AI33" s="387"/>
      <c r="AJ33" s="388"/>
      <c r="AK33" s="386" t="str">
        <f t="shared" si="7"/>
        <v/>
      </c>
      <c r="AL33" s="160"/>
      <c r="AM33" s="380"/>
      <c r="AN33" s="388"/>
      <c r="AO33" s="173"/>
      <c r="AP33" s="388"/>
      <c r="AQ33" s="160"/>
      <c r="AR33" s="7"/>
      <c r="AS33" s="173"/>
      <c r="AT33" s="160"/>
    </row>
    <row r="34" spans="1:46" s="143" customFormat="1" ht="21" customHeight="1" x14ac:dyDescent="0.25">
      <c r="A34" s="305"/>
      <c r="B34" s="311"/>
      <c r="C34" s="311"/>
      <c r="D34" s="311"/>
      <c r="E34" s="311"/>
      <c r="F34" s="312"/>
      <c r="G34" s="313"/>
      <c r="H34" s="137" t="str">
        <f>IF(AND($C$6="Choisir la période de dépôt",F34&lt;&gt;"",G34),"Choisir une période de dépôt",IF(AND($G34&lt;&gt;"",$F34=""),"Date de début requise",IF(AND($F34&lt;&gt;"",$G34=""),"Date de fin requise",IF($F34="","",IF(AND(VLOOKUP($G34,Données!$C$2:$E$7,3,TRUE)=VLOOKUP($C$6,Données!$A$2:$E$7,5,FALSE),VLOOKUP($F34,Données!$C$2:$E$7,3,TRUE)=VLOOKUP($C$6,Données!$A$2:$E$7,5,FALSE)),"OK","Les dates ne correspondent pas à la période visée par le soutien")))))</f>
        <v/>
      </c>
      <c r="I34" s="5"/>
      <c r="J34" s="523"/>
      <c r="K34" s="137" t="str">
        <f t="shared" si="2"/>
        <v/>
      </c>
      <c r="L34" s="524"/>
      <c r="M34" s="270"/>
      <c r="N34" s="137" t="str">
        <f t="shared" si="3"/>
        <v/>
      </c>
      <c r="O34" s="6"/>
      <c r="P34" s="160"/>
      <c r="Q34" s="7"/>
      <c r="R34" s="5"/>
      <c r="S34" s="10"/>
      <c r="T34" s="8"/>
      <c r="U34" s="306"/>
      <c r="V34" s="307"/>
      <c r="W34" s="308"/>
      <c r="X34" s="138" t="str">
        <f t="shared" si="1"/>
        <v/>
      </c>
      <c r="Y34" s="139" t="str">
        <f t="shared" si="8"/>
        <v/>
      </c>
      <c r="Z34" s="140" t="str">
        <f t="shared" si="9"/>
        <v/>
      </c>
      <c r="AA34" s="141" t="str">
        <f>IF(OR($F34="",$G34="",$I34="",$I34=0),"",VLOOKUP($G34,'Tableau de bord'!$B$28:$G$32,4,TRUE))</f>
        <v/>
      </c>
      <c r="AB34" s="141" t="str">
        <f>IF(OR($F34="",$G34="",$I34="",$I34=0),"",VLOOKUP($G34,'Tableau de bord'!$B$35:$G$39,4,TRUE))</f>
        <v/>
      </c>
      <c r="AC34" s="168" t="str">
        <f t="shared" si="4"/>
        <v/>
      </c>
      <c r="AD34" s="142" t="str">
        <f t="shared" si="5"/>
        <v/>
      </c>
      <c r="AE34" s="142" t="str">
        <f>IF(OR($I34="",$G34="",$F34=""),"",IF(OR($H34&lt;&gt;"OK",$K34&lt;&gt;"OK",$N34&lt;&gt;"OK"),0,IF($Y34&gt;=0,IF(($Z$10*$Z34)*VLOOKUP($G34,'Tableau de bord'!$B$42:$G$46,4,TRUE)&gt;75000,75000*($Y34),(($Z$10*$Z34)*$Y34*VLOOKUP($G34,'Tableau de bord'!$B$42:$G$46,4,TRUE))))))</f>
        <v/>
      </c>
      <c r="AF34" s="177" t="str">
        <f t="shared" si="6"/>
        <v/>
      </c>
      <c r="AG34" s="309"/>
      <c r="AH34" s="310"/>
      <c r="AI34" s="387"/>
      <c r="AJ34" s="388"/>
      <c r="AK34" s="386" t="str">
        <f t="shared" si="7"/>
        <v/>
      </c>
      <c r="AL34" s="160"/>
      <c r="AM34" s="380"/>
      <c r="AN34" s="388"/>
      <c r="AO34" s="173"/>
      <c r="AP34" s="388"/>
      <c r="AQ34" s="160"/>
      <c r="AR34" s="7"/>
      <c r="AS34" s="173"/>
      <c r="AT34" s="160"/>
    </row>
    <row r="35" spans="1:46" s="143" customFormat="1" ht="21" customHeight="1" x14ac:dyDescent="0.25">
      <c r="A35" s="305"/>
      <c r="B35" s="311"/>
      <c r="C35" s="311"/>
      <c r="D35" s="311"/>
      <c r="E35" s="311"/>
      <c r="F35" s="312"/>
      <c r="G35" s="313"/>
      <c r="H35" s="137" t="str">
        <f>IF(AND($C$6="Choisir la période de dépôt",F35&lt;&gt;"",G35),"Choisir une période de dépôt",IF(AND($G35&lt;&gt;"",$F35=""),"Date de début requise",IF(AND($F35&lt;&gt;"",$G35=""),"Date de fin requise",IF($F35="","",IF(AND(VLOOKUP($G35,Données!$C$2:$E$7,3,TRUE)=VLOOKUP($C$6,Données!$A$2:$E$7,5,FALSE),VLOOKUP($F35,Données!$C$2:$E$7,3,TRUE)=VLOOKUP($C$6,Données!$A$2:$E$7,5,FALSE)),"OK","Les dates ne correspondent pas à la période visée par le soutien")))))</f>
        <v/>
      </c>
      <c r="I35" s="5"/>
      <c r="J35" s="523"/>
      <c r="K35" s="137" t="str">
        <f t="shared" si="2"/>
        <v/>
      </c>
      <c r="L35" s="524"/>
      <c r="M35" s="270"/>
      <c r="N35" s="137" t="str">
        <f t="shared" si="3"/>
        <v/>
      </c>
      <c r="O35" s="6"/>
      <c r="P35" s="160"/>
      <c r="Q35" s="7"/>
      <c r="R35" s="5"/>
      <c r="S35" s="10"/>
      <c r="T35" s="8"/>
      <c r="U35" s="306"/>
      <c r="V35" s="307"/>
      <c r="W35" s="308"/>
      <c r="X35" s="138" t="str">
        <f t="shared" si="1"/>
        <v/>
      </c>
      <c r="Y35" s="139" t="str">
        <f t="shared" si="8"/>
        <v/>
      </c>
      <c r="Z35" s="140" t="str">
        <f t="shared" si="9"/>
        <v/>
      </c>
      <c r="AA35" s="141" t="str">
        <f>IF(OR($F35="",$G35="",$I35="",$I35=0),"",VLOOKUP($G35,'Tableau de bord'!$B$28:$G$32,4,TRUE))</f>
        <v/>
      </c>
      <c r="AB35" s="141" t="str">
        <f>IF(OR($F35="",$G35="",$I35="",$I35=0),"",VLOOKUP($G35,'Tableau de bord'!$B$35:$G$39,4,TRUE))</f>
        <v/>
      </c>
      <c r="AC35" s="168" t="str">
        <f t="shared" si="4"/>
        <v/>
      </c>
      <c r="AD35" s="142" t="str">
        <f t="shared" si="5"/>
        <v/>
      </c>
      <c r="AE35" s="142" t="str">
        <f>IF(OR($I35="",$G35="",$F35=""),"",IF(OR($H35&lt;&gt;"OK",$K35&lt;&gt;"OK",$N35&lt;&gt;"OK"),0,IF($Y35&gt;=0,IF(($Z$10*$Z35)*VLOOKUP($G35,'Tableau de bord'!$B$42:$G$46,4,TRUE)&gt;75000,75000*($Y35),(($Z$10*$Z35)*$Y35*VLOOKUP($G35,'Tableau de bord'!$B$42:$G$46,4,TRUE))))))</f>
        <v/>
      </c>
      <c r="AF35" s="177" t="str">
        <f t="shared" si="6"/>
        <v/>
      </c>
      <c r="AG35" s="309"/>
      <c r="AH35" s="310"/>
      <c r="AI35" s="387"/>
      <c r="AJ35" s="388"/>
      <c r="AK35" s="386" t="str">
        <f t="shared" si="7"/>
        <v/>
      </c>
      <c r="AL35" s="160"/>
      <c r="AM35" s="380"/>
      <c r="AN35" s="388"/>
      <c r="AO35" s="173"/>
      <c r="AP35" s="388"/>
      <c r="AQ35" s="160"/>
      <c r="AR35" s="7"/>
      <c r="AS35" s="173"/>
      <c r="AT35" s="160"/>
    </row>
    <row r="36" spans="1:46" s="143" customFormat="1" ht="21" customHeight="1" x14ac:dyDescent="0.25">
      <c r="A36" s="305"/>
      <c r="B36" s="311"/>
      <c r="C36" s="311"/>
      <c r="D36" s="311"/>
      <c r="E36" s="311"/>
      <c r="F36" s="312"/>
      <c r="G36" s="313"/>
      <c r="H36" s="137" t="str">
        <f>IF(AND($C$6="Choisir la période de dépôt",F36&lt;&gt;"",G36),"Choisir une période de dépôt",IF(AND($G36&lt;&gt;"",$F36=""),"Date de début requise",IF(AND($F36&lt;&gt;"",$G36=""),"Date de fin requise",IF($F36="","",IF(AND(VLOOKUP($G36,Données!$C$2:$E$7,3,TRUE)=VLOOKUP($C$6,Données!$A$2:$E$7,5,FALSE),VLOOKUP($F36,Données!$C$2:$E$7,3,TRUE)=VLOOKUP($C$6,Données!$A$2:$E$7,5,FALSE)),"OK","Les dates ne correspondent pas à la période visée par le soutien")))))</f>
        <v/>
      </c>
      <c r="I36" s="5"/>
      <c r="J36" s="523"/>
      <c r="K36" s="137" t="str">
        <f t="shared" si="2"/>
        <v/>
      </c>
      <c r="L36" s="524"/>
      <c r="M36" s="270"/>
      <c r="N36" s="137" t="str">
        <f t="shared" si="3"/>
        <v/>
      </c>
      <c r="O36" s="6"/>
      <c r="P36" s="160"/>
      <c r="Q36" s="7"/>
      <c r="R36" s="5"/>
      <c r="S36" s="10"/>
      <c r="T36" s="8"/>
      <c r="U36" s="306"/>
      <c r="V36" s="307"/>
      <c r="W36" s="308"/>
      <c r="X36" s="138" t="str">
        <f t="shared" si="1"/>
        <v/>
      </c>
      <c r="Y36" s="139" t="str">
        <f t="shared" si="8"/>
        <v/>
      </c>
      <c r="Z36" s="140" t="str">
        <f t="shared" si="9"/>
        <v/>
      </c>
      <c r="AA36" s="141" t="str">
        <f>IF(OR($F36="",$G36="",$I36="",$I36=0),"",VLOOKUP($G36,'Tableau de bord'!$B$28:$G$32,4,TRUE))</f>
        <v/>
      </c>
      <c r="AB36" s="141" t="str">
        <f>IF(OR($F36="",$G36="",$I36="",$I36=0),"",VLOOKUP($G36,'Tableau de bord'!$B$35:$G$39,4,TRUE))</f>
        <v/>
      </c>
      <c r="AC36" s="168" t="str">
        <f t="shared" si="4"/>
        <v/>
      </c>
      <c r="AD36" s="142" t="str">
        <f t="shared" si="5"/>
        <v/>
      </c>
      <c r="AE36" s="142" t="str">
        <f>IF(OR($I36="",$G36="",$F36=""),"",IF(OR($H36&lt;&gt;"OK",$K36&lt;&gt;"OK",$N36&lt;&gt;"OK"),0,IF($Y36&gt;=0,IF(($Z$10*$Z36)*VLOOKUP($G36,'Tableau de bord'!$B$42:$G$46,4,TRUE)&gt;75000,75000*($Y36),(($Z$10*$Z36)*$Y36*VLOOKUP($G36,'Tableau de bord'!$B$42:$G$46,4,TRUE))))))</f>
        <v/>
      </c>
      <c r="AF36" s="177" t="str">
        <f t="shared" si="6"/>
        <v/>
      </c>
      <c r="AG36" s="309"/>
      <c r="AH36" s="310"/>
      <c r="AI36" s="387"/>
      <c r="AJ36" s="388"/>
      <c r="AK36" s="386" t="str">
        <f t="shared" si="7"/>
        <v/>
      </c>
      <c r="AL36" s="160"/>
      <c r="AM36" s="380"/>
      <c r="AN36" s="388"/>
      <c r="AO36" s="173"/>
      <c r="AP36" s="388"/>
      <c r="AQ36" s="160"/>
      <c r="AR36" s="7"/>
      <c r="AS36" s="173"/>
      <c r="AT36" s="160"/>
    </row>
    <row r="37" spans="1:46" s="143" customFormat="1" ht="21" customHeight="1" x14ac:dyDescent="0.25">
      <c r="A37" s="305"/>
      <c r="B37" s="311"/>
      <c r="C37" s="311"/>
      <c r="D37" s="311"/>
      <c r="E37" s="311"/>
      <c r="F37" s="312"/>
      <c r="G37" s="313"/>
      <c r="H37" s="137" t="str">
        <f>IF(AND($C$6="Choisir la période de dépôt",F37&lt;&gt;"",G37),"Choisir une période de dépôt",IF(AND($G37&lt;&gt;"",$F37=""),"Date de début requise",IF(AND($F37&lt;&gt;"",$G37=""),"Date de fin requise",IF($F37="","",IF(AND(VLOOKUP($G37,Données!$C$2:$E$7,3,TRUE)=VLOOKUP($C$6,Données!$A$2:$E$7,5,FALSE),VLOOKUP($F37,Données!$C$2:$E$7,3,TRUE)=VLOOKUP($C$6,Données!$A$2:$E$7,5,FALSE)),"OK","Les dates ne correspondent pas à la période visée par le soutien")))))</f>
        <v/>
      </c>
      <c r="I37" s="5"/>
      <c r="J37" s="523"/>
      <c r="K37" s="137" t="str">
        <f t="shared" si="2"/>
        <v/>
      </c>
      <c r="L37" s="524"/>
      <c r="M37" s="270"/>
      <c r="N37" s="137" t="str">
        <f t="shared" si="3"/>
        <v/>
      </c>
      <c r="O37" s="6"/>
      <c r="P37" s="160"/>
      <c r="Q37" s="7"/>
      <c r="R37" s="5"/>
      <c r="S37" s="10"/>
      <c r="T37" s="8"/>
      <c r="U37" s="306"/>
      <c r="V37" s="307"/>
      <c r="W37" s="308"/>
      <c r="X37" s="138" t="str">
        <f t="shared" si="1"/>
        <v/>
      </c>
      <c r="Y37" s="139" t="str">
        <f t="shared" si="8"/>
        <v/>
      </c>
      <c r="Z37" s="140" t="str">
        <f t="shared" si="9"/>
        <v/>
      </c>
      <c r="AA37" s="141" t="str">
        <f>IF(OR($F37="",$G37="",$I37="",$I37=0),"",VLOOKUP($G37,'Tableau de bord'!$B$28:$G$32,4,TRUE))</f>
        <v/>
      </c>
      <c r="AB37" s="141" t="str">
        <f>IF(OR($F37="",$G37="",$I37="",$I37=0),"",VLOOKUP($G37,'Tableau de bord'!$B$35:$G$39,4,TRUE))</f>
        <v/>
      </c>
      <c r="AC37" s="168" t="str">
        <f t="shared" si="4"/>
        <v/>
      </c>
      <c r="AD37" s="142" t="str">
        <f t="shared" si="5"/>
        <v/>
      </c>
      <c r="AE37" s="142" t="str">
        <f>IF(OR($I37="",$G37="",$F37=""),"",IF(OR($H37&lt;&gt;"OK",$K37&lt;&gt;"OK",$N37&lt;&gt;"OK"),0,IF($Y37&gt;=0,IF(($Z$10*$Z37)*VLOOKUP($G37,'Tableau de bord'!$B$42:$G$46,4,TRUE)&gt;75000,75000*($Y37),(($Z$10*$Z37)*$Y37*VLOOKUP($G37,'Tableau de bord'!$B$42:$G$46,4,TRUE))))))</f>
        <v/>
      </c>
      <c r="AF37" s="177" t="str">
        <f t="shared" si="6"/>
        <v/>
      </c>
      <c r="AG37" s="309"/>
      <c r="AH37" s="310"/>
      <c r="AI37" s="387"/>
      <c r="AJ37" s="388"/>
      <c r="AK37" s="386" t="str">
        <f t="shared" si="7"/>
        <v/>
      </c>
      <c r="AL37" s="160"/>
      <c r="AM37" s="380"/>
      <c r="AN37" s="388"/>
      <c r="AO37" s="173"/>
      <c r="AP37" s="388"/>
      <c r="AQ37" s="160"/>
      <c r="AR37" s="7"/>
      <c r="AS37" s="173"/>
      <c r="AT37" s="160"/>
    </row>
    <row r="38" spans="1:46" s="143" customFormat="1" ht="21" customHeight="1" x14ac:dyDescent="0.25">
      <c r="A38" s="305"/>
      <c r="B38" s="311"/>
      <c r="C38" s="311"/>
      <c r="D38" s="311"/>
      <c r="E38" s="311"/>
      <c r="F38" s="312"/>
      <c r="G38" s="313"/>
      <c r="H38" s="137" t="str">
        <f>IF(AND($C$6="Choisir la période de dépôt",F38&lt;&gt;"",G38),"Choisir une période de dépôt",IF(AND($G38&lt;&gt;"",$F38=""),"Date de début requise",IF(AND($F38&lt;&gt;"",$G38=""),"Date de fin requise",IF($F38="","",IF(AND(VLOOKUP($G38,Données!$C$2:$E$7,3,TRUE)=VLOOKUP($C$6,Données!$A$2:$E$7,5,FALSE),VLOOKUP($F38,Données!$C$2:$E$7,3,TRUE)=VLOOKUP($C$6,Données!$A$2:$E$7,5,FALSE)),"OK","Les dates ne correspondent pas à la période visée par le soutien")))))</f>
        <v/>
      </c>
      <c r="I38" s="5"/>
      <c r="J38" s="523"/>
      <c r="K38" s="137" t="str">
        <f t="shared" si="2"/>
        <v/>
      </c>
      <c r="L38" s="524"/>
      <c r="M38" s="270"/>
      <c r="N38" s="137" t="str">
        <f t="shared" si="3"/>
        <v/>
      </c>
      <c r="O38" s="6"/>
      <c r="P38" s="160"/>
      <c r="Q38" s="7"/>
      <c r="R38" s="5"/>
      <c r="S38" s="10"/>
      <c r="T38" s="8"/>
      <c r="U38" s="306"/>
      <c r="V38" s="307"/>
      <c r="W38" s="308"/>
      <c r="X38" s="138" t="str">
        <f t="shared" si="1"/>
        <v/>
      </c>
      <c r="Y38" s="139" t="str">
        <f t="shared" si="8"/>
        <v/>
      </c>
      <c r="Z38" s="140" t="str">
        <f t="shared" si="9"/>
        <v/>
      </c>
      <c r="AA38" s="141" t="str">
        <f>IF(OR($F38="",$G38="",$I38="",$I38=0),"",VLOOKUP($G38,'Tableau de bord'!$B$28:$G$32,4,TRUE))</f>
        <v/>
      </c>
      <c r="AB38" s="141" t="str">
        <f>IF(OR($F38="",$G38="",$I38="",$I38=0),"",VLOOKUP($G38,'Tableau de bord'!$B$35:$G$39,4,TRUE))</f>
        <v/>
      </c>
      <c r="AC38" s="168" t="str">
        <f t="shared" si="4"/>
        <v/>
      </c>
      <c r="AD38" s="142" t="str">
        <f t="shared" si="5"/>
        <v/>
      </c>
      <c r="AE38" s="142" t="str">
        <f>IF(OR($I38="",$G38="",$F38=""),"",IF(OR($H38&lt;&gt;"OK",$K38&lt;&gt;"OK",$N38&lt;&gt;"OK"),0,IF($Y38&gt;=0,IF(($Z$10*$Z38)*VLOOKUP($G38,'Tableau de bord'!$B$42:$G$46,4,TRUE)&gt;75000,75000*($Y38),(($Z$10*$Z38)*$Y38*VLOOKUP($G38,'Tableau de bord'!$B$42:$G$46,4,TRUE))))))</f>
        <v/>
      </c>
      <c r="AF38" s="177" t="str">
        <f t="shared" si="6"/>
        <v/>
      </c>
      <c r="AG38" s="309"/>
      <c r="AH38" s="310"/>
      <c r="AI38" s="387"/>
      <c r="AJ38" s="388"/>
      <c r="AK38" s="386" t="str">
        <f t="shared" si="7"/>
        <v/>
      </c>
      <c r="AL38" s="160"/>
      <c r="AM38" s="380"/>
      <c r="AN38" s="388"/>
      <c r="AO38" s="173"/>
      <c r="AP38" s="388"/>
      <c r="AQ38" s="160"/>
      <c r="AR38" s="7"/>
      <c r="AS38" s="173"/>
      <c r="AT38" s="160"/>
    </row>
    <row r="39" spans="1:46" s="143" customFormat="1" ht="21" customHeight="1" x14ac:dyDescent="0.25">
      <c r="A39" s="305"/>
      <c r="B39" s="311"/>
      <c r="C39" s="311"/>
      <c r="D39" s="311"/>
      <c r="E39" s="311"/>
      <c r="F39" s="312"/>
      <c r="G39" s="313"/>
      <c r="H39" s="137" t="str">
        <f>IF(AND($C$6="Choisir la période de dépôt",F39&lt;&gt;"",G39),"Choisir une période de dépôt",IF(AND($G39&lt;&gt;"",$F39=""),"Date de début requise",IF(AND($F39&lt;&gt;"",$G39=""),"Date de fin requise",IF($F39="","",IF(AND(VLOOKUP($G39,Données!$C$2:$E$7,3,TRUE)=VLOOKUP($C$6,Données!$A$2:$E$7,5,FALSE),VLOOKUP($F39,Données!$C$2:$E$7,3,TRUE)=VLOOKUP($C$6,Données!$A$2:$E$7,5,FALSE)),"OK","Les dates ne correspondent pas à la période visée par le soutien")))))</f>
        <v/>
      </c>
      <c r="I39" s="5"/>
      <c r="J39" s="523"/>
      <c r="K39" s="137" t="str">
        <f t="shared" si="2"/>
        <v/>
      </c>
      <c r="L39" s="524"/>
      <c r="M39" s="270"/>
      <c r="N39" s="137" t="str">
        <f t="shared" si="3"/>
        <v/>
      </c>
      <c r="O39" s="6"/>
      <c r="P39" s="160"/>
      <c r="Q39" s="7"/>
      <c r="R39" s="5"/>
      <c r="S39" s="10"/>
      <c r="T39" s="8"/>
      <c r="U39" s="306"/>
      <c r="V39" s="307"/>
      <c r="W39" s="308"/>
      <c r="X39" s="138" t="str">
        <f t="shared" si="1"/>
        <v/>
      </c>
      <c r="Y39" s="139" t="str">
        <f t="shared" si="8"/>
        <v/>
      </c>
      <c r="Z39" s="140" t="str">
        <f t="shared" si="9"/>
        <v/>
      </c>
      <c r="AA39" s="141" t="str">
        <f>IF(OR($F39="",$G39="",$I39="",$I39=0),"",VLOOKUP($G39,'Tableau de bord'!$B$28:$G$32,4,TRUE))</f>
        <v/>
      </c>
      <c r="AB39" s="141" t="str">
        <f>IF(OR($F39="",$G39="",$I39="",$I39=0),"",VLOOKUP($G39,'Tableau de bord'!$B$35:$G$39,4,TRUE))</f>
        <v/>
      </c>
      <c r="AC39" s="168" t="str">
        <f t="shared" si="4"/>
        <v/>
      </c>
      <c r="AD39" s="142" t="str">
        <f t="shared" si="5"/>
        <v/>
      </c>
      <c r="AE39" s="142" t="str">
        <f>IF(OR($I39="",$G39="",$F39=""),"",IF(OR($H39&lt;&gt;"OK",$K39&lt;&gt;"OK",$N39&lt;&gt;"OK"),0,IF($Y39&gt;=0,IF(($Z$10*$Z39)*VLOOKUP($G39,'Tableau de bord'!$B$42:$G$46,4,TRUE)&gt;75000,75000*($Y39),(($Z$10*$Z39)*$Y39*VLOOKUP($G39,'Tableau de bord'!$B$42:$G$46,4,TRUE))))))</f>
        <v/>
      </c>
      <c r="AF39" s="177" t="str">
        <f t="shared" si="6"/>
        <v/>
      </c>
      <c r="AG39" s="309"/>
      <c r="AH39" s="310"/>
      <c r="AI39" s="387"/>
      <c r="AJ39" s="388"/>
      <c r="AK39" s="386" t="str">
        <f t="shared" si="7"/>
        <v/>
      </c>
      <c r="AL39" s="160"/>
      <c r="AM39" s="380"/>
      <c r="AN39" s="388"/>
      <c r="AO39" s="173"/>
      <c r="AP39" s="388"/>
      <c r="AQ39" s="160"/>
      <c r="AR39" s="7"/>
      <c r="AS39" s="173"/>
      <c r="AT39" s="160"/>
    </row>
    <row r="40" spans="1:46" s="143" customFormat="1" ht="21" customHeight="1" x14ac:dyDescent="0.25">
      <c r="A40" s="305"/>
      <c r="B40" s="311"/>
      <c r="C40" s="311"/>
      <c r="D40" s="311"/>
      <c r="E40" s="311"/>
      <c r="F40" s="312"/>
      <c r="G40" s="313"/>
      <c r="H40" s="137" t="str">
        <f>IF(AND($C$6="Choisir la période de dépôt",F40&lt;&gt;"",G40),"Choisir une période de dépôt",IF(AND($G40&lt;&gt;"",$F40=""),"Date de début requise",IF(AND($F40&lt;&gt;"",$G40=""),"Date de fin requise",IF($F40="","",IF(AND(VLOOKUP($G40,Données!$C$2:$E$7,3,TRUE)=VLOOKUP($C$6,Données!$A$2:$E$7,5,FALSE),VLOOKUP($F40,Données!$C$2:$E$7,3,TRUE)=VLOOKUP($C$6,Données!$A$2:$E$7,5,FALSE)),"OK","Les dates ne correspondent pas à la période visée par le soutien")))))</f>
        <v/>
      </c>
      <c r="I40" s="5"/>
      <c r="J40" s="523"/>
      <c r="K40" s="137" t="str">
        <f t="shared" si="2"/>
        <v/>
      </c>
      <c r="L40" s="524"/>
      <c r="M40" s="270"/>
      <c r="N40" s="137" t="str">
        <f t="shared" si="3"/>
        <v/>
      </c>
      <c r="O40" s="6"/>
      <c r="P40" s="160"/>
      <c r="Q40" s="7"/>
      <c r="R40" s="5"/>
      <c r="S40" s="10"/>
      <c r="T40" s="8"/>
      <c r="U40" s="306"/>
      <c r="V40" s="307"/>
      <c r="W40" s="308"/>
      <c r="X40" s="138" t="str">
        <f t="shared" si="1"/>
        <v/>
      </c>
      <c r="Y40" s="139" t="str">
        <f t="shared" si="8"/>
        <v/>
      </c>
      <c r="Z40" s="140" t="str">
        <f t="shared" si="9"/>
        <v/>
      </c>
      <c r="AA40" s="141" t="str">
        <f>IF(OR($F40="",$G40="",$I40="",$I40=0),"",VLOOKUP($G40,'Tableau de bord'!$B$28:$G$32,4,TRUE))</f>
        <v/>
      </c>
      <c r="AB40" s="141" t="str">
        <f>IF(OR($F40="",$G40="",$I40="",$I40=0),"",VLOOKUP($G40,'Tableau de bord'!$B$35:$G$39,4,TRUE))</f>
        <v/>
      </c>
      <c r="AC40" s="168" t="str">
        <f t="shared" si="4"/>
        <v/>
      </c>
      <c r="AD40" s="142" t="str">
        <f t="shared" si="5"/>
        <v/>
      </c>
      <c r="AE40" s="142" t="str">
        <f>IF(OR($I40="",$G40="",$F40=""),"",IF(OR($H40&lt;&gt;"OK",$K40&lt;&gt;"OK",$N40&lt;&gt;"OK"),0,IF($Y40&gt;=0,IF(($Z$10*$Z40)*VLOOKUP($G40,'Tableau de bord'!$B$42:$G$46,4,TRUE)&gt;75000,75000*($Y40),(($Z$10*$Z40)*$Y40*VLOOKUP($G40,'Tableau de bord'!$B$42:$G$46,4,TRUE))))))</f>
        <v/>
      </c>
      <c r="AF40" s="177" t="str">
        <f t="shared" si="6"/>
        <v/>
      </c>
      <c r="AG40" s="309"/>
      <c r="AH40" s="310"/>
      <c r="AI40" s="387"/>
      <c r="AJ40" s="388"/>
      <c r="AK40" s="386" t="str">
        <f t="shared" si="7"/>
        <v/>
      </c>
      <c r="AL40" s="160"/>
      <c r="AM40" s="380"/>
      <c r="AN40" s="388"/>
      <c r="AO40" s="173"/>
      <c r="AP40" s="388"/>
      <c r="AQ40" s="160"/>
      <c r="AR40" s="7"/>
      <c r="AS40" s="173"/>
      <c r="AT40" s="160"/>
    </row>
    <row r="41" spans="1:46" s="143" customFormat="1" ht="21" customHeight="1" x14ac:dyDescent="0.25">
      <c r="A41" s="305"/>
      <c r="B41" s="311"/>
      <c r="C41" s="311"/>
      <c r="D41" s="311"/>
      <c r="E41" s="311"/>
      <c r="F41" s="312"/>
      <c r="G41" s="313"/>
      <c r="H41" s="137" t="str">
        <f>IF(AND($C$6="Choisir la période de dépôt",F41&lt;&gt;"",G41),"Choisir une période de dépôt",IF(AND($G41&lt;&gt;"",$F41=""),"Date de début requise",IF(AND($F41&lt;&gt;"",$G41=""),"Date de fin requise",IF($F41="","",IF(AND(VLOOKUP($G41,Données!$C$2:$E$7,3,TRUE)=VLOOKUP($C$6,Données!$A$2:$E$7,5,FALSE),VLOOKUP($F41,Données!$C$2:$E$7,3,TRUE)=VLOOKUP($C$6,Données!$A$2:$E$7,5,FALSE)),"OK","Les dates ne correspondent pas à la période visée par le soutien")))))</f>
        <v/>
      </c>
      <c r="I41" s="5"/>
      <c r="J41" s="523"/>
      <c r="K41" s="137" t="str">
        <f t="shared" si="2"/>
        <v/>
      </c>
      <c r="L41" s="524"/>
      <c r="M41" s="270"/>
      <c r="N41" s="137" t="str">
        <f t="shared" si="3"/>
        <v/>
      </c>
      <c r="O41" s="6"/>
      <c r="P41" s="160"/>
      <c r="Q41" s="7"/>
      <c r="R41" s="5"/>
      <c r="S41" s="10"/>
      <c r="T41" s="8"/>
      <c r="U41" s="306"/>
      <c r="V41" s="307"/>
      <c r="W41" s="308"/>
      <c r="X41" s="138" t="str">
        <f t="shared" si="1"/>
        <v/>
      </c>
      <c r="Y41" s="139" t="str">
        <f t="shared" si="8"/>
        <v/>
      </c>
      <c r="Z41" s="140" t="str">
        <f t="shared" si="9"/>
        <v/>
      </c>
      <c r="AA41" s="141" t="str">
        <f>IF(OR($F41="",$G41="",$I41="",$I41=0),"",VLOOKUP($G41,'Tableau de bord'!$B$28:$G$32,4,TRUE))</f>
        <v/>
      </c>
      <c r="AB41" s="141" t="str">
        <f>IF(OR($F41="",$G41="",$I41="",$I41=0),"",VLOOKUP($G41,'Tableau de bord'!$B$35:$G$39,4,TRUE))</f>
        <v/>
      </c>
      <c r="AC41" s="168" t="str">
        <f t="shared" si="4"/>
        <v/>
      </c>
      <c r="AD41" s="142" t="str">
        <f t="shared" si="5"/>
        <v/>
      </c>
      <c r="AE41" s="142" t="str">
        <f>IF(OR($I41="",$G41="",$F41=""),"",IF(OR($H41&lt;&gt;"OK",$K41&lt;&gt;"OK",$N41&lt;&gt;"OK"),0,IF($Y41&gt;=0,IF(($Z$10*$Z41)*VLOOKUP($G41,'Tableau de bord'!$B$42:$G$46,4,TRUE)&gt;75000,75000*($Y41),(($Z$10*$Z41)*$Y41*VLOOKUP($G41,'Tableau de bord'!$B$42:$G$46,4,TRUE))))))</f>
        <v/>
      </c>
      <c r="AF41" s="177" t="str">
        <f t="shared" si="6"/>
        <v/>
      </c>
      <c r="AG41" s="309"/>
      <c r="AH41" s="310"/>
      <c r="AI41" s="387"/>
      <c r="AJ41" s="388"/>
      <c r="AK41" s="386" t="str">
        <f t="shared" si="7"/>
        <v/>
      </c>
      <c r="AL41" s="160"/>
      <c r="AM41" s="380"/>
      <c r="AN41" s="388"/>
      <c r="AO41" s="173"/>
      <c r="AP41" s="388"/>
      <c r="AQ41" s="160"/>
      <c r="AR41" s="7"/>
      <c r="AS41" s="173"/>
      <c r="AT41" s="160"/>
    </row>
    <row r="42" spans="1:46" s="143" customFormat="1" ht="21" customHeight="1" x14ac:dyDescent="0.25">
      <c r="A42" s="305"/>
      <c r="B42" s="311"/>
      <c r="C42" s="311"/>
      <c r="D42" s="311"/>
      <c r="E42" s="311"/>
      <c r="F42" s="312"/>
      <c r="G42" s="313"/>
      <c r="H42" s="137" t="str">
        <f>IF(AND($C$6="Choisir la période de dépôt",F42&lt;&gt;"",G42),"Choisir une période de dépôt",IF(AND($G42&lt;&gt;"",$F42=""),"Date de début requise",IF(AND($F42&lt;&gt;"",$G42=""),"Date de fin requise",IF($F42="","",IF(AND(VLOOKUP($G42,Données!$C$2:$E$7,3,TRUE)=VLOOKUP($C$6,Données!$A$2:$E$7,5,FALSE),VLOOKUP($F42,Données!$C$2:$E$7,3,TRUE)=VLOOKUP($C$6,Données!$A$2:$E$7,5,FALSE)),"OK","Les dates ne correspondent pas à la période visée par le soutien")))))</f>
        <v/>
      </c>
      <c r="I42" s="5"/>
      <c r="J42" s="523"/>
      <c r="K42" s="137" t="str">
        <f t="shared" si="2"/>
        <v/>
      </c>
      <c r="L42" s="524"/>
      <c r="M42" s="270"/>
      <c r="N42" s="137" t="str">
        <f t="shared" si="3"/>
        <v/>
      </c>
      <c r="O42" s="6"/>
      <c r="P42" s="160"/>
      <c r="Q42" s="7"/>
      <c r="R42" s="5"/>
      <c r="S42" s="10"/>
      <c r="T42" s="8"/>
      <c r="U42" s="306"/>
      <c r="V42" s="307"/>
      <c r="W42" s="308"/>
      <c r="X42" s="138" t="str">
        <f t="shared" si="1"/>
        <v/>
      </c>
      <c r="Y42" s="139" t="str">
        <f t="shared" si="8"/>
        <v/>
      </c>
      <c r="Z42" s="140" t="str">
        <f t="shared" si="9"/>
        <v/>
      </c>
      <c r="AA42" s="141" t="str">
        <f>IF(OR($F42="",$G42="",$I42="",$I42=0),"",VLOOKUP($G42,'Tableau de bord'!$B$28:$G$32,4,TRUE))</f>
        <v/>
      </c>
      <c r="AB42" s="141" t="str">
        <f>IF(OR($F42="",$G42="",$I42="",$I42=0),"",VLOOKUP($G42,'Tableau de bord'!$B$35:$G$39,4,TRUE))</f>
        <v/>
      </c>
      <c r="AC42" s="168" t="str">
        <f t="shared" si="4"/>
        <v/>
      </c>
      <c r="AD42" s="142" t="str">
        <f t="shared" si="5"/>
        <v/>
      </c>
      <c r="AE42" s="142" t="str">
        <f>IF(OR($I42="",$G42="",$F42=""),"",IF(OR($H42&lt;&gt;"OK",$K42&lt;&gt;"OK",$N42&lt;&gt;"OK"),0,IF($Y42&gt;=0,IF(($Z$10*$Z42)*VLOOKUP($G42,'Tableau de bord'!$B$42:$G$46,4,TRUE)&gt;75000,75000*($Y42),(($Z$10*$Z42)*$Y42*VLOOKUP($G42,'Tableau de bord'!$B$42:$G$46,4,TRUE))))))</f>
        <v/>
      </c>
      <c r="AF42" s="177" t="str">
        <f t="shared" si="6"/>
        <v/>
      </c>
      <c r="AG42" s="309"/>
      <c r="AH42" s="310"/>
      <c r="AI42" s="387"/>
      <c r="AJ42" s="388"/>
      <c r="AK42" s="386" t="str">
        <f t="shared" si="7"/>
        <v/>
      </c>
      <c r="AL42" s="160"/>
      <c r="AM42" s="380"/>
      <c r="AN42" s="388"/>
      <c r="AO42" s="173"/>
      <c r="AP42" s="388"/>
      <c r="AQ42" s="160"/>
      <c r="AR42" s="7"/>
      <c r="AS42" s="173"/>
      <c r="AT42" s="160"/>
    </row>
    <row r="43" spans="1:46" s="143" customFormat="1" ht="21" customHeight="1" x14ac:dyDescent="0.25">
      <c r="A43" s="305"/>
      <c r="B43" s="311"/>
      <c r="C43" s="311"/>
      <c r="D43" s="311"/>
      <c r="E43" s="311"/>
      <c r="F43" s="312"/>
      <c r="G43" s="313"/>
      <c r="H43" s="137" t="str">
        <f>IF(AND($C$6="Choisir la période de dépôt",F43&lt;&gt;"",G43),"Choisir une période de dépôt",IF(AND($G43&lt;&gt;"",$F43=""),"Date de début requise",IF(AND($F43&lt;&gt;"",$G43=""),"Date de fin requise",IF($F43="","",IF(AND(VLOOKUP($G43,Données!$C$2:$E$7,3,TRUE)=VLOOKUP($C$6,Données!$A$2:$E$7,5,FALSE),VLOOKUP($F43,Données!$C$2:$E$7,3,TRUE)=VLOOKUP($C$6,Données!$A$2:$E$7,5,FALSE)),"OK","Les dates ne correspondent pas à la période visée par le soutien")))))</f>
        <v/>
      </c>
      <c r="I43" s="5"/>
      <c r="J43" s="523"/>
      <c r="K43" s="137" t="str">
        <f t="shared" si="2"/>
        <v/>
      </c>
      <c r="L43" s="524"/>
      <c r="M43" s="270"/>
      <c r="N43" s="137" t="str">
        <f t="shared" si="3"/>
        <v/>
      </c>
      <c r="O43" s="6"/>
      <c r="P43" s="160"/>
      <c r="Q43" s="7"/>
      <c r="R43" s="5"/>
      <c r="S43" s="10"/>
      <c r="T43" s="8"/>
      <c r="U43" s="306"/>
      <c r="V43" s="307"/>
      <c r="W43" s="308"/>
      <c r="X43" s="138" t="str">
        <f t="shared" si="1"/>
        <v/>
      </c>
      <c r="Y43" s="139" t="str">
        <f t="shared" si="8"/>
        <v/>
      </c>
      <c r="Z43" s="140" t="str">
        <f t="shared" si="9"/>
        <v/>
      </c>
      <c r="AA43" s="141" t="str">
        <f>IF(OR($F43="",$G43="",$I43="",$I43=0),"",VLOOKUP($G43,'Tableau de bord'!$B$28:$G$32,4,TRUE))</f>
        <v/>
      </c>
      <c r="AB43" s="141" t="str">
        <f>IF(OR($F43="",$G43="",$I43="",$I43=0),"",VLOOKUP($G43,'Tableau de bord'!$B$35:$G$39,4,TRUE))</f>
        <v/>
      </c>
      <c r="AC43" s="168" t="str">
        <f t="shared" si="4"/>
        <v/>
      </c>
      <c r="AD43" s="142" t="str">
        <f t="shared" si="5"/>
        <v/>
      </c>
      <c r="AE43" s="142" t="str">
        <f>IF(OR($I43="",$G43="",$F43=""),"",IF(OR($H43&lt;&gt;"OK",$K43&lt;&gt;"OK",$N43&lt;&gt;"OK"),0,IF($Y43&gt;=0,IF(($Z$10*$Z43)*VLOOKUP($G43,'Tableau de bord'!$B$42:$G$46,4,TRUE)&gt;75000,75000*($Y43),(($Z$10*$Z43)*$Y43*VLOOKUP($G43,'Tableau de bord'!$B$42:$G$46,4,TRUE))))))</f>
        <v/>
      </c>
      <c r="AF43" s="177" t="str">
        <f t="shared" si="6"/>
        <v/>
      </c>
      <c r="AG43" s="309"/>
      <c r="AH43" s="310"/>
      <c r="AI43" s="387"/>
      <c r="AJ43" s="388"/>
      <c r="AK43" s="386" t="str">
        <f t="shared" si="7"/>
        <v/>
      </c>
      <c r="AL43" s="160"/>
      <c r="AM43" s="380"/>
      <c r="AN43" s="388"/>
      <c r="AO43" s="173"/>
      <c r="AP43" s="388"/>
      <c r="AQ43" s="160"/>
      <c r="AR43" s="7"/>
      <c r="AS43" s="173"/>
      <c r="AT43" s="160"/>
    </row>
    <row r="44" spans="1:46" s="143" customFormat="1" ht="21" customHeight="1" x14ac:dyDescent="0.25">
      <c r="A44" s="305"/>
      <c r="B44" s="311"/>
      <c r="C44" s="311"/>
      <c r="D44" s="311"/>
      <c r="E44" s="311"/>
      <c r="F44" s="312"/>
      <c r="G44" s="313"/>
      <c r="H44" s="137" t="str">
        <f>IF(AND($C$6="Choisir la période de dépôt",F44&lt;&gt;"",G44),"Choisir une période de dépôt",IF(AND($G44&lt;&gt;"",$F44=""),"Date de début requise",IF(AND($F44&lt;&gt;"",$G44=""),"Date de fin requise",IF($F44="","",IF(AND(VLOOKUP($G44,Données!$C$2:$E$7,3,TRUE)=VLOOKUP($C$6,Données!$A$2:$E$7,5,FALSE),VLOOKUP($F44,Données!$C$2:$E$7,3,TRUE)=VLOOKUP($C$6,Données!$A$2:$E$7,5,FALSE)),"OK","Les dates ne correspondent pas à la période visée par le soutien")))))</f>
        <v/>
      </c>
      <c r="I44" s="5"/>
      <c r="J44" s="523"/>
      <c r="K44" s="137" t="str">
        <f t="shared" si="2"/>
        <v/>
      </c>
      <c r="L44" s="524"/>
      <c r="M44" s="270"/>
      <c r="N44" s="137" t="str">
        <f t="shared" si="3"/>
        <v/>
      </c>
      <c r="O44" s="6"/>
      <c r="P44" s="160"/>
      <c r="Q44" s="7"/>
      <c r="R44" s="5"/>
      <c r="S44" s="10"/>
      <c r="T44" s="8"/>
      <c r="U44" s="306"/>
      <c r="V44" s="307"/>
      <c r="W44" s="308"/>
      <c r="X44" s="138" t="str">
        <f t="shared" si="1"/>
        <v/>
      </c>
      <c r="Y44" s="139" t="str">
        <f t="shared" si="8"/>
        <v/>
      </c>
      <c r="Z44" s="140" t="str">
        <f t="shared" si="9"/>
        <v/>
      </c>
      <c r="AA44" s="141" t="str">
        <f>IF(OR($F44="",$G44="",$I44="",$I44=0),"",VLOOKUP($G44,'Tableau de bord'!$B$28:$G$32,4,TRUE))</f>
        <v/>
      </c>
      <c r="AB44" s="141" t="str">
        <f>IF(OR($F44="",$G44="",$I44="",$I44=0),"",VLOOKUP($G44,'Tableau de bord'!$B$35:$G$39,4,TRUE))</f>
        <v/>
      </c>
      <c r="AC44" s="168" t="str">
        <f t="shared" si="4"/>
        <v/>
      </c>
      <c r="AD44" s="142" t="str">
        <f t="shared" si="5"/>
        <v/>
      </c>
      <c r="AE44" s="142" t="str">
        <f>IF(OR($I44="",$G44="",$F44=""),"",IF(OR($H44&lt;&gt;"OK",$K44&lt;&gt;"OK",$N44&lt;&gt;"OK"),0,IF($Y44&gt;=0,IF(($Z$10*$Z44)*VLOOKUP($G44,'Tableau de bord'!$B$42:$G$46,4,TRUE)&gt;75000,75000*($Y44),(($Z$10*$Z44)*$Y44*VLOOKUP($G44,'Tableau de bord'!$B$42:$G$46,4,TRUE))))))</f>
        <v/>
      </c>
      <c r="AF44" s="177" t="str">
        <f t="shared" si="6"/>
        <v/>
      </c>
      <c r="AG44" s="309"/>
      <c r="AH44" s="310"/>
      <c r="AI44" s="387"/>
      <c r="AJ44" s="388"/>
      <c r="AK44" s="386" t="str">
        <f t="shared" si="7"/>
        <v/>
      </c>
      <c r="AL44" s="160"/>
      <c r="AM44" s="380"/>
      <c r="AN44" s="388"/>
      <c r="AO44" s="173"/>
      <c r="AP44" s="388"/>
      <c r="AQ44" s="160"/>
      <c r="AR44" s="7"/>
      <c r="AS44" s="173"/>
      <c r="AT44" s="160"/>
    </row>
    <row r="45" spans="1:46" s="143" customFormat="1" ht="21" customHeight="1" x14ac:dyDescent="0.25">
      <c r="A45" s="305"/>
      <c r="B45" s="311"/>
      <c r="C45" s="311"/>
      <c r="D45" s="311"/>
      <c r="E45" s="311"/>
      <c r="F45" s="312"/>
      <c r="G45" s="313"/>
      <c r="H45" s="137" t="str">
        <f>IF(AND($C$6="Choisir la période de dépôt",F45&lt;&gt;"",G45),"Choisir une période de dépôt",IF(AND($G45&lt;&gt;"",$F45=""),"Date de début requise",IF(AND($F45&lt;&gt;"",$G45=""),"Date de fin requise",IF($F45="","",IF(AND(VLOOKUP($G45,Données!$C$2:$E$7,3,TRUE)=VLOOKUP($C$6,Données!$A$2:$E$7,5,FALSE),VLOOKUP($F45,Données!$C$2:$E$7,3,TRUE)=VLOOKUP($C$6,Données!$A$2:$E$7,5,FALSE)),"OK","Les dates ne correspondent pas à la période visée par le soutien")))))</f>
        <v/>
      </c>
      <c r="I45" s="5"/>
      <c r="J45" s="523"/>
      <c r="K45" s="137" t="str">
        <f t="shared" si="2"/>
        <v/>
      </c>
      <c r="L45" s="524"/>
      <c r="M45" s="270"/>
      <c r="N45" s="137" t="str">
        <f t="shared" si="3"/>
        <v/>
      </c>
      <c r="O45" s="6"/>
      <c r="P45" s="160"/>
      <c r="Q45" s="7"/>
      <c r="R45" s="5"/>
      <c r="S45" s="10"/>
      <c r="T45" s="8"/>
      <c r="U45" s="306"/>
      <c r="V45" s="307"/>
      <c r="W45" s="308"/>
      <c r="X45" s="138" t="str">
        <f t="shared" si="1"/>
        <v/>
      </c>
      <c r="Y45" s="139" t="str">
        <f t="shared" si="8"/>
        <v/>
      </c>
      <c r="Z45" s="140" t="str">
        <f t="shared" si="9"/>
        <v/>
      </c>
      <c r="AA45" s="141" t="str">
        <f>IF(OR($F45="",$G45="",$I45="",$I45=0),"",VLOOKUP($G45,'Tableau de bord'!$B$28:$G$32,4,TRUE))</f>
        <v/>
      </c>
      <c r="AB45" s="141" t="str">
        <f>IF(OR($F45="",$G45="",$I45="",$I45=0),"",VLOOKUP($G45,'Tableau de bord'!$B$35:$G$39,4,TRUE))</f>
        <v/>
      </c>
      <c r="AC45" s="168" t="str">
        <f t="shared" si="4"/>
        <v/>
      </c>
      <c r="AD45" s="142" t="str">
        <f t="shared" si="5"/>
        <v/>
      </c>
      <c r="AE45" s="142" t="str">
        <f>IF(OR($I45="",$G45="",$F45=""),"",IF(OR($H45&lt;&gt;"OK",$K45&lt;&gt;"OK",$N45&lt;&gt;"OK"),0,IF($Y45&gt;=0,IF(($Z$10*$Z45)*VLOOKUP($G45,'Tableau de bord'!$B$42:$G$46,4,TRUE)&gt;75000,75000*($Y45),(($Z$10*$Z45)*$Y45*VLOOKUP($G45,'Tableau de bord'!$B$42:$G$46,4,TRUE))))))</f>
        <v/>
      </c>
      <c r="AF45" s="177" t="str">
        <f t="shared" si="6"/>
        <v/>
      </c>
      <c r="AG45" s="309"/>
      <c r="AH45" s="310"/>
      <c r="AI45" s="387"/>
      <c r="AJ45" s="388"/>
      <c r="AK45" s="386" t="str">
        <f t="shared" si="7"/>
        <v/>
      </c>
      <c r="AL45" s="160"/>
      <c r="AM45" s="380"/>
      <c r="AN45" s="388"/>
      <c r="AO45" s="173"/>
      <c r="AP45" s="388"/>
      <c r="AQ45" s="160"/>
      <c r="AR45" s="7"/>
      <c r="AS45" s="173"/>
      <c r="AT45" s="160"/>
    </row>
    <row r="46" spans="1:46" s="143" customFormat="1" ht="21" customHeight="1" x14ac:dyDescent="0.25">
      <c r="A46" s="305"/>
      <c r="B46" s="311"/>
      <c r="C46" s="311"/>
      <c r="D46" s="311"/>
      <c r="E46" s="311"/>
      <c r="F46" s="312"/>
      <c r="G46" s="313"/>
      <c r="H46" s="137" t="str">
        <f>IF(AND($C$6="Choisir la période de dépôt",F46&lt;&gt;"",G46),"Choisir une période de dépôt",IF(AND($G46&lt;&gt;"",$F46=""),"Date de début requise",IF(AND($F46&lt;&gt;"",$G46=""),"Date de fin requise",IF($F46="","",IF(AND(VLOOKUP($G46,Données!$C$2:$E$7,3,TRUE)=VLOOKUP($C$6,Données!$A$2:$E$7,5,FALSE),VLOOKUP($F46,Données!$C$2:$E$7,3,TRUE)=VLOOKUP($C$6,Données!$A$2:$E$7,5,FALSE)),"OK","Les dates ne correspondent pas à la période visée par le soutien")))))</f>
        <v/>
      </c>
      <c r="I46" s="5"/>
      <c r="J46" s="523"/>
      <c r="K46" s="137" t="str">
        <f t="shared" si="2"/>
        <v/>
      </c>
      <c r="L46" s="524"/>
      <c r="M46" s="270"/>
      <c r="N46" s="137" t="str">
        <f t="shared" si="3"/>
        <v/>
      </c>
      <c r="O46" s="6"/>
      <c r="P46" s="160"/>
      <c r="Q46" s="7"/>
      <c r="R46" s="5"/>
      <c r="S46" s="10"/>
      <c r="T46" s="8"/>
      <c r="U46" s="306"/>
      <c r="V46" s="307"/>
      <c r="W46" s="308"/>
      <c r="X46" s="138" t="str">
        <f t="shared" si="1"/>
        <v/>
      </c>
      <c r="Y46" s="139" t="str">
        <f t="shared" si="8"/>
        <v/>
      </c>
      <c r="Z46" s="140" t="str">
        <f t="shared" si="9"/>
        <v/>
      </c>
      <c r="AA46" s="141" t="str">
        <f>IF(OR($F46="",$G46="",$I46="",$I46=0),"",VLOOKUP($G46,'Tableau de bord'!$B$28:$G$32,4,TRUE))</f>
        <v/>
      </c>
      <c r="AB46" s="141" t="str">
        <f>IF(OR($F46="",$G46="",$I46="",$I46=0),"",VLOOKUP($G46,'Tableau de bord'!$B$35:$G$39,4,TRUE))</f>
        <v/>
      </c>
      <c r="AC46" s="168" t="str">
        <f t="shared" si="4"/>
        <v/>
      </c>
      <c r="AD46" s="142" t="str">
        <f t="shared" si="5"/>
        <v/>
      </c>
      <c r="AE46" s="142" t="str">
        <f>IF(OR($I46="",$G46="",$F46=""),"",IF(OR($H46&lt;&gt;"OK",$K46&lt;&gt;"OK",$N46&lt;&gt;"OK"),0,IF($Y46&gt;=0,IF(($Z$10*$Z46)*VLOOKUP($G46,'Tableau de bord'!$B$42:$G$46,4,TRUE)&gt;75000,75000*($Y46),(($Z$10*$Z46)*$Y46*VLOOKUP($G46,'Tableau de bord'!$B$42:$G$46,4,TRUE))))))</f>
        <v/>
      </c>
      <c r="AF46" s="177" t="str">
        <f t="shared" si="6"/>
        <v/>
      </c>
      <c r="AG46" s="309"/>
      <c r="AH46" s="310"/>
      <c r="AI46" s="387"/>
      <c r="AJ46" s="388"/>
      <c r="AK46" s="386" t="str">
        <f t="shared" si="7"/>
        <v/>
      </c>
      <c r="AL46" s="160"/>
      <c r="AM46" s="380"/>
      <c r="AN46" s="388"/>
      <c r="AO46" s="173"/>
      <c r="AP46" s="388"/>
      <c r="AQ46" s="160"/>
      <c r="AR46" s="7"/>
      <c r="AS46" s="173"/>
      <c r="AT46" s="160"/>
    </row>
    <row r="47" spans="1:46" s="143" customFormat="1" ht="21" customHeight="1" x14ac:dyDescent="0.25">
      <c r="A47" s="305"/>
      <c r="B47" s="311"/>
      <c r="C47" s="311"/>
      <c r="D47" s="311"/>
      <c r="E47" s="311"/>
      <c r="F47" s="312"/>
      <c r="G47" s="313"/>
      <c r="H47" s="137" t="str">
        <f>IF(AND($C$6="Choisir la période de dépôt",F47&lt;&gt;"",G47),"Choisir une période de dépôt",IF(AND($G47&lt;&gt;"",$F47=""),"Date de début requise",IF(AND($F47&lt;&gt;"",$G47=""),"Date de fin requise",IF($F47="","",IF(AND(VLOOKUP($G47,Données!$C$2:$E$7,3,TRUE)=VLOOKUP($C$6,Données!$A$2:$E$7,5,FALSE),VLOOKUP($F47,Données!$C$2:$E$7,3,TRUE)=VLOOKUP($C$6,Données!$A$2:$E$7,5,FALSE)),"OK","Les dates ne correspondent pas à la période visée par le soutien")))))</f>
        <v/>
      </c>
      <c r="I47" s="5"/>
      <c r="J47" s="523"/>
      <c r="K47" s="137" t="str">
        <f t="shared" si="2"/>
        <v/>
      </c>
      <c r="L47" s="524"/>
      <c r="M47" s="270"/>
      <c r="N47" s="137" t="str">
        <f t="shared" si="3"/>
        <v/>
      </c>
      <c r="O47" s="6"/>
      <c r="P47" s="160"/>
      <c r="Q47" s="7"/>
      <c r="R47" s="5"/>
      <c r="S47" s="10"/>
      <c r="T47" s="8"/>
      <c r="U47" s="306"/>
      <c r="V47" s="307"/>
      <c r="W47" s="308"/>
      <c r="X47" s="138" t="str">
        <f t="shared" si="1"/>
        <v/>
      </c>
      <c r="Y47" s="139" t="str">
        <f t="shared" si="8"/>
        <v/>
      </c>
      <c r="Z47" s="140" t="str">
        <f t="shared" si="9"/>
        <v/>
      </c>
      <c r="AA47" s="141" t="str">
        <f>IF(OR($F47="",$G47="",$I47="",$I47=0),"",VLOOKUP($G47,'Tableau de bord'!$B$28:$G$32,4,TRUE))</f>
        <v/>
      </c>
      <c r="AB47" s="141" t="str">
        <f>IF(OR($F47="",$G47="",$I47="",$I47=0),"",VLOOKUP($G47,'Tableau de bord'!$B$35:$G$39,4,TRUE))</f>
        <v/>
      </c>
      <c r="AC47" s="168" t="str">
        <f t="shared" si="4"/>
        <v/>
      </c>
      <c r="AD47" s="142" t="str">
        <f t="shared" si="5"/>
        <v/>
      </c>
      <c r="AE47" s="142" t="str">
        <f>IF(OR($I47="",$G47="",$F47=""),"",IF(OR($H47&lt;&gt;"OK",$K47&lt;&gt;"OK",$N47&lt;&gt;"OK"),0,IF($Y47&gt;=0,IF(($Z$10*$Z47)*VLOOKUP($G47,'Tableau de bord'!$B$42:$G$46,4,TRUE)&gt;75000,75000*($Y47),(($Z$10*$Z47)*$Y47*VLOOKUP($G47,'Tableau de bord'!$B$42:$G$46,4,TRUE))))))</f>
        <v/>
      </c>
      <c r="AF47" s="177" t="str">
        <f t="shared" si="6"/>
        <v/>
      </c>
      <c r="AG47" s="309"/>
      <c r="AH47" s="310"/>
      <c r="AI47" s="387"/>
      <c r="AJ47" s="388"/>
      <c r="AK47" s="386" t="str">
        <f t="shared" si="7"/>
        <v/>
      </c>
      <c r="AL47" s="160"/>
      <c r="AM47" s="380"/>
      <c r="AN47" s="388"/>
      <c r="AO47" s="173"/>
      <c r="AP47" s="388"/>
      <c r="AQ47" s="160"/>
      <c r="AR47" s="7"/>
      <c r="AS47" s="173"/>
      <c r="AT47" s="160"/>
    </row>
    <row r="48" spans="1:46" s="143" customFormat="1" ht="21" customHeight="1" x14ac:dyDescent="0.25">
      <c r="A48" s="305"/>
      <c r="B48" s="311"/>
      <c r="C48" s="311"/>
      <c r="D48" s="311"/>
      <c r="E48" s="311"/>
      <c r="F48" s="312"/>
      <c r="G48" s="313"/>
      <c r="H48" s="137" t="str">
        <f>IF(AND($C$6="Choisir la période de dépôt",F48&lt;&gt;"",G48),"Choisir une période de dépôt",IF(AND($G48&lt;&gt;"",$F48=""),"Date de début requise",IF(AND($F48&lt;&gt;"",$G48=""),"Date de fin requise",IF($F48="","",IF(AND(VLOOKUP($G48,Données!$C$2:$E$7,3,TRUE)=VLOOKUP($C$6,Données!$A$2:$E$7,5,FALSE),VLOOKUP($F48,Données!$C$2:$E$7,3,TRUE)=VLOOKUP($C$6,Données!$A$2:$E$7,5,FALSE)),"OK","Les dates ne correspondent pas à la période visée par le soutien")))))</f>
        <v/>
      </c>
      <c r="I48" s="5"/>
      <c r="J48" s="523"/>
      <c r="K48" s="137" t="str">
        <f t="shared" si="2"/>
        <v/>
      </c>
      <c r="L48" s="524"/>
      <c r="M48" s="270"/>
      <c r="N48" s="137" t="str">
        <f t="shared" si="3"/>
        <v/>
      </c>
      <c r="O48" s="6"/>
      <c r="P48" s="160"/>
      <c r="Q48" s="7"/>
      <c r="R48" s="5"/>
      <c r="S48" s="10"/>
      <c r="T48" s="8"/>
      <c r="U48" s="306"/>
      <c r="V48" s="307"/>
      <c r="W48" s="308"/>
      <c r="X48" s="138" t="str">
        <f t="shared" si="1"/>
        <v/>
      </c>
      <c r="Y48" s="139" t="str">
        <f t="shared" si="8"/>
        <v/>
      </c>
      <c r="Z48" s="140" t="str">
        <f t="shared" si="9"/>
        <v/>
      </c>
      <c r="AA48" s="141" t="str">
        <f>IF(OR($F48="",$G48="",$I48="",$I48=0),"",VLOOKUP($G48,'Tableau de bord'!$B$28:$G$32,4,TRUE))</f>
        <v/>
      </c>
      <c r="AB48" s="141" t="str">
        <f>IF(OR($F48="",$G48="",$I48="",$I48=0),"",VLOOKUP($G48,'Tableau de bord'!$B$35:$G$39,4,TRUE))</f>
        <v/>
      </c>
      <c r="AC48" s="168" t="str">
        <f t="shared" si="4"/>
        <v/>
      </c>
      <c r="AD48" s="142" t="str">
        <f t="shared" si="5"/>
        <v/>
      </c>
      <c r="AE48" s="142" t="str">
        <f>IF(OR($I48="",$G48="",$F48=""),"",IF(OR($H48&lt;&gt;"OK",$K48&lt;&gt;"OK",$N48&lt;&gt;"OK"),0,IF($Y48&gt;=0,IF(($Z$10*$Z48)*VLOOKUP($G48,'Tableau de bord'!$B$42:$G$46,4,TRUE)&gt;75000,75000*($Y48),(($Z$10*$Z48)*$Y48*VLOOKUP($G48,'Tableau de bord'!$B$42:$G$46,4,TRUE))))))</f>
        <v/>
      </c>
      <c r="AF48" s="177" t="str">
        <f t="shared" si="6"/>
        <v/>
      </c>
      <c r="AG48" s="309"/>
      <c r="AH48" s="310"/>
      <c r="AI48" s="387"/>
      <c r="AJ48" s="388"/>
      <c r="AK48" s="386" t="str">
        <f t="shared" si="7"/>
        <v/>
      </c>
      <c r="AL48" s="160"/>
      <c r="AM48" s="380"/>
      <c r="AN48" s="388"/>
      <c r="AO48" s="173"/>
      <c r="AP48" s="388"/>
      <c r="AQ48" s="160"/>
      <c r="AR48" s="7"/>
      <c r="AS48" s="173"/>
      <c r="AT48" s="160"/>
    </row>
    <row r="49" spans="1:46" s="143" customFormat="1" ht="21" customHeight="1" x14ac:dyDescent="0.25">
      <c r="A49" s="305"/>
      <c r="B49" s="311"/>
      <c r="C49" s="311"/>
      <c r="D49" s="311"/>
      <c r="E49" s="311"/>
      <c r="F49" s="312"/>
      <c r="G49" s="313"/>
      <c r="H49" s="137" t="str">
        <f>IF(AND($C$6="Choisir la période de dépôt",F49&lt;&gt;"",G49),"Choisir une période de dépôt",IF(AND($G49&lt;&gt;"",$F49=""),"Date de début requise",IF(AND($F49&lt;&gt;"",$G49=""),"Date de fin requise",IF($F49="","",IF(AND(VLOOKUP($G49,Données!$C$2:$E$7,3,TRUE)=VLOOKUP($C$6,Données!$A$2:$E$7,5,FALSE),VLOOKUP($F49,Données!$C$2:$E$7,3,TRUE)=VLOOKUP($C$6,Données!$A$2:$E$7,5,FALSE)),"OK","Les dates ne correspondent pas à la période visée par le soutien")))))</f>
        <v/>
      </c>
      <c r="I49" s="5"/>
      <c r="J49" s="523"/>
      <c r="K49" s="137" t="str">
        <f t="shared" si="2"/>
        <v/>
      </c>
      <c r="L49" s="524"/>
      <c r="M49" s="270"/>
      <c r="N49" s="137" t="str">
        <f t="shared" si="3"/>
        <v/>
      </c>
      <c r="O49" s="6"/>
      <c r="P49" s="160"/>
      <c r="Q49" s="7"/>
      <c r="R49" s="5"/>
      <c r="S49" s="10"/>
      <c r="T49" s="8"/>
      <c r="U49" s="306"/>
      <c r="V49" s="307"/>
      <c r="W49" s="308"/>
      <c r="X49" s="138" t="str">
        <f t="shared" si="1"/>
        <v/>
      </c>
      <c r="Y49" s="139" t="str">
        <f t="shared" si="8"/>
        <v/>
      </c>
      <c r="Z49" s="140" t="str">
        <f t="shared" si="9"/>
        <v/>
      </c>
      <c r="AA49" s="141" t="str">
        <f>IF(OR($F49="",$G49="",$I49="",$I49=0),"",VLOOKUP($G49,'Tableau de bord'!$B$28:$G$32,4,TRUE))</f>
        <v/>
      </c>
      <c r="AB49" s="141" t="str">
        <f>IF(OR($F49="",$G49="",$I49="",$I49=0),"",VLOOKUP($G49,'Tableau de bord'!$B$35:$G$39,4,TRUE))</f>
        <v/>
      </c>
      <c r="AC49" s="168" t="str">
        <f t="shared" si="4"/>
        <v/>
      </c>
      <c r="AD49" s="142" t="str">
        <f t="shared" si="5"/>
        <v/>
      </c>
      <c r="AE49" s="142" t="str">
        <f>IF(OR($I49="",$G49="",$F49=""),"",IF(OR($H49&lt;&gt;"OK",$K49&lt;&gt;"OK",$N49&lt;&gt;"OK"),0,IF($Y49&gt;=0,IF(($Z$10*$Z49)*VLOOKUP($G49,'Tableau de bord'!$B$42:$G$46,4,TRUE)&gt;75000,75000*($Y49),(($Z$10*$Z49)*$Y49*VLOOKUP($G49,'Tableau de bord'!$B$42:$G$46,4,TRUE))))))</f>
        <v/>
      </c>
      <c r="AF49" s="177" t="str">
        <f t="shared" si="6"/>
        <v/>
      </c>
      <c r="AG49" s="309"/>
      <c r="AH49" s="310"/>
      <c r="AI49" s="387"/>
      <c r="AJ49" s="388"/>
      <c r="AK49" s="386" t="str">
        <f t="shared" si="7"/>
        <v/>
      </c>
      <c r="AL49" s="160"/>
      <c r="AM49" s="380"/>
      <c r="AN49" s="388"/>
      <c r="AO49" s="173"/>
      <c r="AP49" s="388"/>
      <c r="AQ49" s="160"/>
      <c r="AR49" s="7"/>
      <c r="AS49" s="173"/>
      <c r="AT49" s="160"/>
    </row>
    <row r="50" spans="1:46" s="143" customFormat="1" ht="21" customHeight="1" x14ac:dyDescent="0.25">
      <c r="A50" s="305"/>
      <c r="B50" s="311"/>
      <c r="C50" s="311"/>
      <c r="D50" s="311"/>
      <c r="E50" s="311"/>
      <c r="F50" s="312"/>
      <c r="G50" s="313"/>
      <c r="H50" s="137" t="str">
        <f>IF(AND($C$6="Choisir la période de dépôt",F50&lt;&gt;"",G50),"Choisir une période de dépôt",IF(AND($G50&lt;&gt;"",$F50=""),"Date de début requise",IF(AND($F50&lt;&gt;"",$G50=""),"Date de fin requise",IF($F50="","",IF(AND(VLOOKUP($G50,Données!$C$2:$E$7,3,TRUE)=VLOOKUP($C$6,Données!$A$2:$E$7,5,FALSE),VLOOKUP($F50,Données!$C$2:$E$7,3,TRUE)=VLOOKUP($C$6,Données!$A$2:$E$7,5,FALSE)),"OK","Les dates ne correspondent pas à la période visée par le soutien")))))</f>
        <v/>
      </c>
      <c r="I50" s="5"/>
      <c r="J50" s="523"/>
      <c r="K50" s="137" t="str">
        <f t="shared" si="2"/>
        <v/>
      </c>
      <c r="L50" s="524"/>
      <c r="M50" s="270"/>
      <c r="N50" s="137" t="str">
        <f t="shared" si="3"/>
        <v/>
      </c>
      <c r="O50" s="6"/>
      <c r="P50" s="160"/>
      <c r="Q50" s="7"/>
      <c r="R50" s="5"/>
      <c r="S50" s="10"/>
      <c r="T50" s="8"/>
      <c r="U50" s="306"/>
      <c r="V50" s="307"/>
      <c r="W50" s="308"/>
      <c r="X50" s="138" t="str">
        <f t="shared" si="1"/>
        <v/>
      </c>
      <c r="Y50" s="139" t="str">
        <f t="shared" si="8"/>
        <v/>
      </c>
      <c r="Z50" s="140" t="str">
        <f t="shared" si="9"/>
        <v/>
      </c>
      <c r="AA50" s="141" t="str">
        <f>IF(OR($F50="",$G50="",$I50="",$I50=0),"",VLOOKUP($G50,'Tableau de bord'!$B$28:$G$32,4,TRUE))</f>
        <v/>
      </c>
      <c r="AB50" s="141" t="str">
        <f>IF(OR($F50="",$G50="",$I50="",$I50=0),"",VLOOKUP($G50,'Tableau de bord'!$B$35:$G$39,4,TRUE))</f>
        <v/>
      </c>
      <c r="AC50" s="168" t="str">
        <f t="shared" si="4"/>
        <v/>
      </c>
      <c r="AD50" s="142" t="str">
        <f t="shared" si="5"/>
        <v/>
      </c>
      <c r="AE50" s="142" t="str">
        <f>IF(OR($I50="",$G50="",$F50=""),"",IF(OR($H50&lt;&gt;"OK",$K50&lt;&gt;"OK",$N50&lt;&gt;"OK"),0,IF($Y50&gt;=0,IF(($Z$10*$Z50)*VLOOKUP($G50,'Tableau de bord'!$B$42:$G$46,4,TRUE)&gt;75000,75000*($Y50),(($Z$10*$Z50)*$Y50*VLOOKUP($G50,'Tableau de bord'!$B$42:$G$46,4,TRUE))))))</f>
        <v/>
      </c>
      <c r="AF50" s="177" t="str">
        <f t="shared" si="6"/>
        <v/>
      </c>
      <c r="AG50" s="309"/>
      <c r="AH50" s="310"/>
      <c r="AI50" s="387"/>
      <c r="AJ50" s="388"/>
      <c r="AK50" s="386" t="str">
        <f t="shared" si="7"/>
        <v/>
      </c>
      <c r="AL50" s="160"/>
      <c r="AM50" s="380"/>
      <c r="AN50" s="388"/>
      <c r="AO50" s="173"/>
      <c r="AP50" s="388"/>
      <c r="AQ50" s="160"/>
      <c r="AR50" s="7"/>
      <c r="AS50" s="173"/>
      <c r="AT50" s="160"/>
    </row>
    <row r="51" spans="1:46" s="143" customFormat="1" ht="21" customHeight="1" x14ac:dyDescent="0.25">
      <c r="A51" s="305"/>
      <c r="B51" s="311"/>
      <c r="C51" s="311"/>
      <c r="D51" s="311"/>
      <c r="E51" s="311"/>
      <c r="F51" s="312"/>
      <c r="G51" s="313"/>
      <c r="H51" s="137" t="str">
        <f>IF(AND($C$6="Choisir la période de dépôt",F51&lt;&gt;"",G51),"Choisir une période de dépôt",IF(AND($G51&lt;&gt;"",$F51=""),"Date de début requise",IF(AND($F51&lt;&gt;"",$G51=""),"Date de fin requise",IF($F51="","",IF(AND(VLOOKUP($G51,Données!$C$2:$E$7,3,TRUE)=VLOOKUP($C$6,Données!$A$2:$E$7,5,FALSE),VLOOKUP($F51,Données!$C$2:$E$7,3,TRUE)=VLOOKUP($C$6,Données!$A$2:$E$7,5,FALSE)),"OK","Les dates ne correspondent pas à la période visée par le soutien")))))</f>
        <v/>
      </c>
      <c r="I51" s="5"/>
      <c r="J51" s="523"/>
      <c r="K51" s="137" t="str">
        <f t="shared" si="2"/>
        <v/>
      </c>
      <c r="L51" s="524"/>
      <c r="M51" s="270"/>
      <c r="N51" s="137" t="str">
        <f t="shared" si="3"/>
        <v/>
      </c>
      <c r="O51" s="6"/>
      <c r="P51" s="160"/>
      <c r="Q51" s="7"/>
      <c r="R51" s="5"/>
      <c r="S51" s="10"/>
      <c r="T51" s="8"/>
      <c r="U51" s="306"/>
      <c r="V51" s="307"/>
      <c r="W51" s="308"/>
      <c r="X51" s="138" t="str">
        <f t="shared" si="1"/>
        <v/>
      </c>
      <c r="Y51" s="139" t="str">
        <f t="shared" si="8"/>
        <v/>
      </c>
      <c r="Z51" s="140" t="str">
        <f t="shared" si="9"/>
        <v/>
      </c>
      <c r="AA51" s="141" t="str">
        <f>IF(OR($F51="",$G51="",$I51="",$I51=0),"",VLOOKUP($G51,'Tableau de bord'!$B$28:$G$32,4,TRUE))</f>
        <v/>
      </c>
      <c r="AB51" s="141" t="str">
        <f>IF(OR($F51="",$G51="",$I51="",$I51=0),"",VLOOKUP($G51,'Tableau de bord'!$B$35:$G$39,4,TRUE))</f>
        <v/>
      </c>
      <c r="AC51" s="168" t="str">
        <f t="shared" si="4"/>
        <v/>
      </c>
      <c r="AD51" s="142" t="str">
        <f t="shared" si="5"/>
        <v/>
      </c>
      <c r="AE51" s="142" t="str">
        <f>IF(OR($I51="",$G51="",$F51=""),"",IF(OR($H51&lt;&gt;"OK",$K51&lt;&gt;"OK",$N51&lt;&gt;"OK"),0,IF($Y51&gt;=0,IF(($Z$10*$Z51)*VLOOKUP($G51,'Tableau de bord'!$B$42:$G$46,4,TRUE)&gt;75000,75000*($Y51),(($Z$10*$Z51)*$Y51*VLOOKUP($G51,'Tableau de bord'!$B$42:$G$46,4,TRUE))))))</f>
        <v/>
      </c>
      <c r="AF51" s="177" t="str">
        <f t="shared" si="6"/>
        <v/>
      </c>
      <c r="AG51" s="309"/>
      <c r="AH51" s="310"/>
      <c r="AI51" s="387"/>
      <c r="AJ51" s="388"/>
      <c r="AK51" s="386" t="str">
        <f t="shared" si="7"/>
        <v/>
      </c>
      <c r="AL51" s="160"/>
      <c r="AM51" s="380"/>
      <c r="AN51" s="388"/>
      <c r="AO51" s="173"/>
      <c r="AP51" s="388"/>
      <c r="AQ51" s="160"/>
      <c r="AR51" s="7"/>
      <c r="AS51" s="173"/>
      <c r="AT51" s="160"/>
    </row>
    <row r="52" spans="1:46" s="143" customFormat="1" ht="21" customHeight="1" x14ac:dyDescent="0.25">
      <c r="A52" s="305"/>
      <c r="B52" s="311"/>
      <c r="C52" s="311"/>
      <c r="D52" s="311"/>
      <c r="E52" s="311"/>
      <c r="F52" s="312"/>
      <c r="G52" s="313"/>
      <c r="H52" s="137" t="str">
        <f>IF(AND($C$6="Choisir la période de dépôt",F52&lt;&gt;"",G52),"Choisir une période de dépôt",IF(AND($G52&lt;&gt;"",$F52=""),"Date de début requise",IF(AND($F52&lt;&gt;"",$G52=""),"Date de fin requise",IF($F52="","",IF(AND(VLOOKUP($G52,Données!$C$2:$E$7,3,TRUE)=VLOOKUP($C$6,Données!$A$2:$E$7,5,FALSE),VLOOKUP($F52,Données!$C$2:$E$7,3,TRUE)=VLOOKUP($C$6,Données!$A$2:$E$7,5,FALSE)),"OK","Les dates ne correspondent pas à la période visée par le soutien")))))</f>
        <v/>
      </c>
      <c r="I52" s="5"/>
      <c r="J52" s="523"/>
      <c r="K52" s="137" t="str">
        <f t="shared" si="2"/>
        <v/>
      </c>
      <c r="L52" s="524"/>
      <c r="M52" s="270"/>
      <c r="N52" s="137" t="str">
        <f t="shared" si="3"/>
        <v/>
      </c>
      <c r="O52" s="6"/>
      <c r="P52" s="160"/>
      <c r="Q52" s="7"/>
      <c r="R52" s="5"/>
      <c r="S52" s="10"/>
      <c r="T52" s="8"/>
      <c r="U52" s="306"/>
      <c r="V52" s="307"/>
      <c r="W52" s="308"/>
      <c r="X52" s="138" t="str">
        <f t="shared" si="1"/>
        <v/>
      </c>
      <c r="Y52" s="139" t="str">
        <f t="shared" si="8"/>
        <v/>
      </c>
      <c r="Z52" s="140" t="str">
        <f t="shared" si="9"/>
        <v/>
      </c>
      <c r="AA52" s="141" t="str">
        <f>IF(OR($F52="",$G52="",$I52="",$I52=0),"",VLOOKUP($G52,'Tableau de bord'!$B$28:$G$32,4,TRUE))</f>
        <v/>
      </c>
      <c r="AB52" s="141" t="str">
        <f>IF(OR($F52="",$G52="",$I52="",$I52=0),"",VLOOKUP($G52,'Tableau de bord'!$B$35:$G$39,4,TRUE))</f>
        <v/>
      </c>
      <c r="AC52" s="168" t="str">
        <f t="shared" si="4"/>
        <v/>
      </c>
      <c r="AD52" s="142" t="str">
        <f t="shared" si="5"/>
        <v/>
      </c>
      <c r="AE52" s="142" t="str">
        <f>IF(OR($I52="",$G52="",$F52=""),"",IF(OR($H52&lt;&gt;"OK",$K52&lt;&gt;"OK",$N52&lt;&gt;"OK"),0,IF($Y52&gt;=0,IF(($Z$10*$Z52)*VLOOKUP($G52,'Tableau de bord'!$B$42:$G$46,4,TRUE)&gt;75000,75000*($Y52),(($Z$10*$Z52)*$Y52*VLOOKUP($G52,'Tableau de bord'!$B$42:$G$46,4,TRUE))))))</f>
        <v/>
      </c>
      <c r="AF52" s="177" t="str">
        <f t="shared" si="6"/>
        <v/>
      </c>
      <c r="AG52" s="309"/>
      <c r="AH52" s="310"/>
      <c r="AI52" s="387"/>
      <c r="AJ52" s="388"/>
      <c r="AK52" s="386" t="str">
        <f t="shared" si="7"/>
        <v/>
      </c>
      <c r="AL52" s="160"/>
      <c r="AM52" s="380"/>
      <c r="AN52" s="388"/>
      <c r="AO52" s="173"/>
      <c r="AP52" s="388"/>
      <c r="AQ52" s="160"/>
      <c r="AR52" s="7"/>
      <c r="AS52" s="173"/>
      <c r="AT52" s="160"/>
    </row>
    <row r="53" spans="1:46" s="143" customFormat="1" ht="21" customHeight="1" x14ac:dyDescent="0.25">
      <c r="A53" s="305"/>
      <c r="B53" s="311"/>
      <c r="C53" s="311"/>
      <c r="D53" s="311"/>
      <c r="E53" s="311"/>
      <c r="F53" s="312"/>
      <c r="G53" s="313"/>
      <c r="H53" s="137" t="str">
        <f>IF(AND($C$6="Choisir la période de dépôt",F53&lt;&gt;"",G53),"Choisir une période de dépôt",IF(AND($G53&lt;&gt;"",$F53=""),"Date de début requise",IF(AND($F53&lt;&gt;"",$G53=""),"Date de fin requise",IF($F53="","",IF(AND(VLOOKUP($G53,Données!$C$2:$E$7,3,TRUE)=VLOOKUP($C$6,Données!$A$2:$E$7,5,FALSE),VLOOKUP($F53,Données!$C$2:$E$7,3,TRUE)=VLOOKUP($C$6,Données!$A$2:$E$7,5,FALSE)),"OK","Les dates ne correspondent pas à la période visée par le soutien")))))</f>
        <v/>
      </c>
      <c r="I53" s="5"/>
      <c r="J53" s="523"/>
      <c r="K53" s="137" t="str">
        <f t="shared" si="2"/>
        <v/>
      </c>
      <c r="L53" s="524"/>
      <c r="M53" s="270"/>
      <c r="N53" s="137" t="str">
        <f t="shared" si="3"/>
        <v/>
      </c>
      <c r="O53" s="6"/>
      <c r="P53" s="160"/>
      <c r="Q53" s="7"/>
      <c r="R53" s="5"/>
      <c r="S53" s="10"/>
      <c r="T53" s="8"/>
      <c r="U53" s="306"/>
      <c r="V53" s="307"/>
      <c r="W53" s="308"/>
      <c r="X53" s="138" t="str">
        <f t="shared" si="1"/>
        <v/>
      </c>
      <c r="Y53" s="139" t="str">
        <f t="shared" si="8"/>
        <v/>
      </c>
      <c r="Z53" s="140" t="str">
        <f t="shared" si="9"/>
        <v/>
      </c>
      <c r="AA53" s="141" t="str">
        <f>IF(OR($F53="",$G53="",$I53="",$I53=0),"",VLOOKUP($G53,'Tableau de bord'!$B$28:$G$32,4,TRUE))</f>
        <v/>
      </c>
      <c r="AB53" s="141" t="str">
        <f>IF(OR($F53="",$G53="",$I53="",$I53=0),"",VLOOKUP($G53,'Tableau de bord'!$B$35:$G$39,4,TRUE))</f>
        <v/>
      </c>
      <c r="AC53" s="168" t="str">
        <f t="shared" si="4"/>
        <v/>
      </c>
      <c r="AD53" s="142" t="str">
        <f t="shared" si="5"/>
        <v/>
      </c>
      <c r="AE53" s="142" t="str">
        <f>IF(OR($I53="",$G53="",$F53=""),"",IF(OR($H53&lt;&gt;"OK",$K53&lt;&gt;"OK",$N53&lt;&gt;"OK"),0,IF($Y53&gt;=0,IF(($Z$10*$Z53)*VLOOKUP($G53,'Tableau de bord'!$B$42:$G$46,4,TRUE)&gt;75000,75000*($Y53),(($Z$10*$Z53)*$Y53*VLOOKUP($G53,'Tableau de bord'!$B$42:$G$46,4,TRUE))))))</f>
        <v/>
      </c>
      <c r="AF53" s="177" t="str">
        <f t="shared" si="6"/>
        <v/>
      </c>
      <c r="AG53" s="309"/>
      <c r="AH53" s="310"/>
      <c r="AI53" s="387"/>
      <c r="AJ53" s="388"/>
      <c r="AK53" s="386" t="str">
        <f t="shared" si="7"/>
        <v/>
      </c>
      <c r="AL53" s="160"/>
      <c r="AM53" s="380"/>
      <c r="AN53" s="388"/>
      <c r="AO53" s="173"/>
      <c r="AP53" s="388"/>
      <c r="AQ53" s="160"/>
      <c r="AR53" s="7"/>
      <c r="AS53" s="173"/>
      <c r="AT53" s="160"/>
    </row>
    <row r="54" spans="1:46" s="143" customFormat="1" ht="21" customHeight="1" x14ac:dyDescent="0.25">
      <c r="A54" s="305"/>
      <c r="B54" s="311"/>
      <c r="C54" s="311"/>
      <c r="D54" s="311"/>
      <c r="E54" s="311"/>
      <c r="F54" s="312"/>
      <c r="G54" s="313"/>
      <c r="H54" s="137" t="str">
        <f>IF(AND($C$6="Choisir la période de dépôt",F54&lt;&gt;"",G54),"Choisir une période de dépôt",IF(AND($G54&lt;&gt;"",$F54=""),"Date de début requise",IF(AND($F54&lt;&gt;"",$G54=""),"Date de fin requise",IF($F54="","",IF(AND(VLOOKUP($G54,Données!$C$2:$E$7,3,TRUE)=VLOOKUP($C$6,Données!$A$2:$E$7,5,FALSE),VLOOKUP($F54,Données!$C$2:$E$7,3,TRUE)=VLOOKUP($C$6,Données!$A$2:$E$7,5,FALSE)),"OK","Les dates ne correspondent pas à la période visée par le soutien")))))</f>
        <v/>
      </c>
      <c r="I54" s="5"/>
      <c r="J54" s="523"/>
      <c r="K54" s="137" t="str">
        <f t="shared" si="2"/>
        <v/>
      </c>
      <c r="L54" s="524"/>
      <c r="M54" s="270"/>
      <c r="N54" s="137" t="str">
        <f t="shared" si="3"/>
        <v/>
      </c>
      <c r="O54" s="6"/>
      <c r="P54" s="160"/>
      <c r="Q54" s="7"/>
      <c r="R54" s="5"/>
      <c r="S54" s="10"/>
      <c r="T54" s="8"/>
      <c r="U54" s="306"/>
      <c r="V54" s="307"/>
      <c r="W54" s="308"/>
      <c r="X54" s="138" t="str">
        <f t="shared" si="1"/>
        <v/>
      </c>
      <c r="Y54" s="139" t="str">
        <f t="shared" si="8"/>
        <v/>
      </c>
      <c r="Z54" s="140" t="str">
        <f t="shared" si="9"/>
        <v/>
      </c>
      <c r="AA54" s="141" t="str">
        <f>IF(OR($F54="",$G54="",$I54="",$I54=0),"",VLOOKUP($G54,'Tableau de bord'!$B$28:$G$32,4,TRUE))</f>
        <v/>
      </c>
      <c r="AB54" s="141" t="str">
        <f>IF(OR($F54="",$G54="",$I54="",$I54=0),"",VLOOKUP($G54,'Tableau de bord'!$B$35:$G$39,4,TRUE))</f>
        <v/>
      </c>
      <c r="AC54" s="168" t="str">
        <f t="shared" si="4"/>
        <v/>
      </c>
      <c r="AD54" s="142" t="str">
        <f t="shared" si="5"/>
        <v/>
      </c>
      <c r="AE54" s="142" t="str">
        <f>IF(OR($I54="",$G54="",$F54=""),"",IF(OR($H54&lt;&gt;"OK",$K54&lt;&gt;"OK",$N54&lt;&gt;"OK"),0,IF($Y54&gt;=0,IF(($Z$10*$Z54)*VLOOKUP($G54,'Tableau de bord'!$B$42:$G$46,4,TRUE)&gt;75000,75000*($Y54),(($Z$10*$Z54)*$Y54*VLOOKUP($G54,'Tableau de bord'!$B$42:$G$46,4,TRUE))))))</f>
        <v/>
      </c>
      <c r="AF54" s="177" t="str">
        <f t="shared" si="6"/>
        <v/>
      </c>
      <c r="AG54" s="309"/>
      <c r="AH54" s="310"/>
      <c r="AI54" s="387"/>
      <c r="AJ54" s="388"/>
      <c r="AK54" s="386" t="str">
        <f t="shared" si="7"/>
        <v/>
      </c>
      <c r="AL54" s="160"/>
      <c r="AM54" s="380"/>
      <c r="AN54" s="388"/>
      <c r="AO54" s="173"/>
      <c r="AP54" s="388"/>
      <c r="AQ54" s="160"/>
      <c r="AR54" s="7"/>
      <c r="AS54" s="173"/>
      <c r="AT54" s="160"/>
    </row>
    <row r="55" spans="1:46" s="143" customFormat="1" ht="21" customHeight="1" x14ac:dyDescent="0.25">
      <c r="A55" s="305"/>
      <c r="B55" s="311"/>
      <c r="C55" s="311"/>
      <c r="D55" s="311"/>
      <c r="E55" s="311"/>
      <c r="F55" s="312"/>
      <c r="G55" s="313"/>
      <c r="H55" s="137" t="str">
        <f>IF(AND($C$6="Choisir la période de dépôt",F55&lt;&gt;"",G55),"Choisir une période de dépôt",IF(AND($G55&lt;&gt;"",$F55=""),"Date de début requise",IF(AND($F55&lt;&gt;"",$G55=""),"Date de fin requise",IF($F55="","",IF(AND(VLOOKUP($G55,Données!$C$2:$E$7,3,TRUE)=VLOOKUP($C$6,Données!$A$2:$E$7,5,FALSE),VLOOKUP($F55,Données!$C$2:$E$7,3,TRUE)=VLOOKUP($C$6,Données!$A$2:$E$7,5,FALSE)),"OK","Les dates ne correspondent pas à la période visée par le soutien")))))</f>
        <v/>
      </c>
      <c r="I55" s="5"/>
      <c r="J55" s="523"/>
      <c r="K55" s="137" t="str">
        <f t="shared" si="2"/>
        <v/>
      </c>
      <c r="L55" s="524"/>
      <c r="M55" s="270"/>
      <c r="N55" s="137" t="str">
        <f t="shared" si="3"/>
        <v/>
      </c>
      <c r="O55" s="6"/>
      <c r="P55" s="160"/>
      <c r="Q55" s="7"/>
      <c r="R55" s="5"/>
      <c r="S55" s="10"/>
      <c r="T55" s="8"/>
      <c r="U55" s="306"/>
      <c r="V55" s="307"/>
      <c r="W55" s="308"/>
      <c r="X55" s="138" t="str">
        <f t="shared" si="1"/>
        <v/>
      </c>
      <c r="Y55" s="139" t="str">
        <f t="shared" si="8"/>
        <v/>
      </c>
      <c r="Z55" s="140" t="str">
        <f t="shared" si="9"/>
        <v/>
      </c>
      <c r="AA55" s="141" t="str">
        <f>IF(OR($F55="",$G55="",$I55="",$I55=0),"",VLOOKUP($G55,'Tableau de bord'!$B$28:$G$32,4,TRUE))</f>
        <v/>
      </c>
      <c r="AB55" s="141" t="str">
        <f>IF(OR($F55="",$G55="",$I55="",$I55=0),"",VLOOKUP($G55,'Tableau de bord'!$B$35:$G$39,4,TRUE))</f>
        <v/>
      </c>
      <c r="AC55" s="168" t="str">
        <f t="shared" si="4"/>
        <v/>
      </c>
      <c r="AD55" s="142" t="str">
        <f t="shared" si="5"/>
        <v/>
      </c>
      <c r="AE55" s="142" t="str">
        <f>IF(OR($I55="",$G55="",$F55=""),"",IF(OR($H55&lt;&gt;"OK",$K55&lt;&gt;"OK",$N55&lt;&gt;"OK"),0,IF($Y55&gt;=0,IF(($Z$10*$Z55)*VLOOKUP($G55,'Tableau de bord'!$B$42:$G$46,4,TRUE)&gt;75000,75000*($Y55),(($Z$10*$Z55)*$Y55*VLOOKUP($G55,'Tableau de bord'!$B$42:$G$46,4,TRUE))))))</f>
        <v/>
      </c>
      <c r="AF55" s="177" t="str">
        <f t="shared" si="6"/>
        <v/>
      </c>
      <c r="AG55" s="309"/>
      <c r="AH55" s="310"/>
      <c r="AI55" s="387"/>
      <c r="AJ55" s="388"/>
      <c r="AK55" s="386" t="str">
        <f t="shared" si="7"/>
        <v/>
      </c>
      <c r="AL55" s="160"/>
      <c r="AM55" s="380"/>
      <c r="AN55" s="388"/>
      <c r="AO55" s="173"/>
      <c r="AP55" s="388"/>
      <c r="AQ55" s="160"/>
      <c r="AR55" s="7"/>
      <c r="AS55" s="173"/>
      <c r="AT55" s="160"/>
    </row>
    <row r="56" spans="1:46" s="143" customFormat="1" ht="21" customHeight="1" x14ac:dyDescent="0.25">
      <c r="A56" s="305"/>
      <c r="B56" s="311"/>
      <c r="C56" s="311"/>
      <c r="D56" s="311"/>
      <c r="E56" s="311"/>
      <c r="F56" s="312"/>
      <c r="G56" s="313"/>
      <c r="H56" s="137" t="str">
        <f>IF(AND($C$6="Choisir la période de dépôt",F56&lt;&gt;"",G56),"Choisir une période de dépôt",IF(AND($G56&lt;&gt;"",$F56=""),"Date de début requise",IF(AND($F56&lt;&gt;"",$G56=""),"Date de fin requise",IF($F56="","",IF(AND(VLOOKUP($G56,Données!$C$2:$E$7,3,TRUE)=VLOOKUP($C$6,Données!$A$2:$E$7,5,FALSE),VLOOKUP($F56,Données!$C$2:$E$7,3,TRUE)=VLOOKUP($C$6,Données!$A$2:$E$7,5,FALSE)),"OK","Les dates ne correspondent pas à la période visée par le soutien")))))</f>
        <v/>
      </c>
      <c r="I56" s="5"/>
      <c r="J56" s="523"/>
      <c r="K56" s="137" t="str">
        <f t="shared" si="2"/>
        <v/>
      </c>
      <c r="L56" s="524"/>
      <c r="M56" s="270"/>
      <c r="N56" s="137" t="str">
        <f t="shared" si="3"/>
        <v/>
      </c>
      <c r="O56" s="6"/>
      <c r="P56" s="160"/>
      <c r="Q56" s="7"/>
      <c r="R56" s="5"/>
      <c r="S56" s="10"/>
      <c r="T56" s="8"/>
      <c r="U56" s="306"/>
      <c r="V56" s="307"/>
      <c r="W56" s="308"/>
      <c r="X56" s="138" t="str">
        <f t="shared" si="1"/>
        <v/>
      </c>
      <c r="Y56" s="139" t="str">
        <f t="shared" si="8"/>
        <v/>
      </c>
      <c r="Z56" s="140" t="str">
        <f t="shared" si="9"/>
        <v/>
      </c>
      <c r="AA56" s="141" t="str">
        <f>IF(OR($F56="",$G56="",$I56="",$I56=0),"",VLOOKUP($G56,'Tableau de bord'!$B$28:$G$32,4,TRUE))</f>
        <v/>
      </c>
      <c r="AB56" s="141" t="str">
        <f>IF(OR($F56="",$G56="",$I56="",$I56=0),"",VLOOKUP($G56,'Tableau de bord'!$B$35:$G$39,4,TRUE))</f>
        <v/>
      </c>
      <c r="AC56" s="168" t="str">
        <f t="shared" si="4"/>
        <v/>
      </c>
      <c r="AD56" s="142" t="str">
        <f t="shared" si="5"/>
        <v/>
      </c>
      <c r="AE56" s="142" t="str">
        <f>IF(OR($I56="",$G56="",$F56=""),"",IF(OR($H56&lt;&gt;"OK",$K56&lt;&gt;"OK",$N56&lt;&gt;"OK"),0,IF($Y56&gt;=0,IF(($Z$10*$Z56)*VLOOKUP($G56,'Tableau de bord'!$B$42:$G$46,4,TRUE)&gt;75000,75000*($Y56),(($Z$10*$Z56)*$Y56*VLOOKUP($G56,'Tableau de bord'!$B$42:$G$46,4,TRUE))))))</f>
        <v/>
      </c>
      <c r="AF56" s="177" t="str">
        <f t="shared" si="6"/>
        <v/>
      </c>
      <c r="AG56" s="309"/>
      <c r="AH56" s="310"/>
      <c r="AI56" s="387"/>
      <c r="AJ56" s="388"/>
      <c r="AK56" s="386" t="str">
        <f t="shared" si="7"/>
        <v/>
      </c>
      <c r="AL56" s="160"/>
      <c r="AM56" s="380"/>
      <c r="AN56" s="388"/>
      <c r="AO56" s="173"/>
      <c r="AP56" s="388"/>
      <c r="AQ56" s="160"/>
      <c r="AR56" s="7"/>
      <c r="AS56" s="173"/>
      <c r="AT56" s="160"/>
    </row>
    <row r="57" spans="1:46" s="143" customFormat="1" ht="21" customHeight="1" x14ac:dyDescent="0.25">
      <c r="A57" s="305"/>
      <c r="B57" s="311"/>
      <c r="C57" s="311"/>
      <c r="D57" s="311"/>
      <c r="E57" s="311"/>
      <c r="F57" s="312"/>
      <c r="G57" s="313"/>
      <c r="H57" s="137" t="str">
        <f>IF(AND($C$6="Choisir la période de dépôt",F57&lt;&gt;"",G57),"Choisir une période de dépôt",IF(AND($G57&lt;&gt;"",$F57=""),"Date de début requise",IF(AND($F57&lt;&gt;"",$G57=""),"Date de fin requise",IF($F57="","",IF(AND(VLOOKUP($G57,Données!$C$2:$E$7,3,TRUE)=VLOOKUP($C$6,Données!$A$2:$E$7,5,FALSE),VLOOKUP($F57,Données!$C$2:$E$7,3,TRUE)=VLOOKUP($C$6,Données!$A$2:$E$7,5,FALSE)),"OK","Les dates ne correspondent pas à la période visée par le soutien")))))</f>
        <v/>
      </c>
      <c r="I57" s="5"/>
      <c r="J57" s="523"/>
      <c r="K57" s="137" t="str">
        <f t="shared" si="2"/>
        <v/>
      </c>
      <c r="L57" s="524"/>
      <c r="M57" s="270"/>
      <c r="N57" s="137" t="str">
        <f t="shared" si="3"/>
        <v/>
      </c>
      <c r="O57" s="6"/>
      <c r="P57" s="160"/>
      <c r="Q57" s="7"/>
      <c r="R57" s="5"/>
      <c r="S57" s="10"/>
      <c r="T57" s="8"/>
      <c r="U57" s="306"/>
      <c r="V57" s="307"/>
      <c r="W57" s="308"/>
      <c r="X57" s="138" t="str">
        <f t="shared" si="1"/>
        <v/>
      </c>
      <c r="Y57" s="139" t="str">
        <f t="shared" si="8"/>
        <v/>
      </c>
      <c r="Z57" s="140" t="str">
        <f t="shared" si="9"/>
        <v/>
      </c>
      <c r="AA57" s="141" t="str">
        <f>IF(OR($F57="",$G57="",$I57="",$I57=0),"",VLOOKUP($G57,'Tableau de bord'!$B$28:$G$32,4,TRUE))</f>
        <v/>
      </c>
      <c r="AB57" s="141" t="str">
        <f>IF(OR($F57="",$G57="",$I57="",$I57=0),"",VLOOKUP($G57,'Tableau de bord'!$B$35:$G$39,4,TRUE))</f>
        <v/>
      </c>
      <c r="AC57" s="168" t="str">
        <f t="shared" si="4"/>
        <v/>
      </c>
      <c r="AD57" s="142" t="str">
        <f t="shared" si="5"/>
        <v/>
      </c>
      <c r="AE57" s="142" t="str">
        <f>IF(OR($I57="",$G57="",$F57=""),"",IF(OR($H57&lt;&gt;"OK",$K57&lt;&gt;"OK",$N57&lt;&gt;"OK"),0,IF($Y57&gt;=0,IF(($Z$10*$Z57)*VLOOKUP($G57,'Tableau de bord'!$B$42:$G$46,4,TRUE)&gt;75000,75000*($Y57),(($Z$10*$Z57)*$Y57*VLOOKUP($G57,'Tableau de bord'!$B$42:$G$46,4,TRUE))))))</f>
        <v/>
      </c>
      <c r="AF57" s="177" t="str">
        <f t="shared" si="6"/>
        <v/>
      </c>
      <c r="AG57" s="309"/>
      <c r="AH57" s="310"/>
      <c r="AI57" s="387"/>
      <c r="AJ57" s="388"/>
      <c r="AK57" s="386" t="str">
        <f t="shared" si="7"/>
        <v/>
      </c>
      <c r="AL57" s="160"/>
      <c r="AM57" s="380"/>
      <c r="AN57" s="388"/>
      <c r="AO57" s="173"/>
      <c r="AP57" s="388"/>
      <c r="AQ57" s="160"/>
      <c r="AR57" s="7"/>
      <c r="AS57" s="173"/>
      <c r="AT57" s="160"/>
    </row>
    <row r="58" spans="1:46" s="143" customFormat="1" ht="21" customHeight="1" x14ac:dyDescent="0.25">
      <c r="A58" s="305"/>
      <c r="B58" s="311"/>
      <c r="C58" s="311"/>
      <c r="D58" s="311"/>
      <c r="E58" s="311"/>
      <c r="F58" s="312"/>
      <c r="G58" s="313"/>
      <c r="H58" s="137" t="str">
        <f>IF(AND($C$6="Choisir la période de dépôt",F58&lt;&gt;"",G58),"Choisir une période de dépôt",IF(AND($G58&lt;&gt;"",$F58=""),"Date de début requise",IF(AND($F58&lt;&gt;"",$G58=""),"Date de fin requise",IF($F58="","",IF(AND(VLOOKUP($G58,Données!$C$2:$E$7,3,TRUE)=VLOOKUP($C$6,Données!$A$2:$E$7,5,FALSE),VLOOKUP($F58,Données!$C$2:$E$7,3,TRUE)=VLOOKUP($C$6,Données!$A$2:$E$7,5,FALSE)),"OK","Les dates ne correspondent pas à la période visée par le soutien")))))</f>
        <v/>
      </c>
      <c r="I58" s="5"/>
      <c r="J58" s="523"/>
      <c r="K58" s="137" t="str">
        <f t="shared" si="2"/>
        <v/>
      </c>
      <c r="L58" s="524"/>
      <c r="M58" s="270"/>
      <c r="N58" s="137" t="str">
        <f t="shared" si="3"/>
        <v/>
      </c>
      <c r="O58" s="6"/>
      <c r="P58" s="160"/>
      <c r="Q58" s="7"/>
      <c r="R58" s="5"/>
      <c r="S58" s="10"/>
      <c r="T58" s="8"/>
      <c r="U58" s="306"/>
      <c r="V58" s="307"/>
      <c r="W58" s="308"/>
      <c r="X58" s="138" t="str">
        <f t="shared" si="1"/>
        <v/>
      </c>
      <c r="Y58" s="139" t="str">
        <f t="shared" si="8"/>
        <v/>
      </c>
      <c r="Z58" s="140" t="str">
        <f t="shared" si="9"/>
        <v/>
      </c>
      <c r="AA58" s="141" t="str">
        <f>IF(OR($F58="",$G58="",$I58="",$I58=0),"",VLOOKUP($G58,'Tableau de bord'!$B$28:$G$32,4,TRUE))</f>
        <v/>
      </c>
      <c r="AB58" s="141" t="str">
        <f>IF(OR($F58="",$G58="",$I58="",$I58=0),"",VLOOKUP($G58,'Tableau de bord'!$B$35:$G$39,4,TRUE))</f>
        <v/>
      </c>
      <c r="AC58" s="168" t="str">
        <f t="shared" si="4"/>
        <v/>
      </c>
      <c r="AD58" s="142" t="str">
        <f t="shared" si="5"/>
        <v/>
      </c>
      <c r="AE58" s="142" t="str">
        <f>IF(OR($I58="",$G58="",$F58=""),"",IF(OR($H58&lt;&gt;"OK",$K58&lt;&gt;"OK",$N58&lt;&gt;"OK"),0,IF($Y58&gt;=0,IF(($Z$10*$Z58)*VLOOKUP($G58,'Tableau de bord'!$B$42:$G$46,4,TRUE)&gt;75000,75000*($Y58),(($Z$10*$Z58)*$Y58*VLOOKUP($G58,'Tableau de bord'!$B$42:$G$46,4,TRUE))))))</f>
        <v/>
      </c>
      <c r="AF58" s="177" t="str">
        <f t="shared" si="6"/>
        <v/>
      </c>
      <c r="AG58" s="309"/>
      <c r="AH58" s="310"/>
      <c r="AI58" s="387"/>
      <c r="AJ58" s="388"/>
      <c r="AK58" s="386" t="str">
        <f t="shared" si="7"/>
        <v/>
      </c>
      <c r="AL58" s="160"/>
      <c r="AM58" s="380"/>
      <c r="AN58" s="388"/>
      <c r="AO58" s="173"/>
      <c r="AP58" s="388"/>
      <c r="AQ58" s="160"/>
      <c r="AR58" s="7"/>
      <c r="AS58" s="173"/>
      <c r="AT58" s="160"/>
    </row>
    <row r="59" spans="1:46" s="143" customFormat="1" ht="21" customHeight="1" x14ac:dyDescent="0.25">
      <c r="A59" s="305"/>
      <c r="B59" s="311"/>
      <c r="C59" s="311"/>
      <c r="D59" s="311"/>
      <c r="E59" s="311"/>
      <c r="F59" s="312"/>
      <c r="G59" s="313"/>
      <c r="H59" s="137" t="str">
        <f>IF(AND($C$6="Choisir la période de dépôt",F59&lt;&gt;"",G59),"Choisir une période de dépôt",IF(AND($G59&lt;&gt;"",$F59=""),"Date de début requise",IF(AND($F59&lt;&gt;"",$G59=""),"Date de fin requise",IF($F59="","",IF(AND(VLOOKUP($G59,Données!$C$2:$E$7,3,TRUE)=VLOOKUP($C$6,Données!$A$2:$E$7,5,FALSE),VLOOKUP($F59,Données!$C$2:$E$7,3,TRUE)=VLOOKUP($C$6,Données!$A$2:$E$7,5,FALSE)),"OK","Les dates ne correspondent pas à la période visée par le soutien")))))</f>
        <v/>
      </c>
      <c r="I59" s="5"/>
      <c r="J59" s="523"/>
      <c r="K59" s="137" t="str">
        <f t="shared" si="2"/>
        <v/>
      </c>
      <c r="L59" s="524"/>
      <c r="M59" s="270"/>
      <c r="N59" s="137" t="str">
        <f t="shared" si="3"/>
        <v/>
      </c>
      <c r="O59" s="6"/>
      <c r="P59" s="160"/>
      <c r="Q59" s="7"/>
      <c r="R59" s="5"/>
      <c r="S59" s="10"/>
      <c r="T59" s="8"/>
      <c r="U59" s="306"/>
      <c r="V59" s="307"/>
      <c r="W59" s="308"/>
      <c r="X59" s="138" t="str">
        <f t="shared" si="1"/>
        <v/>
      </c>
      <c r="Y59" s="139" t="str">
        <f t="shared" si="8"/>
        <v/>
      </c>
      <c r="Z59" s="140" t="str">
        <f t="shared" si="9"/>
        <v/>
      </c>
      <c r="AA59" s="141" t="str">
        <f>IF(OR($F59="",$G59="",$I59="",$I59=0),"",VLOOKUP($G59,'Tableau de bord'!$B$28:$G$32,4,TRUE))</f>
        <v/>
      </c>
      <c r="AB59" s="141" t="str">
        <f>IF(OR($F59="",$G59="",$I59="",$I59=0),"",VLOOKUP($G59,'Tableau de bord'!$B$35:$G$39,4,TRUE))</f>
        <v/>
      </c>
      <c r="AC59" s="168" t="str">
        <f t="shared" si="4"/>
        <v/>
      </c>
      <c r="AD59" s="142" t="str">
        <f t="shared" si="5"/>
        <v/>
      </c>
      <c r="AE59" s="142" t="str">
        <f>IF(OR($I59="",$G59="",$F59=""),"",IF(OR($H59&lt;&gt;"OK",$K59&lt;&gt;"OK",$N59&lt;&gt;"OK"),0,IF($Y59&gt;=0,IF(($Z$10*$Z59)*VLOOKUP($G59,'Tableau de bord'!$B$42:$G$46,4,TRUE)&gt;75000,75000*($Y59),(($Z$10*$Z59)*$Y59*VLOOKUP($G59,'Tableau de bord'!$B$42:$G$46,4,TRUE))))))</f>
        <v/>
      </c>
      <c r="AF59" s="177" t="str">
        <f t="shared" si="6"/>
        <v/>
      </c>
      <c r="AG59" s="309"/>
      <c r="AH59" s="310"/>
      <c r="AI59" s="387"/>
      <c r="AJ59" s="388"/>
      <c r="AK59" s="386" t="str">
        <f t="shared" si="7"/>
        <v/>
      </c>
      <c r="AL59" s="160"/>
      <c r="AM59" s="380"/>
      <c r="AN59" s="388"/>
      <c r="AO59" s="173"/>
      <c r="AP59" s="388"/>
      <c r="AQ59" s="160"/>
      <c r="AR59" s="7"/>
      <c r="AS59" s="173"/>
      <c r="AT59" s="160"/>
    </row>
    <row r="60" spans="1:46" s="143" customFormat="1" ht="21" customHeight="1" x14ac:dyDescent="0.25">
      <c r="A60" s="305"/>
      <c r="B60" s="311"/>
      <c r="C60" s="311"/>
      <c r="D60" s="311"/>
      <c r="E60" s="311"/>
      <c r="F60" s="312"/>
      <c r="G60" s="313"/>
      <c r="H60" s="137" t="str">
        <f>IF(AND($C$6="Choisir la période de dépôt",F60&lt;&gt;"",G60),"Choisir une période de dépôt",IF(AND($G60&lt;&gt;"",$F60=""),"Date de début requise",IF(AND($F60&lt;&gt;"",$G60=""),"Date de fin requise",IF($F60="","",IF(AND(VLOOKUP($G60,Données!$C$2:$E$7,3,TRUE)=VLOOKUP($C$6,Données!$A$2:$E$7,5,FALSE),VLOOKUP($F60,Données!$C$2:$E$7,3,TRUE)=VLOOKUP($C$6,Données!$A$2:$E$7,5,FALSE)),"OK","Les dates ne correspondent pas à la période visée par le soutien")))))</f>
        <v/>
      </c>
      <c r="I60" s="5"/>
      <c r="J60" s="523"/>
      <c r="K60" s="137" t="str">
        <f t="shared" si="2"/>
        <v/>
      </c>
      <c r="L60" s="524"/>
      <c r="M60" s="270"/>
      <c r="N60" s="137" t="str">
        <f t="shared" si="3"/>
        <v/>
      </c>
      <c r="O60" s="6"/>
      <c r="P60" s="160"/>
      <c r="Q60" s="7"/>
      <c r="R60" s="5"/>
      <c r="S60" s="10"/>
      <c r="T60" s="8"/>
      <c r="U60" s="306"/>
      <c r="V60" s="307"/>
      <c r="W60" s="308"/>
      <c r="X60" s="138" t="str">
        <f t="shared" si="1"/>
        <v/>
      </c>
      <c r="Y60" s="139" t="str">
        <f t="shared" si="8"/>
        <v/>
      </c>
      <c r="Z60" s="140" t="str">
        <f t="shared" si="9"/>
        <v/>
      </c>
      <c r="AA60" s="141" t="str">
        <f>IF(OR($F60="",$G60="",$I60="",$I60=0),"",VLOOKUP($G60,'Tableau de bord'!$B$28:$G$32,4,TRUE))</f>
        <v/>
      </c>
      <c r="AB60" s="141" t="str">
        <f>IF(OR($F60="",$G60="",$I60="",$I60=0),"",VLOOKUP($G60,'Tableau de bord'!$B$35:$G$39,4,TRUE))</f>
        <v/>
      </c>
      <c r="AC60" s="168" t="str">
        <f t="shared" si="4"/>
        <v/>
      </c>
      <c r="AD60" s="142" t="str">
        <f t="shared" si="5"/>
        <v/>
      </c>
      <c r="AE60" s="142" t="str">
        <f>IF(OR($I60="",$G60="",$F60=""),"",IF(OR($H60&lt;&gt;"OK",$K60&lt;&gt;"OK",$N60&lt;&gt;"OK"),0,IF($Y60&gt;=0,IF(($Z$10*$Z60)*VLOOKUP($G60,'Tableau de bord'!$B$42:$G$46,4,TRUE)&gt;75000,75000*($Y60),(($Z$10*$Z60)*$Y60*VLOOKUP($G60,'Tableau de bord'!$B$42:$G$46,4,TRUE))))))</f>
        <v/>
      </c>
      <c r="AF60" s="177" t="str">
        <f t="shared" si="6"/>
        <v/>
      </c>
      <c r="AG60" s="309"/>
      <c r="AH60" s="310"/>
      <c r="AI60" s="387"/>
      <c r="AJ60" s="388"/>
      <c r="AK60" s="386" t="str">
        <f t="shared" si="7"/>
        <v/>
      </c>
      <c r="AL60" s="160"/>
      <c r="AM60" s="380"/>
      <c r="AN60" s="388"/>
      <c r="AO60" s="173"/>
      <c r="AP60" s="388"/>
      <c r="AQ60" s="160"/>
      <c r="AR60" s="7"/>
      <c r="AS60" s="173"/>
      <c r="AT60" s="160"/>
    </row>
    <row r="61" spans="1:46" s="143" customFormat="1" ht="21" customHeight="1" x14ac:dyDescent="0.25">
      <c r="A61" s="305"/>
      <c r="B61" s="311"/>
      <c r="C61" s="311"/>
      <c r="D61" s="311"/>
      <c r="E61" s="311"/>
      <c r="F61" s="312"/>
      <c r="G61" s="313"/>
      <c r="H61" s="137" t="str">
        <f>IF(AND($C$6="Choisir la période de dépôt",F61&lt;&gt;"",G61),"Choisir une période de dépôt",IF(AND($G61&lt;&gt;"",$F61=""),"Date de début requise",IF(AND($F61&lt;&gt;"",$G61=""),"Date de fin requise",IF($F61="","",IF(AND(VLOOKUP($G61,Données!$C$2:$E$7,3,TRUE)=VLOOKUP($C$6,Données!$A$2:$E$7,5,FALSE),VLOOKUP($F61,Données!$C$2:$E$7,3,TRUE)=VLOOKUP($C$6,Données!$A$2:$E$7,5,FALSE)),"OK","Les dates ne correspondent pas à la période visée par le soutien")))))</f>
        <v/>
      </c>
      <c r="I61" s="5"/>
      <c r="J61" s="523"/>
      <c r="K61" s="137" t="str">
        <f t="shared" si="2"/>
        <v/>
      </c>
      <c r="L61" s="524"/>
      <c r="M61" s="270"/>
      <c r="N61" s="137" t="str">
        <f t="shared" si="3"/>
        <v/>
      </c>
      <c r="O61" s="6"/>
      <c r="P61" s="160"/>
      <c r="Q61" s="7"/>
      <c r="R61" s="5"/>
      <c r="S61" s="10"/>
      <c r="T61" s="8"/>
      <c r="U61" s="306"/>
      <c r="V61" s="307"/>
      <c r="W61" s="308"/>
      <c r="X61" s="138" t="str">
        <f t="shared" si="1"/>
        <v/>
      </c>
      <c r="Y61" s="139" t="str">
        <f t="shared" si="8"/>
        <v/>
      </c>
      <c r="Z61" s="140" t="str">
        <f t="shared" si="9"/>
        <v/>
      </c>
      <c r="AA61" s="141" t="str">
        <f>IF(OR($F61="",$G61="",$I61="",$I61=0),"",VLOOKUP($G61,'Tableau de bord'!$B$28:$G$32,4,TRUE))</f>
        <v/>
      </c>
      <c r="AB61" s="141" t="str">
        <f>IF(OR($F61="",$G61="",$I61="",$I61=0),"",VLOOKUP($G61,'Tableau de bord'!$B$35:$G$39,4,TRUE))</f>
        <v/>
      </c>
      <c r="AC61" s="168" t="str">
        <f t="shared" si="4"/>
        <v/>
      </c>
      <c r="AD61" s="142" t="str">
        <f t="shared" si="5"/>
        <v/>
      </c>
      <c r="AE61" s="142" t="str">
        <f>IF(OR($I61="",$G61="",$F61=""),"",IF(OR($H61&lt;&gt;"OK",$K61&lt;&gt;"OK",$N61&lt;&gt;"OK"),0,IF($Y61&gt;=0,IF(($Z$10*$Z61)*VLOOKUP($G61,'Tableau de bord'!$B$42:$G$46,4,TRUE)&gt;75000,75000*($Y61),(($Z$10*$Z61)*$Y61*VLOOKUP($G61,'Tableau de bord'!$B$42:$G$46,4,TRUE))))))</f>
        <v/>
      </c>
      <c r="AF61" s="177" t="str">
        <f t="shared" si="6"/>
        <v/>
      </c>
      <c r="AG61" s="309"/>
      <c r="AH61" s="310"/>
      <c r="AI61" s="387"/>
      <c r="AJ61" s="388"/>
      <c r="AK61" s="386" t="str">
        <f t="shared" si="7"/>
        <v/>
      </c>
      <c r="AL61" s="160"/>
      <c r="AM61" s="380"/>
      <c r="AN61" s="388"/>
      <c r="AO61" s="173"/>
      <c r="AP61" s="388"/>
      <c r="AQ61" s="160"/>
      <c r="AR61" s="7"/>
      <c r="AS61" s="173"/>
      <c r="AT61" s="160"/>
    </row>
    <row r="62" spans="1:46" s="143" customFormat="1" ht="21" customHeight="1" x14ac:dyDescent="0.25">
      <c r="A62" s="305"/>
      <c r="B62" s="311"/>
      <c r="C62" s="311"/>
      <c r="D62" s="311"/>
      <c r="E62" s="311"/>
      <c r="F62" s="312"/>
      <c r="G62" s="313"/>
      <c r="H62" s="137" t="str">
        <f>IF(AND($C$6="Choisir la période de dépôt",F62&lt;&gt;"",G62),"Choisir une période de dépôt",IF(AND($G62&lt;&gt;"",$F62=""),"Date de début requise",IF(AND($F62&lt;&gt;"",$G62=""),"Date de fin requise",IF($F62="","",IF(AND(VLOOKUP($G62,Données!$C$2:$E$7,3,TRUE)=VLOOKUP($C$6,Données!$A$2:$E$7,5,FALSE),VLOOKUP($F62,Données!$C$2:$E$7,3,TRUE)=VLOOKUP($C$6,Données!$A$2:$E$7,5,FALSE)),"OK","Les dates ne correspondent pas à la période visée par le soutien")))))</f>
        <v/>
      </c>
      <c r="I62" s="5"/>
      <c r="J62" s="523"/>
      <c r="K62" s="137" t="str">
        <f t="shared" si="2"/>
        <v/>
      </c>
      <c r="L62" s="524"/>
      <c r="M62" s="270"/>
      <c r="N62" s="137" t="str">
        <f t="shared" si="3"/>
        <v/>
      </c>
      <c r="O62" s="6"/>
      <c r="P62" s="160"/>
      <c r="Q62" s="7"/>
      <c r="R62" s="5"/>
      <c r="S62" s="10"/>
      <c r="T62" s="8"/>
      <c r="U62" s="306"/>
      <c r="V62" s="307"/>
      <c r="W62" s="308"/>
      <c r="X62" s="138" t="str">
        <f t="shared" si="1"/>
        <v/>
      </c>
      <c r="Y62" s="139" t="str">
        <f t="shared" si="8"/>
        <v/>
      </c>
      <c r="Z62" s="140" t="str">
        <f t="shared" si="9"/>
        <v/>
      </c>
      <c r="AA62" s="141" t="str">
        <f>IF(OR($F62="",$G62="",$I62="",$I62=0),"",VLOOKUP($G62,'Tableau de bord'!$B$28:$G$32,4,TRUE))</f>
        <v/>
      </c>
      <c r="AB62" s="141" t="str">
        <f>IF(OR($F62="",$G62="",$I62="",$I62=0),"",VLOOKUP($G62,'Tableau de bord'!$B$35:$G$39,4,TRUE))</f>
        <v/>
      </c>
      <c r="AC62" s="168" t="str">
        <f t="shared" si="4"/>
        <v/>
      </c>
      <c r="AD62" s="142" t="str">
        <f t="shared" si="5"/>
        <v/>
      </c>
      <c r="AE62" s="142" t="str">
        <f>IF(OR($I62="",$G62="",$F62=""),"",IF(OR($H62&lt;&gt;"OK",$K62&lt;&gt;"OK",$N62&lt;&gt;"OK"),0,IF($Y62&gt;=0,IF(($Z$10*$Z62)*VLOOKUP($G62,'Tableau de bord'!$B$42:$G$46,4,TRUE)&gt;75000,75000*($Y62),(($Z$10*$Z62)*$Y62*VLOOKUP($G62,'Tableau de bord'!$B$42:$G$46,4,TRUE))))))</f>
        <v/>
      </c>
      <c r="AF62" s="177" t="str">
        <f t="shared" si="6"/>
        <v/>
      </c>
      <c r="AG62" s="309"/>
      <c r="AH62" s="310"/>
      <c r="AI62" s="387"/>
      <c r="AJ62" s="388"/>
      <c r="AK62" s="386" t="str">
        <f t="shared" si="7"/>
        <v/>
      </c>
      <c r="AL62" s="160"/>
      <c r="AM62" s="380"/>
      <c r="AN62" s="388"/>
      <c r="AO62" s="173"/>
      <c r="AP62" s="388"/>
      <c r="AQ62" s="160"/>
      <c r="AR62" s="7"/>
      <c r="AS62" s="173"/>
      <c r="AT62" s="160"/>
    </row>
    <row r="63" spans="1:46" s="143" customFormat="1" ht="21" customHeight="1" x14ac:dyDescent="0.25">
      <c r="A63" s="305"/>
      <c r="B63" s="311"/>
      <c r="C63" s="311"/>
      <c r="D63" s="311"/>
      <c r="E63" s="311"/>
      <c r="F63" s="312"/>
      <c r="G63" s="313"/>
      <c r="H63" s="137" t="str">
        <f>IF(AND($C$6="Choisir la période de dépôt",F63&lt;&gt;"",G63),"Choisir une période de dépôt",IF(AND($G63&lt;&gt;"",$F63=""),"Date de début requise",IF(AND($F63&lt;&gt;"",$G63=""),"Date de fin requise",IF($F63="","",IF(AND(VLOOKUP($G63,Données!$C$2:$E$7,3,TRUE)=VLOOKUP($C$6,Données!$A$2:$E$7,5,FALSE),VLOOKUP($F63,Données!$C$2:$E$7,3,TRUE)=VLOOKUP($C$6,Données!$A$2:$E$7,5,FALSE)),"OK","Les dates ne correspondent pas à la période visée par le soutien")))))</f>
        <v/>
      </c>
      <c r="I63" s="5"/>
      <c r="J63" s="523"/>
      <c r="K63" s="137" t="str">
        <f t="shared" si="2"/>
        <v/>
      </c>
      <c r="L63" s="524"/>
      <c r="M63" s="270"/>
      <c r="N63" s="137" t="str">
        <f t="shared" si="3"/>
        <v/>
      </c>
      <c r="O63" s="6"/>
      <c r="P63" s="160"/>
      <c r="Q63" s="7"/>
      <c r="R63" s="5"/>
      <c r="S63" s="10"/>
      <c r="T63" s="8"/>
      <c r="U63" s="306"/>
      <c r="V63" s="307"/>
      <c r="W63" s="308"/>
      <c r="X63" s="138" t="str">
        <f t="shared" si="1"/>
        <v/>
      </c>
      <c r="Y63" s="139" t="str">
        <f t="shared" si="8"/>
        <v/>
      </c>
      <c r="Z63" s="140" t="str">
        <f t="shared" si="9"/>
        <v/>
      </c>
      <c r="AA63" s="141" t="str">
        <f>IF(OR($F63="",$G63="",$I63="",$I63=0),"",VLOOKUP($G63,'Tableau de bord'!$B$28:$G$32,4,TRUE))</f>
        <v/>
      </c>
      <c r="AB63" s="141" t="str">
        <f>IF(OR($F63="",$G63="",$I63="",$I63=0),"",VLOOKUP($G63,'Tableau de bord'!$B$35:$G$39,4,TRUE))</f>
        <v/>
      </c>
      <c r="AC63" s="168" t="str">
        <f t="shared" si="4"/>
        <v/>
      </c>
      <c r="AD63" s="142" t="str">
        <f t="shared" si="5"/>
        <v/>
      </c>
      <c r="AE63" s="142" t="str">
        <f>IF(OR($I63="",$G63="",$F63=""),"",IF(OR($H63&lt;&gt;"OK",$K63&lt;&gt;"OK",$N63&lt;&gt;"OK"),0,IF($Y63&gt;=0,IF(($Z$10*$Z63)*VLOOKUP($G63,'Tableau de bord'!$B$42:$G$46,4,TRUE)&gt;75000,75000*($Y63),(($Z$10*$Z63)*$Y63*VLOOKUP($G63,'Tableau de bord'!$B$42:$G$46,4,TRUE))))))</f>
        <v/>
      </c>
      <c r="AF63" s="177" t="str">
        <f t="shared" si="6"/>
        <v/>
      </c>
      <c r="AG63" s="309"/>
      <c r="AH63" s="310"/>
      <c r="AI63" s="387"/>
      <c r="AJ63" s="388"/>
      <c r="AK63" s="386" t="str">
        <f t="shared" si="7"/>
        <v/>
      </c>
      <c r="AL63" s="160"/>
      <c r="AM63" s="380"/>
      <c r="AN63" s="388"/>
      <c r="AO63" s="173"/>
      <c r="AP63" s="388"/>
      <c r="AQ63" s="160"/>
      <c r="AR63" s="7"/>
      <c r="AS63" s="173"/>
      <c r="AT63" s="160"/>
    </row>
    <row r="64" spans="1:46" s="143" customFormat="1" ht="21" customHeight="1" x14ac:dyDescent="0.25">
      <c r="A64" s="305"/>
      <c r="B64" s="311"/>
      <c r="C64" s="311"/>
      <c r="D64" s="311"/>
      <c r="E64" s="311"/>
      <c r="F64" s="312"/>
      <c r="G64" s="313"/>
      <c r="H64" s="137" t="str">
        <f>IF(AND($C$6="Choisir la période de dépôt",F64&lt;&gt;"",G64),"Choisir une période de dépôt",IF(AND($G64&lt;&gt;"",$F64=""),"Date de début requise",IF(AND($F64&lt;&gt;"",$G64=""),"Date de fin requise",IF($F64="","",IF(AND(VLOOKUP($G64,Données!$C$2:$E$7,3,TRUE)=VLOOKUP($C$6,Données!$A$2:$E$7,5,FALSE),VLOOKUP($F64,Données!$C$2:$E$7,3,TRUE)=VLOOKUP($C$6,Données!$A$2:$E$7,5,FALSE)),"OK","Les dates ne correspondent pas à la période visée par le soutien")))))</f>
        <v/>
      </c>
      <c r="I64" s="5"/>
      <c r="J64" s="523"/>
      <c r="K64" s="137" t="str">
        <f t="shared" si="2"/>
        <v/>
      </c>
      <c r="L64" s="524"/>
      <c r="M64" s="270"/>
      <c r="N64" s="137" t="str">
        <f t="shared" si="3"/>
        <v/>
      </c>
      <c r="O64" s="6"/>
      <c r="P64" s="160"/>
      <c r="Q64" s="7"/>
      <c r="R64" s="5"/>
      <c r="S64" s="10"/>
      <c r="T64" s="8"/>
      <c r="U64" s="306"/>
      <c r="V64" s="307"/>
      <c r="W64" s="308"/>
      <c r="X64" s="138" t="str">
        <f t="shared" si="1"/>
        <v/>
      </c>
      <c r="Y64" s="139" t="str">
        <f t="shared" si="8"/>
        <v/>
      </c>
      <c r="Z64" s="140" t="str">
        <f t="shared" si="9"/>
        <v/>
      </c>
      <c r="AA64" s="141" t="str">
        <f>IF(OR($F64="",$G64="",$I64="",$I64=0),"",VLOOKUP($G64,'Tableau de bord'!$B$28:$G$32,4,TRUE))</f>
        <v/>
      </c>
      <c r="AB64" s="141" t="str">
        <f>IF(OR($F64="",$G64="",$I64="",$I64=0),"",VLOOKUP($G64,'Tableau de bord'!$B$35:$G$39,4,TRUE))</f>
        <v/>
      </c>
      <c r="AC64" s="168" t="str">
        <f t="shared" si="4"/>
        <v/>
      </c>
      <c r="AD64" s="142" t="str">
        <f t="shared" si="5"/>
        <v/>
      </c>
      <c r="AE64" s="142" t="str">
        <f>IF(OR($I64="",$G64="",$F64=""),"",IF(OR($H64&lt;&gt;"OK",$K64&lt;&gt;"OK",$N64&lt;&gt;"OK"),0,IF($Y64&gt;=0,IF(($Z$10*$Z64)*VLOOKUP($G64,'Tableau de bord'!$B$42:$G$46,4,TRUE)&gt;75000,75000*($Y64),(($Z$10*$Z64)*$Y64*VLOOKUP($G64,'Tableau de bord'!$B$42:$G$46,4,TRUE))))))</f>
        <v/>
      </c>
      <c r="AF64" s="177" t="str">
        <f t="shared" si="6"/>
        <v/>
      </c>
      <c r="AG64" s="309"/>
      <c r="AH64" s="310"/>
      <c r="AI64" s="387"/>
      <c r="AJ64" s="388"/>
      <c r="AK64" s="386" t="str">
        <f t="shared" si="7"/>
        <v/>
      </c>
      <c r="AL64" s="160"/>
      <c r="AM64" s="380"/>
      <c r="AN64" s="388"/>
      <c r="AO64" s="173"/>
      <c r="AP64" s="388"/>
      <c r="AQ64" s="160"/>
      <c r="AR64" s="7"/>
      <c r="AS64" s="173"/>
      <c r="AT64" s="160"/>
    </row>
    <row r="65" spans="1:46" s="143" customFormat="1" ht="21" customHeight="1" x14ac:dyDescent="0.25">
      <c r="A65" s="305"/>
      <c r="B65" s="311"/>
      <c r="C65" s="311"/>
      <c r="D65" s="311"/>
      <c r="E65" s="311"/>
      <c r="F65" s="312"/>
      <c r="G65" s="313"/>
      <c r="H65" s="137" t="str">
        <f>IF(AND($C$6="Choisir la période de dépôt",F65&lt;&gt;"",G65),"Choisir une période de dépôt",IF(AND($G65&lt;&gt;"",$F65=""),"Date de début requise",IF(AND($F65&lt;&gt;"",$G65=""),"Date de fin requise",IF($F65="","",IF(AND(VLOOKUP($G65,Données!$C$2:$E$7,3,TRUE)=VLOOKUP($C$6,Données!$A$2:$E$7,5,FALSE),VLOOKUP($F65,Données!$C$2:$E$7,3,TRUE)=VLOOKUP($C$6,Données!$A$2:$E$7,5,FALSE)),"OK","Les dates ne correspondent pas à la période visée par le soutien")))))</f>
        <v/>
      </c>
      <c r="I65" s="5"/>
      <c r="J65" s="523"/>
      <c r="K65" s="137" t="str">
        <f t="shared" si="2"/>
        <v/>
      </c>
      <c r="L65" s="524"/>
      <c r="M65" s="270"/>
      <c r="N65" s="137" t="str">
        <f t="shared" si="3"/>
        <v/>
      </c>
      <c r="O65" s="6"/>
      <c r="P65" s="160"/>
      <c r="Q65" s="7"/>
      <c r="R65" s="5"/>
      <c r="S65" s="10"/>
      <c r="T65" s="8"/>
      <c r="U65" s="306"/>
      <c r="V65" s="307"/>
      <c r="W65" s="308"/>
      <c r="X65" s="138" t="str">
        <f t="shared" si="1"/>
        <v/>
      </c>
      <c r="Y65" s="139" t="str">
        <f t="shared" si="8"/>
        <v/>
      </c>
      <c r="Z65" s="140" t="str">
        <f t="shared" si="9"/>
        <v/>
      </c>
      <c r="AA65" s="141" t="str">
        <f>IF(OR($F65="",$G65="",$I65="",$I65=0),"",VLOOKUP($G65,'Tableau de bord'!$B$28:$G$32,4,TRUE))</f>
        <v/>
      </c>
      <c r="AB65" s="141" t="str">
        <f>IF(OR($F65="",$G65="",$I65="",$I65=0),"",VLOOKUP($G65,'Tableau de bord'!$B$35:$G$39,4,TRUE))</f>
        <v/>
      </c>
      <c r="AC65" s="168" t="str">
        <f t="shared" si="4"/>
        <v/>
      </c>
      <c r="AD65" s="142" t="str">
        <f t="shared" si="5"/>
        <v/>
      </c>
      <c r="AE65" s="142" t="str">
        <f>IF(OR($I65="",$G65="",$F65=""),"",IF(OR($H65&lt;&gt;"OK",$K65&lt;&gt;"OK",$N65&lt;&gt;"OK"),0,IF($Y65&gt;=0,IF(($Z$10*$Z65)*VLOOKUP($G65,'Tableau de bord'!$B$42:$G$46,4,TRUE)&gt;75000,75000*($Y65),(($Z$10*$Z65)*$Y65*VLOOKUP($G65,'Tableau de bord'!$B$42:$G$46,4,TRUE))))))</f>
        <v/>
      </c>
      <c r="AF65" s="177" t="str">
        <f t="shared" si="6"/>
        <v/>
      </c>
      <c r="AG65" s="309"/>
      <c r="AH65" s="310"/>
      <c r="AI65" s="387"/>
      <c r="AJ65" s="388"/>
      <c r="AK65" s="386" t="str">
        <f t="shared" si="7"/>
        <v/>
      </c>
      <c r="AL65" s="160"/>
      <c r="AM65" s="380"/>
      <c r="AN65" s="388"/>
      <c r="AO65" s="173"/>
      <c r="AP65" s="388"/>
      <c r="AQ65" s="160"/>
      <c r="AR65" s="7"/>
      <c r="AS65" s="173"/>
      <c r="AT65" s="160"/>
    </row>
    <row r="66" spans="1:46" s="143" customFormat="1" ht="21" customHeight="1" x14ac:dyDescent="0.25">
      <c r="A66" s="305"/>
      <c r="B66" s="311"/>
      <c r="C66" s="311"/>
      <c r="D66" s="311"/>
      <c r="E66" s="311"/>
      <c r="F66" s="312"/>
      <c r="G66" s="313"/>
      <c r="H66" s="137" t="str">
        <f>IF(AND($C$6="Choisir la période de dépôt",F66&lt;&gt;"",G66),"Choisir une période de dépôt",IF(AND($G66&lt;&gt;"",$F66=""),"Date de début requise",IF(AND($F66&lt;&gt;"",$G66=""),"Date de fin requise",IF($F66="","",IF(AND(VLOOKUP($G66,Données!$C$2:$E$7,3,TRUE)=VLOOKUP($C$6,Données!$A$2:$E$7,5,FALSE),VLOOKUP($F66,Données!$C$2:$E$7,3,TRUE)=VLOOKUP($C$6,Données!$A$2:$E$7,5,FALSE)),"OK","Les dates ne correspondent pas à la période visée par le soutien")))))</f>
        <v/>
      </c>
      <c r="I66" s="5"/>
      <c r="J66" s="523"/>
      <c r="K66" s="137" t="str">
        <f t="shared" si="2"/>
        <v/>
      </c>
      <c r="L66" s="524"/>
      <c r="M66" s="270"/>
      <c r="N66" s="137" t="str">
        <f t="shared" si="3"/>
        <v/>
      </c>
      <c r="O66" s="6"/>
      <c r="P66" s="160"/>
      <c r="Q66" s="7"/>
      <c r="R66" s="5"/>
      <c r="S66" s="10"/>
      <c r="T66" s="8"/>
      <c r="U66" s="306"/>
      <c r="V66" s="307"/>
      <c r="W66" s="308"/>
      <c r="X66" s="138" t="str">
        <f t="shared" si="1"/>
        <v/>
      </c>
      <c r="Y66" s="139" t="str">
        <f t="shared" si="8"/>
        <v/>
      </c>
      <c r="Z66" s="140" t="str">
        <f t="shared" si="9"/>
        <v/>
      </c>
      <c r="AA66" s="141" t="str">
        <f>IF(OR($F66="",$G66="",$I66="",$I66=0),"",VLOOKUP($G66,'Tableau de bord'!$B$28:$G$32,4,TRUE))</f>
        <v/>
      </c>
      <c r="AB66" s="141" t="str">
        <f>IF(OR($F66="",$G66="",$I66="",$I66=0),"",VLOOKUP($G66,'Tableau de bord'!$B$35:$G$39,4,TRUE))</f>
        <v/>
      </c>
      <c r="AC66" s="168" t="str">
        <f t="shared" si="4"/>
        <v/>
      </c>
      <c r="AD66" s="142" t="str">
        <f t="shared" si="5"/>
        <v/>
      </c>
      <c r="AE66" s="142" t="str">
        <f>IF(OR($I66="",$G66="",$F66=""),"",IF(OR($H66&lt;&gt;"OK",$K66&lt;&gt;"OK",$N66&lt;&gt;"OK"),0,IF($Y66&gt;=0,IF(($Z$10*$Z66)*VLOOKUP($G66,'Tableau de bord'!$B$42:$G$46,4,TRUE)&gt;75000,75000*($Y66),(($Z$10*$Z66)*$Y66*VLOOKUP($G66,'Tableau de bord'!$B$42:$G$46,4,TRUE))))))</f>
        <v/>
      </c>
      <c r="AF66" s="177" t="str">
        <f t="shared" si="6"/>
        <v/>
      </c>
      <c r="AG66" s="309"/>
      <c r="AH66" s="310"/>
      <c r="AI66" s="387"/>
      <c r="AJ66" s="388"/>
      <c r="AK66" s="386" t="str">
        <f t="shared" si="7"/>
        <v/>
      </c>
      <c r="AL66" s="160"/>
      <c r="AM66" s="380"/>
      <c r="AN66" s="388"/>
      <c r="AO66" s="173"/>
      <c r="AP66" s="388"/>
      <c r="AQ66" s="160"/>
      <c r="AR66" s="7"/>
      <c r="AS66" s="173"/>
      <c r="AT66" s="160"/>
    </row>
    <row r="67" spans="1:46" s="143" customFormat="1" ht="21" customHeight="1" x14ac:dyDescent="0.25">
      <c r="A67" s="305"/>
      <c r="B67" s="311"/>
      <c r="C67" s="311"/>
      <c r="D67" s="311"/>
      <c r="E67" s="311"/>
      <c r="F67" s="312"/>
      <c r="G67" s="313"/>
      <c r="H67" s="137" t="str">
        <f>IF(AND($C$6="Choisir la période de dépôt",F67&lt;&gt;"",G67),"Choisir une période de dépôt",IF(AND($G67&lt;&gt;"",$F67=""),"Date de début requise",IF(AND($F67&lt;&gt;"",$G67=""),"Date de fin requise",IF($F67="","",IF(AND(VLOOKUP($G67,Données!$C$2:$E$7,3,TRUE)=VLOOKUP($C$6,Données!$A$2:$E$7,5,FALSE),VLOOKUP($F67,Données!$C$2:$E$7,3,TRUE)=VLOOKUP($C$6,Données!$A$2:$E$7,5,FALSE)),"OK","Les dates ne correspondent pas à la période visée par le soutien")))))</f>
        <v/>
      </c>
      <c r="I67" s="5"/>
      <c r="J67" s="523"/>
      <c r="K67" s="137" t="str">
        <f t="shared" si="2"/>
        <v/>
      </c>
      <c r="L67" s="524"/>
      <c r="M67" s="270"/>
      <c r="N67" s="137" t="str">
        <f t="shared" si="3"/>
        <v/>
      </c>
      <c r="O67" s="6"/>
      <c r="P67" s="160"/>
      <c r="Q67" s="7"/>
      <c r="R67" s="5"/>
      <c r="S67" s="10"/>
      <c r="T67" s="8"/>
      <c r="U67" s="306"/>
      <c r="V67" s="307"/>
      <c r="W67" s="308"/>
      <c r="X67" s="138" t="str">
        <f t="shared" si="1"/>
        <v/>
      </c>
      <c r="Y67" s="139" t="str">
        <f t="shared" si="8"/>
        <v/>
      </c>
      <c r="Z67" s="140" t="str">
        <f t="shared" si="9"/>
        <v/>
      </c>
      <c r="AA67" s="141" t="str">
        <f>IF(OR($F67="",$G67="",$I67="",$I67=0),"",VLOOKUP($G67,'Tableau de bord'!$B$28:$G$32,4,TRUE))</f>
        <v/>
      </c>
      <c r="AB67" s="141" t="str">
        <f>IF(OR($F67="",$G67="",$I67="",$I67=0),"",VLOOKUP($G67,'Tableau de bord'!$B$35:$G$39,4,TRUE))</f>
        <v/>
      </c>
      <c r="AC67" s="168" t="str">
        <f t="shared" si="4"/>
        <v/>
      </c>
      <c r="AD67" s="142" t="str">
        <f t="shared" si="5"/>
        <v/>
      </c>
      <c r="AE67" s="142" t="str">
        <f>IF(OR($I67="",$G67="",$F67=""),"",IF(OR($H67&lt;&gt;"OK",$K67&lt;&gt;"OK",$N67&lt;&gt;"OK"),0,IF($Y67&gt;=0,IF(($Z$10*$Z67)*VLOOKUP($G67,'Tableau de bord'!$B$42:$G$46,4,TRUE)&gt;75000,75000*($Y67),(($Z$10*$Z67)*$Y67*VLOOKUP($G67,'Tableau de bord'!$B$42:$G$46,4,TRUE))))))</f>
        <v/>
      </c>
      <c r="AF67" s="177" t="str">
        <f t="shared" si="6"/>
        <v/>
      </c>
      <c r="AG67" s="309"/>
      <c r="AH67" s="310"/>
      <c r="AI67" s="387"/>
      <c r="AJ67" s="388"/>
      <c r="AK67" s="386" t="str">
        <f t="shared" si="7"/>
        <v/>
      </c>
      <c r="AL67" s="160"/>
      <c r="AM67" s="380"/>
      <c r="AN67" s="388"/>
      <c r="AO67" s="173"/>
      <c r="AP67" s="388"/>
      <c r="AQ67" s="160"/>
      <c r="AR67" s="7"/>
      <c r="AS67" s="173"/>
      <c r="AT67" s="160"/>
    </row>
    <row r="68" spans="1:46" s="143" customFormat="1" ht="21" customHeight="1" x14ac:dyDescent="0.25">
      <c r="A68" s="305"/>
      <c r="B68" s="311"/>
      <c r="C68" s="311"/>
      <c r="D68" s="311"/>
      <c r="E68" s="311"/>
      <c r="F68" s="312"/>
      <c r="G68" s="313"/>
      <c r="H68" s="137" t="str">
        <f>IF(AND($C$6="Choisir la période de dépôt",F68&lt;&gt;"",G68),"Choisir une période de dépôt",IF(AND($G68&lt;&gt;"",$F68=""),"Date de début requise",IF(AND($F68&lt;&gt;"",$G68=""),"Date de fin requise",IF($F68="","",IF(AND(VLOOKUP($G68,Données!$C$2:$E$7,3,TRUE)=VLOOKUP($C$6,Données!$A$2:$E$7,5,FALSE),VLOOKUP($F68,Données!$C$2:$E$7,3,TRUE)=VLOOKUP($C$6,Données!$A$2:$E$7,5,FALSE)),"OK","Les dates ne correspondent pas à la période visée par le soutien")))))</f>
        <v/>
      </c>
      <c r="I68" s="5"/>
      <c r="J68" s="523"/>
      <c r="K68" s="137" t="str">
        <f t="shared" si="2"/>
        <v/>
      </c>
      <c r="L68" s="524"/>
      <c r="M68" s="270"/>
      <c r="N68" s="137" t="str">
        <f t="shared" si="3"/>
        <v/>
      </c>
      <c r="O68" s="6"/>
      <c r="P68" s="160"/>
      <c r="Q68" s="7"/>
      <c r="R68" s="5"/>
      <c r="S68" s="10"/>
      <c r="T68" s="8"/>
      <c r="U68" s="306"/>
      <c r="V68" s="307"/>
      <c r="W68" s="308"/>
      <c r="X68" s="138" t="str">
        <f t="shared" si="1"/>
        <v/>
      </c>
      <c r="Y68" s="139" t="str">
        <f t="shared" si="8"/>
        <v/>
      </c>
      <c r="Z68" s="140" t="str">
        <f t="shared" si="9"/>
        <v/>
      </c>
      <c r="AA68" s="141" t="str">
        <f>IF(OR($F68="",$G68="",$I68="",$I68=0),"",VLOOKUP($G68,'Tableau de bord'!$B$28:$G$32,4,TRUE))</f>
        <v/>
      </c>
      <c r="AB68" s="141" t="str">
        <f>IF(OR($F68="",$G68="",$I68="",$I68=0),"",VLOOKUP($G68,'Tableau de bord'!$B$35:$G$39,4,TRUE))</f>
        <v/>
      </c>
      <c r="AC68" s="168" t="str">
        <f t="shared" si="4"/>
        <v/>
      </c>
      <c r="AD68" s="142" t="str">
        <f t="shared" si="5"/>
        <v/>
      </c>
      <c r="AE68" s="142" t="str">
        <f>IF(OR($I68="",$G68="",$F68=""),"",IF(OR($H68&lt;&gt;"OK",$K68&lt;&gt;"OK",$N68&lt;&gt;"OK"),0,IF($Y68&gt;=0,IF(($Z$10*$Z68)*VLOOKUP($G68,'Tableau de bord'!$B$42:$G$46,4,TRUE)&gt;75000,75000*($Y68),(($Z$10*$Z68)*$Y68*VLOOKUP($G68,'Tableau de bord'!$B$42:$G$46,4,TRUE))))))</f>
        <v/>
      </c>
      <c r="AF68" s="177" t="str">
        <f t="shared" si="6"/>
        <v/>
      </c>
      <c r="AG68" s="309"/>
      <c r="AH68" s="310"/>
      <c r="AI68" s="387"/>
      <c r="AJ68" s="388"/>
      <c r="AK68" s="386" t="str">
        <f t="shared" si="7"/>
        <v/>
      </c>
      <c r="AL68" s="160"/>
      <c r="AM68" s="380"/>
      <c r="AN68" s="388"/>
      <c r="AO68" s="173"/>
      <c r="AP68" s="388"/>
      <c r="AQ68" s="160"/>
      <c r="AR68" s="7"/>
      <c r="AS68" s="173"/>
      <c r="AT68" s="160"/>
    </row>
    <row r="69" spans="1:46" s="143" customFormat="1" ht="21" customHeight="1" x14ac:dyDescent="0.25">
      <c r="A69" s="305"/>
      <c r="B69" s="311"/>
      <c r="C69" s="311"/>
      <c r="D69" s="311"/>
      <c r="E69" s="311"/>
      <c r="F69" s="312"/>
      <c r="G69" s="313"/>
      <c r="H69" s="137" t="str">
        <f>IF(AND($C$6="Choisir la période de dépôt",F69&lt;&gt;"",G69),"Choisir une période de dépôt",IF(AND($G69&lt;&gt;"",$F69=""),"Date de début requise",IF(AND($F69&lt;&gt;"",$G69=""),"Date de fin requise",IF($F69="","",IF(AND(VLOOKUP($G69,Données!$C$2:$E$7,3,TRUE)=VLOOKUP($C$6,Données!$A$2:$E$7,5,FALSE),VLOOKUP($F69,Données!$C$2:$E$7,3,TRUE)=VLOOKUP($C$6,Données!$A$2:$E$7,5,FALSE)),"OK","Les dates ne correspondent pas à la période visée par le soutien")))))</f>
        <v/>
      </c>
      <c r="I69" s="5"/>
      <c r="J69" s="523"/>
      <c r="K69" s="137" t="str">
        <f t="shared" si="2"/>
        <v/>
      </c>
      <c r="L69" s="524"/>
      <c r="M69" s="270"/>
      <c r="N69" s="137" t="str">
        <f t="shared" si="3"/>
        <v/>
      </c>
      <c r="O69" s="6"/>
      <c r="P69" s="160"/>
      <c r="Q69" s="7"/>
      <c r="R69" s="5"/>
      <c r="S69" s="10"/>
      <c r="T69" s="8"/>
      <c r="U69" s="306"/>
      <c r="V69" s="307"/>
      <c r="W69" s="308"/>
      <c r="X69" s="138" t="str">
        <f t="shared" si="1"/>
        <v/>
      </c>
      <c r="Y69" s="139" t="str">
        <f t="shared" si="8"/>
        <v/>
      </c>
      <c r="Z69" s="140" t="str">
        <f t="shared" si="9"/>
        <v/>
      </c>
      <c r="AA69" s="141" t="str">
        <f>IF(OR($F69="",$G69="",$I69="",$I69=0),"",VLOOKUP($G69,'Tableau de bord'!$B$28:$G$32,4,TRUE))</f>
        <v/>
      </c>
      <c r="AB69" s="141" t="str">
        <f>IF(OR($F69="",$G69="",$I69="",$I69=0),"",VLOOKUP($G69,'Tableau de bord'!$B$35:$G$39,4,TRUE))</f>
        <v/>
      </c>
      <c r="AC69" s="168" t="str">
        <f t="shared" si="4"/>
        <v/>
      </c>
      <c r="AD69" s="142" t="str">
        <f t="shared" si="5"/>
        <v/>
      </c>
      <c r="AE69" s="142" t="str">
        <f>IF(OR($I69="",$G69="",$F69=""),"",IF(OR($H69&lt;&gt;"OK",$K69&lt;&gt;"OK",$N69&lt;&gt;"OK"),0,IF($Y69&gt;=0,IF(($Z$10*$Z69)*VLOOKUP($G69,'Tableau de bord'!$B$42:$G$46,4,TRUE)&gt;75000,75000*($Y69),(($Z$10*$Z69)*$Y69*VLOOKUP($G69,'Tableau de bord'!$B$42:$G$46,4,TRUE))))))</f>
        <v/>
      </c>
      <c r="AF69" s="177" t="str">
        <f t="shared" si="6"/>
        <v/>
      </c>
      <c r="AG69" s="309"/>
      <c r="AH69" s="310"/>
      <c r="AI69" s="387"/>
      <c r="AJ69" s="388"/>
      <c r="AK69" s="386" t="str">
        <f t="shared" si="7"/>
        <v/>
      </c>
      <c r="AL69" s="160"/>
      <c r="AM69" s="380"/>
      <c r="AN69" s="388"/>
      <c r="AO69" s="173"/>
      <c r="AP69" s="388"/>
      <c r="AQ69" s="160"/>
      <c r="AR69" s="7"/>
      <c r="AS69" s="173"/>
      <c r="AT69" s="160"/>
    </row>
    <row r="70" spans="1:46" s="143" customFormat="1" ht="21" customHeight="1" x14ac:dyDescent="0.25">
      <c r="A70" s="305"/>
      <c r="B70" s="311"/>
      <c r="C70" s="311"/>
      <c r="D70" s="311"/>
      <c r="E70" s="311"/>
      <c r="F70" s="312"/>
      <c r="G70" s="313"/>
      <c r="H70" s="137" t="str">
        <f>IF(AND($C$6="Choisir la période de dépôt",F70&lt;&gt;"",G70),"Choisir une période de dépôt",IF(AND($G70&lt;&gt;"",$F70=""),"Date de début requise",IF(AND($F70&lt;&gt;"",$G70=""),"Date de fin requise",IF($F70="","",IF(AND(VLOOKUP($G70,Données!$C$2:$E$7,3,TRUE)=VLOOKUP($C$6,Données!$A$2:$E$7,5,FALSE),VLOOKUP($F70,Données!$C$2:$E$7,3,TRUE)=VLOOKUP($C$6,Données!$A$2:$E$7,5,FALSE)),"OK","Les dates ne correspondent pas à la période visée par le soutien")))))</f>
        <v/>
      </c>
      <c r="I70" s="5"/>
      <c r="J70" s="523"/>
      <c r="K70" s="137" t="str">
        <f t="shared" si="2"/>
        <v/>
      </c>
      <c r="L70" s="524"/>
      <c r="M70" s="270"/>
      <c r="N70" s="137" t="str">
        <f t="shared" si="3"/>
        <v/>
      </c>
      <c r="O70" s="6"/>
      <c r="P70" s="160"/>
      <c r="Q70" s="7"/>
      <c r="R70" s="5"/>
      <c r="S70" s="10"/>
      <c r="T70" s="8"/>
      <c r="U70" s="306"/>
      <c r="V70" s="307"/>
      <c r="W70" s="308"/>
      <c r="X70" s="138" t="str">
        <f t="shared" si="1"/>
        <v/>
      </c>
      <c r="Y70" s="139" t="str">
        <f t="shared" si="8"/>
        <v/>
      </c>
      <c r="Z70" s="140" t="str">
        <f t="shared" si="9"/>
        <v/>
      </c>
      <c r="AA70" s="141" t="str">
        <f>IF(OR($F70="",$G70="",$I70="",$I70=0),"",VLOOKUP($G70,'Tableau de bord'!$B$28:$G$32,4,TRUE))</f>
        <v/>
      </c>
      <c r="AB70" s="141" t="str">
        <f>IF(OR($F70="",$G70="",$I70="",$I70=0),"",VLOOKUP($G70,'Tableau de bord'!$B$35:$G$39,4,TRUE))</f>
        <v/>
      </c>
      <c r="AC70" s="168" t="str">
        <f t="shared" si="4"/>
        <v/>
      </c>
      <c r="AD70" s="142" t="str">
        <f t="shared" si="5"/>
        <v/>
      </c>
      <c r="AE70" s="142" t="str">
        <f>IF(OR($I70="",$G70="",$F70=""),"",IF(OR($H70&lt;&gt;"OK",$K70&lt;&gt;"OK",$N70&lt;&gt;"OK"),0,IF($Y70&gt;=0,IF(($Z$10*$Z70)*VLOOKUP($G70,'Tableau de bord'!$B$42:$G$46,4,TRUE)&gt;75000,75000*($Y70),(($Z$10*$Z70)*$Y70*VLOOKUP($G70,'Tableau de bord'!$B$42:$G$46,4,TRUE))))))</f>
        <v/>
      </c>
      <c r="AF70" s="177" t="str">
        <f t="shared" si="6"/>
        <v/>
      </c>
      <c r="AG70" s="309"/>
      <c r="AH70" s="310"/>
      <c r="AI70" s="387"/>
      <c r="AJ70" s="388"/>
      <c r="AK70" s="386" t="str">
        <f t="shared" si="7"/>
        <v/>
      </c>
      <c r="AL70" s="160"/>
      <c r="AM70" s="380"/>
      <c r="AN70" s="388"/>
      <c r="AO70" s="173"/>
      <c r="AP70" s="388"/>
      <c r="AQ70" s="160"/>
      <c r="AR70" s="7"/>
      <c r="AS70" s="173"/>
      <c r="AT70" s="160"/>
    </row>
    <row r="71" spans="1:46" s="143" customFormat="1" ht="21" customHeight="1" x14ac:dyDescent="0.25">
      <c r="A71" s="305"/>
      <c r="B71" s="311"/>
      <c r="C71" s="311"/>
      <c r="D71" s="311"/>
      <c r="E71" s="311"/>
      <c r="F71" s="312"/>
      <c r="G71" s="313"/>
      <c r="H71" s="137" t="str">
        <f>IF(AND($C$6="Choisir la période de dépôt",F71&lt;&gt;"",G71),"Choisir une période de dépôt",IF(AND($G71&lt;&gt;"",$F71=""),"Date de début requise",IF(AND($F71&lt;&gt;"",$G71=""),"Date de fin requise",IF($F71="","",IF(AND(VLOOKUP($G71,Données!$C$2:$E$7,3,TRUE)=VLOOKUP($C$6,Données!$A$2:$E$7,5,FALSE),VLOOKUP($F71,Données!$C$2:$E$7,3,TRUE)=VLOOKUP($C$6,Données!$A$2:$E$7,5,FALSE)),"OK","Les dates ne correspondent pas à la période visée par le soutien")))))</f>
        <v/>
      </c>
      <c r="I71" s="5"/>
      <c r="J71" s="523"/>
      <c r="K71" s="137" t="str">
        <f t="shared" si="2"/>
        <v/>
      </c>
      <c r="L71" s="524"/>
      <c r="M71" s="270"/>
      <c r="N71" s="137" t="str">
        <f t="shared" si="3"/>
        <v/>
      </c>
      <c r="O71" s="6"/>
      <c r="P71" s="160"/>
      <c r="Q71" s="7"/>
      <c r="R71" s="5"/>
      <c r="S71" s="10"/>
      <c r="T71" s="8"/>
      <c r="U71" s="306"/>
      <c r="V71" s="307"/>
      <c r="W71" s="308"/>
      <c r="X71" s="138" t="str">
        <f t="shared" si="1"/>
        <v/>
      </c>
      <c r="Y71" s="139" t="str">
        <f t="shared" si="8"/>
        <v/>
      </c>
      <c r="Z71" s="140" t="str">
        <f t="shared" si="9"/>
        <v/>
      </c>
      <c r="AA71" s="141" t="str">
        <f>IF(OR($F71="",$G71="",$I71="",$I71=0),"",VLOOKUP($G71,'Tableau de bord'!$B$28:$G$32,4,TRUE))</f>
        <v/>
      </c>
      <c r="AB71" s="141" t="str">
        <f>IF(OR($F71="",$G71="",$I71="",$I71=0),"",VLOOKUP($G71,'Tableau de bord'!$B$35:$G$39,4,TRUE))</f>
        <v/>
      </c>
      <c r="AC71" s="168" t="str">
        <f t="shared" si="4"/>
        <v/>
      </c>
      <c r="AD71" s="142" t="str">
        <f t="shared" si="5"/>
        <v/>
      </c>
      <c r="AE71" s="142" t="str">
        <f>IF(OR($I71="",$G71="",$F71=""),"",IF(OR($H71&lt;&gt;"OK",$K71&lt;&gt;"OK",$N71&lt;&gt;"OK"),0,IF($Y71&gt;=0,IF(($Z$10*$Z71)*VLOOKUP($G71,'Tableau de bord'!$B$42:$G$46,4,TRUE)&gt;75000,75000*($Y71),(($Z$10*$Z71)*$Y71*VLOOKUP($G71,'Tableau de bord'!$B$42:$G$46,4,TRUE))))))</f>
        <v/>
      </c>
      <c r="AF71" s="177" t="str">
        <f t="shared" si="6"/>
        <v/>
      </c>
      <c r="AG71" s="309"/>
      <c r="AH71" s="310"/>
      <c r="AI71" s="387"/>
      <c r="AJ71" s="388"/>
      <c r="AK71" s="386" t="str">
        <f t="shared" si="7"/>
        <v/>
      </c>
      <c r="AL71" s="160"/>
      <c r="AM71" s="380"/>
      <c r="AN71" s="388"/>
      <c r="AO71" s="173"/>
      <c r="AP71" s="388"/>
      <c r="AQ71" s="160"/>
      <c r="AR71" s="7"/>
      <c r="AS71" s="173"/>
      <c r="AT71" s="160"/>
    </row>
    <row r="72" spans="1:46" s="143" customFormat="1" ht="21" customHeight="1" x14ac:dyDescent="0.25">
      <c r="A72" s="305"/>
      <c r="B72" s="311"/>
      <c r="C72" s="311"/>
      <c r="D72" s="311"/>
      <c r="E72" s="311"/>
      <c r="F72" s="312"/>
      <c r="G72" s="313"/>
      <c r="H72" s="137" t="str">
        <f>IF(AND($C$6="Choisir la période de dépôt",F72&lt;&gt;"",G72),"Choisir une période de dépôt",IF(AND($G72&lt;&gt;"",$F72=""),"Date de début requise",IF(AND($F72&lt;&gt;"",$G72=""),"Date de fin requise",IF($F72="","",IF(AND(VLOOKUP($G72,Données!$C$2:$E$7,3,TRUE)=VLOOKUP($C$6,Données!$A$2:$E$7,5,FALSE),VLOOKUP($F72,Données!$C$2:$E$7,3,TRUE)=VLOOKUP($C$6,Données!$A$2:$E$7,5,FALSE)),"OK","Les dates ne correspondent pas à la période visée par le soutien")))))</f>
        <v/>
      </c>
      <c r="I72" s="5"/>
      <c r="J72" s="523"/>
      <c r="K72" s="137" t="str">
        <f t="shared" si="2"/>
        <v/>
      </c>
      <c r="L72" s="524"/>
      <c r="M72" s="270"/>
      <c r="N72" s="137" t="str">
        <f t="shared" si="3"/>
        <v/>
      </c>
      <c r="O72" s="6"/>
      <c r="P72" s="160"/>
      <c r="Q72" s="7"/>
      <c r="R72" s="5"/>
      <c r="S72" s="10"/>
      <c r="T72" s="8"/>
      <c r="U72" s="306"/>
      <c r="V72" s="307"/>
      <c r="W72" s="308"/>
      <c r="X72" s="138" t="str">
        <f t="shared" si="1"/>
        <v/>
      </c>
      <c r="Y72" s="139" t="str">
        <f t="shared" si="8"/>
        <v/>
      </c>
      <c r="Z72" s="140" t="str">
        <f t="shared" si="9"/>
        <v/>
      </c>
      <c r="AA72" s="141" t="str">
        <f>IF(OR($F72="",$G72="",$I72="",$I72=0),"",VLOOKUP($G72,'Tableau de bord'!$B$28:$G$32,4,TRUE))</f>
        <v/>
      </c>
      <c r="AB72" s="141" t="str">
        <f>IF(OR($F72="",$G72="",$I72="",$I72=0),"",VLOOKUP($G72,'Tableau de bord'!$B$35:$G$39,4,TRUE))</f>
        <v/>
      </c>
      <c r="AC72" s="168" t="str">
        <f t="shared" si="4"/>
        <v/>
      </c>
      <c r="AD72" s="142" t="str">
        <f t="shared" si="5"/>
        <v/>
      </c>
      <c r="AE72" s="142" t="str">
        <f>IF(OR($I72="",$G72="",$F72=""),"",IF(OR($H72&lt;&gt;"OK",$K72&lt;&gt;"OK",$N72&lt;&gt;"OK"),0,IF($Y72&gt;=0,IF(($Z$10*$Z72)*VLOOKUP($G72,'Tableau de bord'!$B$42:$G$46,4,TRUE)&gt;75000,75000*($Y72),(($Z$10*$Z72)*$Y72*VLOOKUP($G72,'Tableau de bord'!$B$42:$G$46,4,TRUE))))))</f>
        <v/>
      </c>
      <c r="AF72" s="177" t="str">
        <f t="shared" si="6"/>
        <v/>
      </c>
      <c r="AG72" s="309"/>
      <c r="AH72" s="310"/>
      <c r="AI72" s="387"/>
      <c r="AJ72" s="388"/>
      <c r="AK72" s="386" t="str">
        <f t="shared" si="7"/>
        <v/>
      </c>
      <c r="AL72" s="160"/>
      <c r="AM72" s="380"/>
      <c r="AN72" s="388"/>
      <c r="AO72" s="173"/>
      <c r="AP72" s="388"/>
      <c r="AQ72" s="160"/>
      <c r="AR72" s="7"/>
      <c r="AS72" s="173"/>
      <c r="AT72" s="160"/>
    </row>
    <row r="73" spans="1:46" s="143" customFormat="1" ht="21" customHeight="1" x14ac:dyDescent="0.25">
      <c r="A73" s="305"/>
      <c r="B73" s="311"/>
      <c r="C73" s="311"/>
      <c r="D73" s="311"/>
      <c r="E73" s="311"/>
      <c r="F73" s="312"/>
      <c r="G73" s="313"/>
      <c r="H73" s="137" t="str">
        <f>IF(AND($C$6="Choisir la période de dépôt",F73&lt;&gt;"",G73),"Choisir une période de dépôt",IF(AND($G73&lt;&gt;"",$F73=""),"Date de début requise",IF(AND($F73&lt;&gt;"",$G73=""),"Date de fin requise",IF($F73="","",IF(AND(VLOOKUP($G73,Données!$C$2:$E$7,3,TRUE)=VLOOKUP($C$6,Données!$A$2:$E$7,5,FALSE),VLOOKUP($F73,Données!$C$2:$E$7,3,TRUE)=VLOOKUP($C$6,Données!$A$2:$E$7,5,FALSE)),"OK","Les dates ne correspondent pas à la période visée par le soutien")))))</f>
        <v/>
      </c>
      <c r="I73" s="5"/>
      <c r="J73" s="523"/>
      <c r="K73" s="137" t="str">
        <f t="shared" si="2"/>
        <v/>
      </c>
      <c r="L73" s="524"/>
      <c r="M73" s="270"/>
      <c r="N73" s="137" t="str">
        <f t="shared" si="3"/>
        <v/>
      </c>
      <c r="O73" s="6"/>
      <c r="P73" s="160"/>
      <c r="Q73" s="7"/>
      <c r="R73" s="5"/>
      <c r="S73" s="10"/>
      <c r="T73" s="8"/>
      <c r="U73" s="306"/>
      <c r="V73" s="307"/>
      <c r="W73" s="308"/>
      <c r="X73" s="138" t="str">
        <f t="shared" si="1"/>
        <v/>
      </c>
      <c r="Y73" s="139" t="str">
        <f t="shared" si="8"/>
        <v/>
      </c>
      <c r="Z73" s="140" t="str">
        <f t="shared" si="9"/>
        <v/>
      </c>
      <c r="AA73" s="141" t="str">
        <f>IF(OR($F73="",$G73="",$I73="",$I73=0),"",VLOOKUP($G73,'Tableau de bord'!$B$28:$G$32,4,TRUE))</f>
        <v/>
      </c>
      <c r="AB73" s="141" t="str">
        <f>IF(OR($F73="",$G73="",$I73="",$I73=0),"",VLOOKUP($G73,'Tableau de bord'!$B$35:$G$39,4,TRUE))</f>
        <v/>
      </c>
      <c r="AC73" s="168" t="str">
        <f t="shared" si="4"/>
        <v/>
      </c>
      <c r="AD73" s="142" t="str">
        <f t="shared" si="5"/>
        <v/>
      </c>
      <c r="AE73" s="142" t="str">
        <f>IF(OR($I73="",$G73="",$F73=""),"",IF(OR($H73&lt;&gt;"OK",$K73&lt;&gt;"OK",$N73&lt;&gt;"OK"),0,IF($Y73&gt;=0,IF(($Z$10*$Z73)*VLOOKUP($G73,'Tableau de bord'!$B$42:$G$46,4,TRUE)&gt;75000,75000*($Y73),(($Z$10*$Z73)*$Y73*VLOOKUP($G73,'Tableau de bord'!$B$42:$G$46,4,TRUE))))))</f>
        <v/>
      </c>
      <c r="AF73" s="177" t="str">
        <f t="shared" si="6"/>
        <v/>
      </c>
      <c r="AG73" s="309"/>
      <c r="AH73" s="310"/>
      <c r="AI73" s="387"/>
      <c r="AJ73" s="388"/>
      <c r="AK73" s="386" t="str">
        <f t="shared" si="7"/>
        <v/>
      </c>
      <c r="AL73" s="160"/>
      <c r="AM73" s="380"/>
      <c r="AN73" s="388"/>
      <c r="AO73" s="173"/>
      <c r="AP73" s="388"/>
      <c r="AQ73" s="160"/>
      <c r="AR73" s="7"/>
      <c r="AS73" s="173"/>
      <c r="AT73" s="160"/>
    </row>
    <row r="74" spans="1:46" s="143" customFormat="1" ht="21" customHeight="1" x14ac:dyDescent="0.25">
      <c r="A74" s="305"/>
      <c r="B74" s="311"/>
      <c r="C74" s="311"/>
      <c r="D74" s="311"/>
      <c r="E74" s="311"/>
      <c r="F74" s="312"/>
      <c r="G74" s="313"/>
      <c r="H74" s="137" t="str">
        <f>IF(AND($C$6="Choisir la période de dépôt",F74&lt;&gt;"",G74),"Choisir une période de dépôt",IF(AND($G74&lt;&gt;"",$F74=""),"Date de début requise",IF(AND($F74&lt;&gt;"",$G74=""),"Date de fin requise",IF($F74="","",IF(AND(VLOOKUP($G74,Données!$C$2:$E$7,3,TRUE)=VLOOKUP($C$6,Données!$A$2:$E$7,5,FALSE),VLOOKUP($F74,Données!$C$2:$E$7,3,TRUE)=VLOOKUP($C$6,Données!$A$2:$E$7,5,FALSE)),"OK","Les dates ne correspondent pas à la période visée par le soutien")))))</f>
        <v/>
      </c>
      <c r="I74" s="5"/>
      <c r="J74" s="523"/>
      <c r="K74" s="137" t="str">
        <f t="shared" si="2"/>
        <v/>
      </c>
      <c r="L74" s="524"/>
      <c r="M74" s="270"/>
      <c r="N74" s="137" t="str">
        <f t="shared" si="3"/>
        <v/>
      </c>
      <c r="O74" s="6"/>
      <c r="P74" s="160"/>
      <c r="Q74" s="7"/>
      <c r="R74" s="5"/>
      <c r="S74" s="10"/>
      <c r="T74" s="8"/>
      <c r="U74" s="306"/>
      <c r="V74" s="307"/>
      <c r="W74" s="308"/>
      <c r="X74" s="138" t="str">
        <f t="shared" si="1"/>
        <v/>
      </c>
      <c r="Y74" s="139" t="str">
        <f t="shared" si="8"/>
        <v/>
      </c>
      <c r="Z74" s="140" t="str">
        <f t="shared" si="9"/>
        <v/>
      </c>
      <c r="AA74" s="141" t="str">
        <f>IF(OR($F74="",$G74="",$I74="",$I74=0),"",VLOOKUP($G74,'Tableau de bord'!$B$28:$G$32,4,TRUE))</f>
        <v/>
      </c>
      <c r="AB74" s="141" t="str">
        <f>IF(OR($F74="",$G74="",$I74="",$I74=0),"",VLOOKUP($G74,'Tableau de bord'!$B$35:$G$39,4,TRUE))</f>
        <v/>
      </c>
      <c r="AC74" s="168" t="str">
        <f t="shared" si="4"/>
        <v/>
      </c>
      <c r="AD74" s="142" t="str">
        <f t="shared" si="5"/>
        <v/>
      </c>
      <c r="AE74" s="142" t="str">
        <f>IF(OR($I74="",$G74="",$F74=""),"",IF(OR($H74&lt;&gt;"OK",$K74&lt;&gt;"OK",$N74&lt;&gt;"OK"),0,IF($Y74&gt;=0,IF(($Z$10*$Z74)*VLOOKUP($G74,'Tableau de bord'!$B$42:$G$46,4,TRUE)&gt;75000,75000*($Y74),(($Z$10*$Z74)*$Y74*VLOOKUP($G74,'Tableau de bord'!$B$42:$G$46,4,TRUE))))))</f>
        <v/>
      </c>
      <c r="AF74" s="177" t="str">
        <f t="shared" si="6"/>
        <v/>
      </c>
      <c r="AG74" s="309"/>
      <c r="AH74" s="310"/>
      <c r="AI74" s="387"/>
      <c r="AJ74" s="388"/>
      <c r="AK74" s="386" t="str">
        <f t="shared" si="7"/>
        <v/>
      </c>
      <c r="AL74" s="160"/>
      <c r="AM74" s="380"/>
      <c r="AN74" s="388"/>
      <c r="AO74" s="173"/>
      <c r="AP74" s="388"/>
      <c r="AQ74" s="160"/>
      <c r="AR74" s="7"/>
      <c r="AS74" s="173"/>
      <c r="AT74" s="160"/>
    </row>
    <row r="75" spans="1:46" s="143" customFormat="1" ht="21" customHeight="1" x14ac:dyDescent="0.25">
      <c r="A75" s="305"/>
      <c r="B75" s="311"/>
      <c r="C75" s="311"/>
      <c r="D75" s="311"/>
      <c r="E75" s="311"/>
      <c r="F75" s="312"/>
      <c r="G75" s="313"/>
      <c r="H75" s="137" t="str">
        <f>IF(AND($C$6="Choisir la période de dépôt",F75&lt;&gt;"",G75),"Choisir une période de dépôt",IF(AND($G75&lt;&gt;"",$F75=""),"Date de début requise",IF(AND($F75&lt;&gt;"",$G75=""),"Date de fin requise",IF($F75="","",IF(AND(VLOOKUP($G75,Données!$C$2:$E$7,3,TRUE)=VLOOKUP($C$6,Données!$A$2:$E$7,5,FALSE),VLOOKUP($F75,Données!$C$2:$E$7,3,TRUE)=VLOOKUP($C$6,Données!$A$2:$E$7,5,FALSE)),"OK","Les dates ne correspondent pas à la période visée par le soutien")))))</f>
        <v/>
      </c>
      <c r="I75" s="5"/>
      <c r="J75" s="523"/>
      <c r="K75" s="137" t="str">
        <f t="shared" si="2"/>
        <v/>
      </c>
      <c r="L75" s="524"/>
      <c r="M75" s="270"/>
      <c r="N75" s="137" t="str">
        <f t="shared" si="3"/>
        <v/>
      </c>
      <c r="O75" s="6"/>
      <c r="P75" s="160"/>
      <c r="Q75" s="7"/>
      <c r="R75" s="5"/>
      <c r="S75" s="10"/>
      <c r="T75" s="8"/>
      <c r="U75" s="306"/>
      <c r="V75" s="307"/>
      <c r="W75" s="308"/>
      <c r="X75" s="138" t="str">
        <f t="shared" si="1"/>
        <v/>
      </c>
      <c r="Y75" s="139" t="str">
        <f t="shared" si="8"/>
        <v/>
      </c>
      <c r="Z75" s="140" t="str">
        <f t="shared" si="9"/>
        <v/>
      </c>
      <c r="AA75" s="141" t="str">
        <f>IF(OR($F75="",$G75="",$I75="",$I75=0),"",VLOOKUP($G75,'Tableau de bord'!$B$28:$G$32,4,TRUE))</f>
        <v/>
      </c>
      <c r="AB75" s="141" t="str">
        <f>IF(OR($F75="",$G75="",$I75="",$I75=0),"",VLOOKUP($G75,'Tableau de bord'!$B$35:$G$39,4,TRUE))</f>
        <v/>
      </c>
      <c r="AC75" s="168" t="str">
        <f t="shared" si="4"/>
        <v/>
      </c>
      <c r="AD75" s="142" t="str">
        <f t="shared" si="5"/>
        <v/>
      </c>
      <c r="AE75" s="142" t="str">
        <f>IF(OR($I75="",$G75="",$F75=""),"",IF(OR($H75&lt;&gt;"OK",$K75&lt;&gt;"OK",$N75&lt;&gt;"OK"),0,IF($Y75&gt;=0,IF(($Z$10*$Z75)*VLOOKUP($G75,'Tableau de bord'!$B$42:$G$46,4,TRUE)&gt;75000,75000*($Y75),(($Z$10*$Z75)*$Y75*VLOOKUP($G75,'Tableau de bord'!$B$42:$G$46,4,TRUE))))))</f>
        <v/>
      </c>
      <c r="AF75" s="177" t="str">
        <f t="shared" si="6"/>
        <v/>
      </c>
      <c r="AG75" s="309"/>
      <c r="AH75" s="310"/>
      <c r="AI75" s="387"/>
      <c r="AJ75" s="388"/>
      <c r="AK75" s="386" t="str">
        <f t="shared" si="7"/>
        <v/>
      </c>
      <c r="AL75" s="160"/>
      <c r="AM75" s="380"/>
      <c r="AN75" s="388"/>
      <c r="AO75" s="173"/>
      <c r="AP75" s="388"/>
      <c r="AQ75" s="160"/>
      <c r="AR75" s="7"/>
      <c r="AS75" s="173"/>
      <c r="AT75" s="160"/>
    </row>
    <row r="76" spans="1:46" s="143" customFormat="1" ht="21" customHeight="1" x14ac:dyDescent="0.25">
      <c r="A76" s="305"/>
      <c r="B76" s="311"/>
      <c r="C76" s="311"/>
      <c r="D76" s="311"/>
      <c r="E76" s="311"/>
      <c r="F76" s="312"/>
      <c r="G76" s="313"/>
      <c r="H76" s="137" t="str">
        <f>IF(AND($C$6="Choisir la période de dépôt",F76&lt;&gt;"",G76),"Choisir une période de dépôt",IF(AND($G76&lt;&gt;"",$F76=""),"Date de début requise",IF(AND($F76&lt;&gt;"",$G76=""),"Date de fin requise",IF($F76="","",IF(AND(VLOOKUP($G76,Données!$C$2:$E$7,3,TRUE)=VLOOKUP($C$6,Données!$A$2:$E$7,5,FALSE),VLOOKUP($F76,Données!$C$2:$E$7,3,TRUE)=VLOOKUP($C$6,Données!$A$2:$E$7,5,FALSE)),"OK","Les dates ne correspondent pas à la période visée par le soutien")))))</f>
        <v/>
      </c>
      <c r="I76" s="5"/>
      <c r="J76" s="523"/>
      <c r="K76" s="137" t="str">
        <f t="shared" si="2"/>
        <v/>
      </c>
      <c r="L76" s="524"/>
      <c r="M76" s="270"/>
      <c r="N76" s="137" t="str">
        <f t="shared" si="3"/>
        <v/>
      </c>
      <c r="O76" s="6"/>
      <c r="P76" s="160"/>
      <c r="Q76" s="7"/>
      <c r="R76" s="5"/>
      <c r="S76" s="10"/>
      <c r="T76" s="8"/>
      <c r="U76" s="306"/>
      <c r="V76" s="307"/>
      <c r="W76" s="308"/>
      <c r="X76" s="138" t="str">
        <f t="shared" si="1"/>
        <v/>
      </c>
      <c r="Y76" s="139" t="str">
        <f t="shared" si="8"/>
        <v/>
      </c>
      <c r="Z76" s="140" t="str">
        <f t="shared" si="9"/>
        <v/>
      </c>
      <c r="AA76" s="141" t="str">
        <f>IF(OR($F76="",$G76="",$I76="",$I76=0),"",VLOOKUP($G76,'Tableau de bord'!$B$28:$G$32,4,TRUE))</f>
        <v/>
      </c>
      <c r="AB76" s="141" t="str">
        <f>IF(OR($F76="",$G76="",$I76="",$I76=0),"",VLOOKUP($G76,'Tableau de bord'!$B$35:$G$39,4,TRUE))</f>
        <v/>
      </c>
      <c r="AC76" s="168" t="str">
        <f t="shared" si="4"/>
        <v/>
      </c>
      <c r="AD76" s="142" t="str">
        <f t="shared" si="5"/>
        <v/>
      </c>
      <c r="AE76" s="142" t="str">
        <f>IF(OR($I76="",$G76="",$F76=""),"",IF(OR($H76&lt;&gt;"OK",$K76&lt;&gt;"OK",$N76&lt;&gt;"OK"),0,IF($Y76&gt;=0,IF(($Z$10*$Z76)*VLOOKUP($G76,'Tableau de bord'!$B$42:$G$46,4,TRUE)&gt;75000,75000*($Y76),(($Z$10*$Z76)*$Y76*VLOOKUP($G76,'Tableau de bord'!$B$42:$G$46,4,TRUE))))))</f>
        <v/>
      </c>
      <c r="AF76" s="177" t="str">
        <f t="shared" si="6"/>
        <v/>
      </c>
      <c r="AG76" s="309"/>
      <c r="AH76" s="310"/>
      <c r="AI76" s="387"/>
      <c r="AJ76" s="388"/>
      <c r="AK76" s="386" t="str">
        <f t="shared" si="7"/>
        <v/>
      </c>
      <c r="AL76" s="160"/>
      <c r="AM76" s="380"/>
      <c r="AN76" s="388"/>
      <c r="AO76" s="173"/>
      <c r="AP76" s="388"/>
      <c r="AQ76" s="160"/>
      <c r="AR76" s="7"/>
      <c r="AS76" s="173"/>
      <c r="AT76" s="160"/>
    </row>
    <row r="77" spans="1:46" s="143" customFormat="1" ht="21" customHeight="1" x14ac:dyDescent="0.25">
      <c r="A77" s="305"/>
      <c r="B77" s="311"/>
      <c r="C77" s="311"/>
      <c r="D77" s="311"/>
      <c r="E77" s="311"/>
      <c r="F77" s="312"/>
      <c r="G77" s="313"/>
      <c r="H77" s="137" t="str">
        <f>IF(AND($C$6="Choisir la période de dépôt",F77&lt;&gt;"",G77),"Choisir une période de dépôt",IF(AND($G77&lt;&gt;"",$F77=""),"Date de début requise",IF(AND($F77&lt;&gt;"",$G77=""),"Date de fin requise",IF($F77="","",IF(AND(VLOOKUP($G77,Données!$C$2:$E$7,3,TRUE)=VLOOKUP($C$6,Données!$A$2:$E$7,5,FALSE),VLOOKUP($F77,Données!$C$2:$E$7,3,TRUE)=VLOOKUP($C$6,Données!$A$2:$E$7,5,FALSE)),"OK","Les dates ne correspondent pas à la période visée par le soutien")))))</f>
        <v/>
      </c>
      <c r="I77" s="5"/>
      <c r="J77" s="523"/>
      <c r="K77" s="137" t="str">
        <f t="shared" si="2"/>
        <v/>
      </c>
      <c r="L77" s="524"/>
      <c r="M77" s="270"/>
      <c r="N77" s="137" t="str">
        <f t="shared" si="3"/>
        <v/>
      </c>
      <c r="O77" s="6"/>
      <c r="P77" s="160"/>
      <c r="Q77" s="7"/>
      <c r="R77" s="5"/>
      <c r="S77" s="10"/>
      <c r="T77" s="8"/>
      <c r="U77" s="306"/>
      <c r="V77" s="307"/>
      <c r="W77" s="308"/>
      <c r="X77" s="138" t="str">
        <f t="shared" si="1"/>
        <v/>
      </c>
      <c r="Y77" s="139" t="str">
        <f t="shared" si="8"/>
        <v/>
      </c>
      <c r="Z77" s="140" t="str">
        <f t="shared" si="9"/>
        <v/>
      </c>
      <c r="AA77" s="141" t="str">
        <f>IF(OR($F77="",$G77="",$I77="",$I77=0),"",VLOOKUP($G77,'Tableau de bord'!$B$28:$G$32,4,TRUE))</f>
        <v/>
      </c>
      <c r="AB77" s="141" t="str">
        <f>IF(OR($F77="",$G77="",$I77="",$I77=0),"",VLOOKUP($G77,'Tableau de bord'!$B$35:$G$39,4,TRUE))</f>
        <v/>
      </c>
      <c r="AC77" s="168" t="str">
        <f t="shared" si="4"/>
        <v/>
      </c>
      <c r="AD77" s="142" t="str">
        <f t="shared" si="5"/>
        <v/>
      </c>
      <c r="AE77" s="142" t="str">
        <f>IF(OR($I77="",$G77="",$F77=""),"",IF(OR($H77&lt;&gt;"OK",$K77&lt;&gt;"OK",$N77&lt;&gt;"OK"),0,IF($Y77&gt;=0,IF(($Z$10*$Z77)*VLOOKUP($G77,'Tableau de bord'!$B$42:$G$46,4,TRUE)&gt;75000,75000*($Y77),(($Z$10*$Z77)*$Y77*VLOOKUP($G77,'Tableau de bord'!$B$42:$G$46,4,TRUE))))))</f>
        <v/>
      </c>
      <c r="AF77" s="177" t="str">
        <f t="shared" si="6"/>
        <v/>
      </c>
      <c r="AG77" s="309"/>
      <c r="AH77" s="310"/>
      <c r="AI77" s="387"/>
      <c r="AJ77" s="388"/>
      <c r="AK77" s="386" t="str">
        <f t="shared" si="7"/>
        <v/>
      </c>
      <c r="AL77" s="160"/>
      <c r="AM77" s="380"/>
      <c r="AN77" s="388"/>
      <c r="AO77" s="173"/>
      <c r="AP77" s="388"/>
      <c r="AQ77" s="160"/>
      <c r="AR77" s="7"/>
      <c r="AS77" s="173"/>
      <c r="AT77" s="160"/>
    </row>
    <row r="78" spans="1:46" s="143" customFormat="1" ht="21" customHeight="1" x14ac:dyDescent="0.25">
      <c r="A78" s="305"/>
      <c r="B78" s="311"/>
      <c r="C78" s="311"/>
      <c r="D78" s="311"/>
      <c r="E78" s="311"/>
      <c r="F78" s="312"/>
      <c r="G78" s="313"/>
      <c r="H78" s="137" t="str">
        <f>IF(AND($C$6="Choisir la période de dépôt",F78&lt;&gt;"",G78),"Choisir une période de dépôt",IF(AND($G78&lt;&gt;"",$F78=""),"Date de début requise",IF(AND($F78&lt;&gt;"",$G78=""),"Date de fin requise",IF($F78="","",IF(AND(VLOOKUP($G78,Données!$C$2:$E$7,3,TRUE)=VLOOKUP($C$6,Données!$A$2:$E$7,5,FALSE),VLOOKUP($F78,Données!$C$2:$E$7,3,TRUE)=VLOOKUP($C$6,Données!$A$2:$E$7,5,FALSE)),"OK","Les dates ne correspondent pas à la période visée par le soutien")))))</f>
        <v/>
      </c>
      <c r="I78" s="5"/>
      <c r="J78" s="523"/>
      <c r="K78" s="137" t="str">
        <f t="shared" si="2"/>
        <v/>
      </c>
      <c r="L78" s="524"/>
      <c r="M78" s="270"/>
      <c r="N78" s="137" t="str">
        <f t="shared" si="3"/>
        <v/>
      </c>
      <c r="O78" s="6"/>
      <c r="P78" s="160"/>
      <c r="Q78" s="7"/>
      <c r="R78" s="5"/>
      <c r="S78" s="10"/>
      <c r="T78" s="8"/>
      <c r="U78" s="306"/>
      <c r="V78" s="307"/>
      <c r="W78" s="308"/>
      <c r="X78" s="138" t="str">
        <f t="shared" si="1"/>
        <v/>
      </c>
      <c r="Y78" s="139" t="str">
        <f t="shared" si="8"/>
        <v/>
      </c>
      <c r="Z78" s="140" t="str">
        <f t="shared" si="9"/>
        <v/>
      </c>
      <c r="AA78" s="141" t="str">
        <f>IF(OR($F78="",$G78="",$I78="",$I78=0),"",VLOOKUP($G78,'Tableau de bord'!$B$28:$G$32,4,TRUE))</f>
        <v/>
      </c>
      <c r="AB78" s="141" t="str">
        <f>IF(OR($F78="",$G78="",$I78="",$I78=0),"",VLOOKUP($G78,'Tableau de bord'!$B$35:$G$39,4,TRUE))</f>
        <v/>
      </c>
      <c r="AC78" s="168" t="str">
        <f t="shared" si="4"/>
        <v/>
      </c>
      <c r="AD78" s="142" t="str">
        <f t="shared" si="5"/>
        <v/>
      </c>
      <c r="AE78" s="142" t="str">
        <f>IF(OR($I78="",$G78="",$F78=""),"",IF(OR($H78&lt;&gt;"OK",$K78&lt;&gt;"OK",$N78&lt;&gt;"OK"),0,IF($Y78&gt;=0,IF(($Z$10*$Z78)*VLOOKUP($G78,'Tableau de bord'!$B$42:$G$46,4,TRUE)&gt;75000,75000*($Y78),(($Z$10*$Z78)*$Y78*VLOOKUP($G78,'Tableau de bord'!$B$42:$G$46,4,TRUE))))))</f>
        <v/>
      </c>
      <c r="AF78" s="177" t="str">
        <f t="shared" si="6"/>
        <v/>
      </c>
      <c r="AG78" s="309"/>
      <c r="AH78" s="310"/>
      <c r="AI78" s="387"/>
      <c r="AJ78" s="388"/>
      <c r="AK78" s="386" t="str">
        <f t="shared" si="7"/>
        <v/>
      </c>
      <c r="AL78" s="160"/>
      <c r="AM78" s="380"/>
      <c r="AN78" s="388"/>
      <c r="AO78" s="173"/>
      <c r="AP78" s="388"/>
      <c r="AQ78" s="160"/>
      <c r="AR78" s="7"/>
      <c r="AS78" s="173"/>
      <c r="AT78" s="160"/>
    </row>
    <row r="79" spans="1:46" s="143" customFormat="1" ht="21" customHeight="1" x14ac:dyDescent="0.25">
      <c r="A79" s="305"/>
      <c r="B79" s="311"/>
      <c r="C79" s="311"/>
      <c r="D79" s="311"/>
      <c r="E79" s="311"/>
      <c r="F79" s="312"/>
      <c r="G79" s="313"/>
      <c r="H79" s="137" t="str">
        <f>IF(AND($C$6="Choisir la période de dépôt",F79&lt;&gt;"",G79),"Choisir une période de dépôt",IF(AND($G79&lt;&gt;"",$F79=""),"Date de début requise",IF(AND($F79&lt;&gt;"",$G79=""),"Date de fin requise",IF($F79="","",IF(AND(VLOOKUP($G79,Données!$C$2:$E$7,3,TRUE)=VLOOKUP($C$6,Données!$A$2:$E$7,5,FALSE),VLOOKUP($F79,Données!$C$2:$E$7,3,TRUE)=VLOOKUP($C$6,Données!$A$2:$E$7,5,FALSE)),"OK","Les dates ne correspondent pas à la période visée par le soutien")))))</f>
        <v/>
      </c>
      <c r="I79" s="5"/>
      <c r="J79" s="523"/>
      <c r="K79" s="137" t="str">
        <f t="shared" si="2"/>
        <v/>
      </c>
      <c r="L79" s="524"/>
      <c r="M79" s="270"/>
      <c r="N79" s="137" t="str">
        <f t="shared" si="3"/>
        <v/>
      </c>
      <c r="O79" s="6"/>
      <c r="P79" s="160"/>
      <c r="Q79" s="7"/>
      <c r="R79" s="5"/>
      <c r="S79" s="10"/>
      <c r="T79" s="8"/>
      <c r="U79" s="306"/>
      <c r="V79" s="307"/>
      <c r="W79" s="308"/>
      <c r="X79" s="138" t="str">
        <f t="shared" si="1"/>
        <v/>
      </c>
      <c r="Y79" s="139" t="str">
        <f t="shared" si="8"/>
        <v/>
      </c>
      <c r="Z79" s="140" t="str">
        <f t="shared" si="9"/>
        <v/>
      </c>
      <c r="AA79" s="141" t="str">
        <f>IF(OR($F79="",$G79="",$I79="",$I79=0),"",VLOOKUP($G79,'Tableau de bord'!$B$28:$G$32,4,TRUE))</f>
        <v/>
      </c>
      <c r="AB79" s="141" t="str">
        <f>IF(OR($F79="",$G79="",$I79="",$I79=0),"",VLOOKUP($G79,'Tableau de bord'!$B$35:$G$39,4,TRUE))</f>
        <v/>
      </c>
      <c r="AC79" s="168" t="str">
        <f t="shared" si="4"/>
        <v/>
      </c>
      <c r="AD79" s="142" t="str">
        <f t="shared" si="5"/>
        <v/>
      </c>
      <c r="AE79" s="142" t="str">
        <f>IF(OR($I79="",$G79="",$F79=""),"",IF(OR($H79&lt;&gt;"OK",$K79&lt;&gt;"OK",$N79&lt;&gt;"OK"),0,IF($Y79&gt;=0,IF(($Z$10*$Z79)*VLOOKUP($G79,'Tableau de bord'!$B$42:$G$46,4,TRUE)&gt;75000,75000*($Y79),(($Z$10*$Z79)*$Y79*VLOOKUP($G79,'Tableau de bord'!$B$42:$G$46,4,TRUE))))))</f>
        <v/>
      </c>
      <c r="AF79" s="177" t="str">
        <f t="shared" si="6"/>
        <v/>
      </c>
      <c r="AG79" s="309"/>
      <c r="AH79" s="310"/>
      <c r="AI79" s="387"/>
      <c r="AJ79" s="388"/>
      <c r="AK79" s="386" t="str">
        <f t="shared" si="7"/>
        <v/>
      </c>
      <c r="AL79" s="160"/>
      <c r="AM79" s="380"/>
      <c r="AN79" s="388"/>
      <c r="AO79" s="173"/>
      <c r="AP79" s="388"/>
      <c r="AQ79" s="160"/>
      <c r="AR79" s="7"/>
      <c r="AS79" s="173"/>
      <c r="AT79" s="160"/>
    </row>
    <row r="80" spans="1:46" s="143" customFormat="1" ht="21" customHeight="1" x14ac:dyDescent="0.25">
      <c r="A80" s="305"/>
      <c r="B80" s="311"/>
      <c r="C80" s="311"/>
      <c r="D80" s="311"/>
      <c r="E80" s="311"/>
      <c r="F80" s="312"/>
      <c r="G80" s="313"/>
      <c r="H80" s="137" t="str">
        <f>IF(AND($C$6="Choisir la période de dépôt",F80&lt;&gt;"",G80),"Choisir une période de dépôt",IF(AND($G80&lt;&gt;"",$F80=""),"Date de début requise",IF(AND($F80&lt;&gt;"",$G80=""),"Date de fin requise",IF($F80="","",IF(AND(VLOOKUP($G80,Données!$C$2:$E$7,3,TRUE)=VLOOKUP($C$6,Données!$A$2:$E$7,5,FALSE),VLOOKUP($F80,Données!$C$2:$E$7,3,TRUE)=VLOOKUP($C$6,Données!$A$2:$E$7,5,FALSE)),"OK","Les dates ne correspondent pas à la période visée par le soutien")))))</f>
        <v/>
      </c>
      <c r="I80" s="5"/>
      <c r="J80" s="523"/>
      <c r="K80" s="137" t="str">
        <f t="shared" si="2"/>
        <v/>
      </c>
      <c r="L80" s="524"/>
      <c r="M80" s="270"/>
      <c r="N80" s="137" t="str">
        <f t="shared" si="3"/>
        <v/>
      </c>
      <c r="O80" s="6"/>
      <c r="P80" s="160"/>
      <c r="Q80" s="7"/>
      <c r="R80" s="5"/>
      <c r="S80" s="10"/>
      <c r="T80" s="8"/>
      <c r="U80" s="306"/>
      <c r="V80" s="307"/>
      <c r="W80" s="308"/>
      <c r="X80" s="138" t="str">
        <f t="shared" si="1"/>
        <v/>
      </c>
      <c r="Y80" s="139" t="str">
        <f t="shared" si="8"/>
        <v/>
      </c>
      <c r="Z80" s="140" t="str">
        <f t="shared" si="9"/>
        <v/>
      </c>
      <c r="AA80" s="141" t="str">
        <f>IF(OR($F80="",$G80="",$I80="",$I80=0),"",VLOOKUP($G80,'Tableau de bord'!$B$28:$G$32,4,TRUE))</f>
        <v/>
      </c>
      <c r="AB80" s="141" t="str">
        <f>IF(OR($F80="",$G80="",$I80="",$I80=0),"",VLOOKUP($G80,'Tableau de bord'!$B$35:$G$39,4,TRUE))</f>
        <v/>
      </c>
      <c r="AC80" s="168" t="str">
        <f t="shared" si="4"/>
        <v/>
      </c>
      <c r="AD80" s="142" t="str">
        <f t="shared" si="5"/>
        <v/>
      </c>
      <c r="AE80" s="142" t="str">
        <f>IF(OR($I80="",$G80="",$F80=""),"",IF(OR($H80&lt;&gt;"OK",$K80&lt;&gt;"OK",$N80&lt;&gt;"OK"),0,IF($Y80&gt;=0,IF(($Z$10*$Z80)*VLOOKUP($G80,'Tableau de bord'!$B$42:$G$46,4,TRUE)&gt;75000,75000*($Y80),(($Z$10*$Z80)*$Y80*VLOOKUP($G80,'Tableau de bord'!$B$42:$G$46,4,TRUE))))))</f>
        <v/>
      </c>
      <c r="AF80" s="177" t="str">
        <f t="shared" si="6"/>
        <v/>
      </c>
      <c r="AG80" s="309"/>
      <c r="AH80" s="310"/>
      <c r="AI80" s="387"/>
      <c r="AJ80" s="388"/>
      <c r="AK80" s="386" t="str">
        <f t="shared" si="7"/>
        <v/>
      </c>
      <c r="AL80" s="160"/>
      <c r="AM80" s="380"/>
      <c r="AN80" s="388"/>
      <c r="AO80" s="173"/>
      <c r="AP80" s="388"/>
      <c r="AQ80" s="160"/>
      <c r="AR80" s="7"/>
      <c r="AS80" s="173"/>
      <c r="AT80" s="160"/>
    </row>
    <row r="81" spans="1:46" s="143" customFormat="1" ht="21" customHeight="1" x14ac:dyDescent="0.25">
      <c r="A81" s="305"/>
      <c r="B81" s="311"/>
      <c r="C81" s="311"/>
      <c r="D81" s="311"/>
      <c r="E81" s="311"/>
      <c r="F81" s="312"/>
      <c r="G81" s="313"/>
      <c r="H81" s="137" t="str">
        <f>IF(AND($C$6="Choisir la période de dépôt",F81&lt;&gt;"",G81),"Choisir une période de dépôt",IF(AND($G81&lt;&gt;"",$F81=""),"Date de début requise",IF(AND($F81&lt;&gt;"",$G81=""),"Date de fin requise",IF($F81="","",IF(AND(VLOOKUP($G81,Données!$C$2:$E$7,3,TRUE)=VLOOKUP($C$6,Données!$A$2:$E$7,5,FALSE),VLOOKUP($F81,Données!$C$2:$E$7,3,TRUE)=VLOOKUP($C$6,Données!$A$2:$E$7,5,FALSE)),"OK","Les dates ne correspondent pas à la période visée par le soutien")))))</f>
        <v/>
      </c>
      <c r="I81" s="5"/>
      <c r="J81" s="523"/>
      <c r="K81" s="137" t="str">
        <f t="shared" si="2"/>
        <v/>
      </c>
      <c r="L81" s="524"/>
      <c r="M81" s="270"/>
      <c r="N81" s="137" t="str">
        <f t="shared" si="3"/>
        <v/>
      </c>
      <c r="O81" s="6"/>
      <c r="P81" s="160"/>
      <c r="Q81" s="7"/>
      <c r="R81" s="5"/>
      <c r="S81" s="10"/>
      <c r="T81" s="8"/>
      <c r="U81" s="306"/>
      <c r="V81" s="307"/>
      <c r="W81" s="308"/>
      <c r="X81" s="138" t="str">
        <f t="shared" si="1"/>
        <v/>
      </c>
      <c r="Y81" s="139" t="str">
        <f t="shared" si="8"/>
        <v/>
      </c>
      <c r="Z81" s="140" t="str">
        <f t="shared" si="9"/>
        <v/>
      </c>
      <c r="AA81" s="141" t="str">
        <f>IF(OR($F81="",$G81="",$I81="",$I81=0),"",VLOOKUP($G81,'Tableau de bord'!$B$28:$G$32,4,TRUE))</f>
        <v/>
      </c>
      <c r="AB81" s="141" t="str">
        <f>IF(OR($F81="",$G81="",$I81="",$I81=0),"",VLOOKUP($G81,'Tableau de bord'!$B$35:$G$39,4,TRUE))</f>
        <v/>
      </c>
      <c r="AC81" s="168" t="str">
        <f t="shared" si="4"/>
        <v/>
      </c>
      <c r="AD81" s="142" t="str">
        <f t="shared" si="5"/>
        <v/>
      </c>
      <c r="AE81" s="142" t="str">
        <f>IF(OR($I81="",$G81="",$F81=""),"",IF(OR($H81&lt;&gt;"OK",$K81&lt;&gt;"OK",$N81&lt;&gt;"OK"),0,IF($Y81&gt;=0,IF(($Z$10*$Z81)*VLOOKUP($G81,'Tableau de bord'!$B$42:$G$46,4,TRUE)&gt;75000,75000*($Y81),(($Z$10*$Z81)*$Y81*VLOOKUP($G81,'Tableau de bord'!$B$42:$G$46,4,TRUE))))))</f>
        <v/>
      </c>
      <c r="AF81" s="177" t="str">
        <f t="shared" si="6"/>
        <v/>
      </c>
      <c r="AG81" s="309"/>
      <c r="AH81" s="310"/>
      <c r="AI81" s="387"/>
      <c r="AJ81" s="388"/>
      <c r="AK81" s="386" t="str">
        <f t="shared" si="7"/>
        <v/>
      </c>
      <c r="AL81" s="160"/>
      <c r="AM81" s="380"/>
      <c r="AN81" s="388"/>
      <c r="AO81" s="173"/>
      <c r="AP81" s="388"/>
      <c r="AQ81" s="160"/>
      <c r="AR81" s="7"/>
      <c r="AS81" s="173"/>
      <c r="AT81" s="160"/>
    </row>
    <row r="82" spans="1:46" s="143" customFormat="1" ht="21" customHeight="1" x14ac:dyDescent="0.25">
      <c r="A82" s="305"/>
      <c r="B82" s="311"/>
      <c r="C82" s="311"/>
      <c r="D82" s="311"/>
      <c r="E82" s="311"/>
      <c r="F82" s="312"/>
      <c r="G82" s="313"/>
      <c r="H82" s="137" t="str">
        <f>IF(AND($C$6="Choisir la période de dépôt",F82&lt;&gt;"",G82),"Choisir une période de dépôt",IF(AND($G82&lt;&gt;"",$F82=""),"Date de début requise",IF(AND($F82&lt;&gt;"",$G82=""),"Date de fin requise",IF($F82="","",IF(AND(VLOOKUP($G82,Données!$C$2:$E$7,3,TRUE)=VLOOKUP($C$6,Données!$A$2:$E$7,5,FALSE),VLOOKUP($F82,Données!$C$2:$E$7,3,TRUE)=VLOOKUP($C$6,Données!$A$2:$E$7,5,FALSE)),"OK","Les dates ne correspondent pas à la période visée par le soutien")))))</f>
        <v/>
      </c>
      <c r="I82" s="5"/>
      <c r="J82" s="523"/>
      <c r="K82" s="137" t="str">
        <f t="shared" si="2"/>
        <v/>
      </c>
      <c r="L82" s="524"/>
      <c r="M82" s="270"/>
      <c r="N82" s="137" t="str">
        <f t="shared" si="3"/>
        <v/>
      </c>
      <c r="O82" s="6"/>
      <c r="P82" s="160"/>
      <c r="Q82" s="7"/>
      <c r="R82" s="5"/>
      <c r="S82" s="10"/>
      <c r="T82" s="8"/>
      <c r="U82" s="306"/>
      <c r="V82" s="307"/>
      <c r="W82" s="308"/>
      <c r="X82" s="138" t="str">
        <f t="shared" si="1"/>
        <v/>
      </c>
      <c r="Y82" s="139" t="str">
        <f t="shared" si="8"/>
        <v/>
      </c>
      <c r="Z82" s="140" t="str">
        <f t="shared" si="9"/>
        <v/>
      </c>
      <c r="AA82" s="141" t="str">
        <f>IF(OR($F82="",$G82="",$I82="",$I82=0),"",VLOOKUP($G82,'Tableau de bord'!$B$28:$G$32,4,TRUE))</f>
        <v/>
      </c>
      <c r="AB82" s="141" t="str">
        <f>IF(OR($F82="",$G82="",$I82="",$I82=0),"",VLOOKUP($G82,'Tableau de bord'!$B$35:$G$39,4,TRUE))</f>
        <v/>
      </c>
      <c r="AC82" s="168" t="str">
        <f t="shared" si="4"/>
        <v/>
      </c>
      <c r="AD82" s="142" t="str">
        <f t="shared" si="5"/>
        <v/>
      </c>
      <c r="AE82" s="142" t="str">
        <f>IF(OR($I82="",$G82="",$F82=""),"",IF(OR($H82&lt;&gt;"OK",$K82&lt;&gt;"OK",$N82&lt;&gt;"OK"),0,IF($Y82&gt;=0,IF(($Z$10*$Z82)*VLOOKUP($G82,'Tableau de bord'!$B$42:$G$46,4,TRUE)&gt;75000,75000*($Y82),(($Z$10*$Z82)*$Y82*VLOOKUP($G82,'Tableau de bord'!$B$42:$G$46,4,TRUE))))))</f>
        <v/>
      </c>
      <c r="AF82" s="177" t="str">
        <f t="shared" si="6"/>
        <v/>
      </c>
      <c r="AG82" s="309"/>
      <c r="AH82" s="310"/>
      <c r="AI82" s="387"/>
      <c r="AJ82" s="388"/>
      <c r="AK82" s="386" t="str">
        <f t="shared" si="7"/>
        <v/>
      </c>
      <c r="AL82" s="160"/>
      <c r="AM82" s="380"/>
      <c r="AN82" s="388"/>
      <c r="AO82" s="173"/>
      <c r="AP82" s="388"/>
      <c r="AQ82" s="160"/>
      <c r="AR82" s="7"/>
      <c r="AS82" s="173"/>
      <c r="AT82" s="160"/>
    </row>
    <row r="83" spans="1:46" s="143" customFormat="1" ht="21" customHeight="1" x14ac:dyDescent="0.25">
      <c r="A83" s="305"/>
      <c r="B83" s="311"/>
      <c r="C83" s="311"/>
      <c r="D83" s="311"/>
      <c r="E83" s="311"/>
      <c r="F83" s="312"/>
      <c r="G83" s="313"/>
      <c r="H83" s="137" t="str">
        <f>IF(AND($C$6="Choisir la période de dépôt",F83&lt;&gt;"",G83),"Choisir une période de dépôt",IF(AND($G83&lt;&gt;"",$F83=""),"Date de début requise",IF(AND($F83&lt;&gt;"",$G83=""),"Date de fin requise",IF($F83="","",IF(AND(VLOOKUP($G83,Données!$C$2:$E$7,3,TRUE)=VLOOKUP($C$6,Données!$A$2:$E$7,5,FALSE),VLOOKUP($F83,Données!$C$2:$E$7,3,TRUE)=VLOOKUP($C$6,Données!$A$2:$E$7,5,FALSE)),"OK","Les dates ne correspondent pas à la période visée par le soutien")))))</f>
        <v/>
      </c>
      <c r="I83" s="5"/>
      <c r="J83" s="523"/>
      <c r="K83" s="137" t="str">
        <f t="shared" si="2"/>
        <v/>
      </c>
      <c r="L83" s="524"/>
      <c r="M83" s="270"/>
      <c r="N83" s="137" t="str">
        <f t="shared" si="3"/>
        <v/>
      </c>
      <c r="O83" s="6"/>
      <c r="P83" s="160"/>
      <c r="Q83" s="7"/>
      <c r="R83" s="5"/>
      <c r="S83" s="10"/>
      <c r="T83" s="8"/>
      <c r="U83" s="306"/>
      <c r="V83" s="307"/>
      <c r="W83" s="308"/>
      <c r="X83" s="138" t="str">
        <f t="shared" si="1"/>
        <v/>
      </c>
      <c r="Y83" s="139" t="str">
        <f t="shared" si="8"/>
        <v/>
      </c>
      <c r="Z83" s="140" t="str">
        <f t="shared" si="9"/>
        <v/>
      </c>
      <c r="AA83" s="141" t="str">
        <f>IF(OR($F83="",$G83="",$I83="",$I83=0),"",VLOOKUP($G83,'Tableau de bord'!$B$28:$G$32,4,TRUE))</f>
        <v/>
      </c>
      <c r="AB83" s="141" t="str">
        <f>IF(OR($F83="",$G83="",$I83="",$I83=0),"",VLOOKUP($G83,'Tableau de bord'!$B$35:$G$39,4,TRUE))</f>
        <v/>
      </c>
      <c r="AC83" s="168" t="str">
        <f t="shared" si="4"/>
        <v/>
      </c>
      <c r="AD83" s="142" t="str">
        <f t="shared" si="5"/>
        <v/>
      </c>
      <c r="AE83" s="142" t="str">
        <f>IF(OR($I83="",$G83="",$F83=""),"",IF(OR($H83&lt;&gt;"OK",$K83&lt;&gt;"OK",$N83&lt;&gt;"OK"),0,IF($Y83&gt;=0,IF(($Z$10*$Z83)*VLOOKUP($G83,'Tableau de bord'!$B$42:$G$46,4,TRUE)&gt;75000,75000*($Y83),(($Z$10*$Z83)*$Y83*VLOOKUP($G83,'Tableau de bord'!$B$42:$G$46,4,TRUE))))))</f>
        <v/>
      </c>
      <c r="AF83" s="177" t="str">
        <f t="shared" si="6"/>
        <v/>
      </c>
      <c r="AG83" s="309"/>
      <c r="AH83" s="310"/>
      <c r="AI83" s="387"/>
      <c r="AJ83" s="388"/>
      <c r="AK83" s="386" t="str">
        <f t="shared" si="7"/>
        <v/>
      </c>
      <c r="AL83" s="160"/>
      <c r="AM83" s="380"/>
      <c r="AN83" s="388"/>
      <c r="AO83" s="173"/>
      <c r="AP83" s="388"/>
      <c r="AQ83" s="160"/>
      <c r="AR83" s="7"/>
      <c r="AS83" s="173"/>
      <c r="AT83" s="160"/>
    </row>
    <row r="84" spans="1:46" s="143" customFormat="1" ht="21" customHeight="1" x14ac:dyDescent="0.25">
      <c r="A84" s="305"/>
      <c r="B84" s="311"/>
      <c r="C84" s="311"/>
      <c r="D84" s="311"/>
      <c r="E84" s="311"/>
      <c r="F84" s="312"/>
      <c r="G84" s="313"/>
      <c r="H84" s="137" t="str">
        <f>IF(AND($C$6="Choisir la période de dépôt",F84&lt;&gt;"",G84),"Choisir une période de dépôt",IF(AND($G84&lt;&gt;"",$F84=""),"Date de début requise",IF(AND($F84&lt;&gt;"",$G84=""),"Date de fin requise",IF($F84="","",IF(AND(VLOOKUP($G84,Données!$C$2:$E$7,3,TRUE)=VLOOKUP($C$6,Données!$A$2:$E$7,5,FALSE),VLOOKUP($F84,Données!$C$2:$E$7,3,TRUE)=VLOOKUP($C$6,Données!$A$2:$E$7,5,FALSE)),"OK","Les dates ne correspondent pas à la période visée par le soutien")))))</f>
        <v/>
      </c>
      <c r="I84" s="5"/>
      <c r="J84" s="523"/>
      <c r="K84" s="137" t="str">
        <f t="shared" si="2"/>
        <v/>
      </c>
      <c r="L84" s="524"/>
      <c r="M84" s="270"/>
      <c r="N84" s="137" t="str">
        <f t="shared" si="3"/>
        <v/>
      </c>
      <c r="O84" s="6"/>
      <c r="P84" s="160"/>
      <c r="Q84" s="7"/>
      <c r="R84" s="5"/>
      <c r="S84" s="10"/>
      <c r="T84" s="8"/>
      <c r="U84" s="306"/>
      <c r="V84" s="307"/>
      <c r="W84" s="308"/>
      <c r="X84" s="138" t="str">
        <f t="shared" si="1"/>
        <v/>
      </c>
      <c r="Y84" s="139" t="str">
        <f t="shared" si="8"/>
        <v/>
      </c>
      <c r="Z84" s="140" t="str">
        <f t="shared" si="9"/>
        <v/>
      </c>
      <c r="AA84" s="141" t="str">
        <f>IF(OR($F84="",$G84="",$I84="",$I84=0),"",VLOOKUP($G84,'Tableau de bord'!$B$28:$G$32,4,TRUE))</f>
        <v/>
      </c>
      <c r="AB84" s="141" t="str">
        <f>IF(OR($F84="",$G84="",$I84="",$I84=0),"",VLOOKUP($G84,'Tableau de bord'!$B$35:$G$39,4,TRUE))</f>
        <v/>
      </c>
      <c r="AC84" s="168" t="str">
        <f t="shared" si="4"/>
        <v/>
      </c>
      <c r="AD84" s="142" t="str">
        <f t="shared" si="5"/>
        <v/>
      </c>
      <c r="AE84" s="142" t="str">
        <f>IF(OR($I84="",$G84="",$F84=""),"",IF(OR($H84&lt;&gt;"OK",$K84&lt;&gt;"OK",$N84&lt;&gt;"OK"),0,IF($Y84&gt;=0,IF(($Z$10*$Z84)*VLOOKUP($G84,'Tableau de bord'!$B$42:$G$46,4,TRUE)&gt;75000,75000*($Y84),(($Z$10*$Z84)*$Y84*VLOOKUP($G84,'Tableau de bord'!$B$42:$G$46,4,TRUE))))))</f>
        <v/>
      </c>
      <c r="AF84" s="177" t="str">
        <f t="shared" si="6"/>
        <v/>
      </c>
      <c r="AG84" s="309"/>
      <c r="AH84" s="310"/>
      <c r="AI84" s="387"/>
      <c r="AJ84" s="388"/>
      <c r="AK84" s="386" t="str">
        <f t="shared" si="7"/>
        <v/>
      </c>
      <c r="AL84" s="160"/>
      <c r="AM84" s="380"/>
      <c r="AN84" s="388"/>
      <c r="AO84" s="173"/>
      <c r="AP84" s="388"/>
      <c r="AQ84" s="160"/>
      <c r="AR84" s="7"/>
      <c r="AS84" s="173"/>
      <c r="AT84" s="160"/>
    </row>
    <row r="85" spans="1:46" s="143" customFormat="1" ht="21" customHeight="1" x14ac:dyDescent="0.25">
      <c r="A85" s="305"/>
      <c r="B85" s="311"/>
      <c r="C85" s="311"/>
      <c r="D85" s="311"/>
      <c r="E85" s="311"/>
      <c r="F85" s="312"/>
      <c r="G85" s="313"/>
      <c r="H85" s="137" t="str">
        <f>IF(AND($C$6="Choisir la période de dépôt",F85&lt;&gt;"",G85),"Choisir une période de dépôt",IF(AND($G85&lt;&gt;"",$F85=""),"Date de début requise",IF(AND($F85&lt;&gt;"",$G85=""),"Date de fin requise",IF($F85="","",IF(AND(VLOOKUP($G85,Données!$C$2:$E$7,3,TRUE)=VLOOKUP($C$6,Données!$A$2:$E$7,5,FALSE),VLOOKUP($F85,Données!$C$2:$E$7,3,TRUE)=VLOOKUP($C$6,Données!$A$2:$E$7,5,FALSE)),"OK","Les dates ne correspondent pas à la période visée par le soutien")))))</f>
        <v/>
      </c>
      <c r="I85" s="5"/>
      <c r="J85" s="523"/>
      <c r="K85" s="137" t="str">
        <f t="shared" si="2"/>
        <v/>
      </c>
      <c r="L85" s="524"/>
      <c r="M85" s="270"/>
      <c r="N85" s="137" t="str">
        <f t="shared" si="3"/>
        <v/>
      </c>
      <c r="O85" s="6"/>
      <c r="P85" s="160"/>
      <c r="Q85" s="7"/>
      <c r="R85" s="5"/>
      <c r="S85" s="10"/>
      <c r="T85" s="8"/>
      <c r="U85" s="306"/>
      <c r="V85" s="307"/>
      <c r="W85" s="308"/>
      <c r="X85" s="138" t="str">
        <f t="shared" si="1"/>
        <v/>
      </c>
      <c r="Y85" s="139" t="str">
        <f t="shared" si="8"/>
        <v/>
      </c>
      <c r="Z85" s="140" t="str">
        <f t="shared" si="9"/>
        <v/>
      </c>
      <c r="AA85" s="141" t="str">
        <f>IF(OR($F85="",$G85="",$I85="",$I85=0),"",VLOOKUP($G85,'Tableau de bord'!$B$28:$G$32,4,TRUE))</f>
        <v/>
      </c>
      <c r="AB85" s="141" t="str">
        <f>IF(OR($F85="",$G85="",$I85="",$I85=0),"",VLOOKUP($G85,'Tableau de bord'!$B$35:$G$39,4,TRUE))</f>
        <v/>
      </c>
      <c r="AC85" s="168" t="str">
        <f t="shared" si="4"/>
        <v/>
      </c>
      <c r="AD85" s="142" t="str">
        <f t="shared" si="5"/>
        <v/>
      </c>
      <c r="AE85" s="142" t="str">
        <f>IF(OR($I85="",$G85="",$F85=""),"",IF(OR($H85&lt;&gt;"OK",$K85&lt;&gt;"OK",$N85&lt;&gt;"OK"),0,IF($Y85&gt;=0,IF(($Z$10*$Z85)*VLOOKUP($G85,'Tableau de bord'!$B$42:$G$46,4,TRUE)&gt;75000,75000*($Y85),(($Z$10*$Z85)*$Y85*VLOOKUP($G85,'Tableau de bord'!$B$42:$G$46,4,TRUE))))))</f>
        <v/>
      </c>
      <c r="AF85" s="177" t="str">
        <f t="shared" si="6"/>
        <v/>
      </c>
      <c r="AG85" s="309"/>
      <c r="AH85" s="310"/>
      <c r="AI85" s="387"/>
      <c r="AJ85" s="388"/>
      <c r="AK85" s="386" t="str">
        <f t="shared" si="7"/>
        <v/>
      </c>
      <c r="AL85" s="160"/>
      <c r="AM85" s="380"/>
      <c r="AN85" s="388"/>
      <c r="AO85" s="173"/>
      <c r="AP85" s="388"/>
      <c r="AQ85" s="160"/>
      <c r="AR85" s="7"/>
      <c r="AS85" s="173"/>
      <c r="AT85" s="160"/>
    </row>
    <row r="86" spans="1:46" s="143" customFormat="1" ht="21" customHeight="1" x14ac:dyDescent="0.25">
      <c r="A86" s="305"/>
      <c r="B86" s="311"/>
      <c r="C86" s="311"/>
      <c r="D86" s="311"/>
      <c r="E86" s="311"/>
      <c r="F86" s="312"/>
      <c r="G86" s="313"/>
      <c r="H86" s="137" t="str">
        <f>IF(AND($C$6="Choisir la période de dépôt",F86&lt;&gt;"",G86),"Choisir une période de dépôt",IF(AND($G86&lt;&gt;"",$F86=""),"Date de début requise",IF(AND($F86&lt;&gt;"",$G86=""),"Date de fin requise",IF($F86="","",IF(AND(VLOOKUP($G86,Données!$C$2:$E$7,3,TRUE)=VLOOKUP($C$6,Données!$A$2:$E$7,5,FALSE),VLOOKUP($F86,Données!$C$2:$E$7,3,TRUE)=VLOOKUP($C$6,Données!$A$2:$E$7,5,FALSE)),"OK","Les dates ne correspondent pas à la période visée par le soutien")))))</f>
        <v/>
      </c>
      <c r="I86" s="5"/>
      <c r="J86" s="523"/>
      <c r="K86" s="137" t="str">
        <f t="shared" si="2"/>
        <v/>
      </c>
      <c r="L86" s="524"/>
      <c r="M86" s="270"/>
      <c r="N86" s="137" t="str">
        <f t="shared" si="3"/>
        <v/>
      </c>
      <c r="O86" s="6"/>
      <c r="P86" s="160"/>
      <c r="Q86" s="7"/>
      <c r="R86" s="5"/>
      <c r="S86" s="10"/>
      <c r="T86" s="8"/>
      <c r="U86" s="306"/>
      <c r="V86" s="307"/>
      <c r="W86" s="308"/>
      <c r="X86" s="138" t="str">
        <f t="shared" ref="X86:X149" si="10">IF($I86="","",IF($H86&lt;&gt;"OK",0,IF(IF($U86&gt;$J86,$J86,$U86)+$V86&gt;$I86,0,
(IF(OR($A86="X",$E86&lt;&gt;""),0,IF(AND($I86-$J86=0,$U86&gt;0),$I86-$U86,$I86-$V86))))))</f>
        <v/>
      </c>
      <c r="Y86" s="139" t="str">
        <f t="shared" ref="Y86:Y149" si="11">IF(($I86=""),"",
IF($J86-IF($U86&gt;$J86,$J86,$U86)+$W86&gt;$X86,$X86,IF(IF($U86&gt;$J86,$J86,$U86)&gt;$I86,0,$J86-IF($U86&gt;$J86,$J86,$U86)+$W86)))</f>
        <v/>
      </c>
      <c r="Z86" s="140" t="str">
        <f t="shared" si="9"/>
        <v/>
      </c>
      <c r="AA86" s="141" t="str">
        <f>IF(OR($F86="",$G86="",$I86="",$I86=0),"",VLOOKUP($G86,'Tableau de bord'!$B$28:$G$32,4,TRUE))</f>
        <v/>
      </c>
      <c r="AB86" s="141" t="str">
        <f>IF(OR($F86="",$G86="",$I86="",$I86=0),"",VLOOKUP($G86,'Tableau de bord'!$B$35:$G$39,4,TRUE))</f>
        <v/>
      </c>
      <c r="AC86" s="168" t="str">
        <f t="shared" ref="AC86:AC149" si="12">IF(OR($I86="",$P86="",$AB86="",$I86-$J86=0),"",IF($Z$10-($O86/($I86-$J86))&lt;0,0,IF($O86/($I86-$J86)&lt;$Z$10*$AB86,$Z$10-($Z$10*$AB86),$Z$10-($O86/($I86-$J86)))))</f>
        <v/>
      </c>
      <c r="AD86" s="142" t="str">
        <f t="shared" si="5"/>
        <v/>
      </c>
      <c r="AE86" s="142" t="str">
        <f>IF(OR($I86="",$G86="",$F86=""),"",IF(OR($H86&lt;&gt;"OK",$K86&lt;&gt;"OK",$N86&lt;&gt;"OK"),0,IF($Y86&gt;=0,IF(($Z$10*$Z86)*VLOOKUP($G86,'Tableau de bord'!$B$42:$G$46,4,TRUE)&gt;75000,75000*($Y86),(($Z$10*$Z86)*$Y86*VLOOKUP($G86,'Tableau de bord'!$B$42:$G$46,4,TRUE))))))</f>
        <v/>
      </c>
      <c r="AF86" s="177" t="str">
        <f t="shared" si="6"/>
        <v/>
      </c>
      <c r="AG86" s="309"/>
      <c r="AH86" s="310"/>
      <c r="AI86" s="387"/>
      <c r="AJ86" s="388"/>
      <c r="AK86" s="386" t="str">
        <f t="shared" si="7"/>
        <v/>
      </c>
      <c r="AL86" s="160"/>
      <c r="AM86" s="380"/>
      <c r="AN86" s="388"/>
      <c r="AO86" s="173"/>
      <c r="AP86" s="388"/>
      <c r="AQ86" s="160"/>
      <c r="AR86" s="7"/>
      <c r="AS86" s="173"/>
      <c r="AT86" s="160"/>
    </row>
    <row r="87" spans="1:46" s="143" customFormat="1" ht="21" customHeight="1" x14ac:dyDescent="0.25">
      <c r="A87" s="305"/>
      <c r="B87" s="311"/>
      <c r="C87" s="311"/>
      <c r="D87" s="311"/>
      <c r="E87" s="311"/>
      <c r="F87" s="312"/>
      <c r="G87" s="313"/>
      <c r="H87" s="137" t="str">
        <f>IF(AND($C$6="Choisir la période de dépôt",F87&lt;&gt;"",G87),"Choisir une période de dépôt",IF(AND($G87&lt;&gt;"",$F87=""),"Date de début requise",IF(AND($F87&lt;&gt;"",$G87=""),"Date de fin requise",IF($F87="","",IF(AND(VLOOKUP($G87,Données!$C$2:$E$7,3,TRUE)=VLOOKUP($C$6,Données!$A$2:$E$7,5,FALSE),VLOOKUP($F87,Données!$C$2:$E$7,3,TRUE)=VLOOKUP($C$6,Données!$A$2:$E$7,5,FALSE)),"OK","Les dates ne correspondent pas à la période visée par le soutien")))))</f>
        <v/>
      </c>
      <c r="I87" s="5"/>
      <c r="J87" s="523"/>
      <c r="K87" s="137" t="str">
        <f t="shared" ref="K87:K150" si="13">IF(AND(J87&gt;0,I87=""),"Indiquer le nombre TOTAL de représentations données OU annulées dans la colonne I",IF(I87="","",IF(OR(J87="",J87=0),"OK",IF(I87-J87&gt;0,"Isoler les représentations annulées sur une ligne distincte",IF(I87-J87&lt;0,"Le nombre de représentations annulées ne peut excéder le TOTAL de la colonne I","OK")))))</f>
        <v/>
      </c>
      <c r="L87" s="524"/>
      <c r="M87" s="270"/>
      <c r="N87" s="137" t="str">
        <f t="shared" ref="N87:N150" si="14">IF(I87="","",IF(AND(I87&gt;0,M87=""),"Inscrire le prix moyen du billet dans la colonne M",(IF(AND(I87-J87=0,O87&gt;0,P87&gt;0,IFERROR(ROUND(P87/O87,2),0)&lt;&gt;M87),"Le prix du billet est erroné (colonne M doit égaler colonne P/colonne O)",IF(I87-J87=0,"OK",IF(AND(I87&gt;0,M87&gt;0,O87="",P87=""),"Indiquer le nombre de spectateurs payants et les revenus de billetterie",IF(OR(IFERROR(ROUND(P87/O87,30),0)=M87,IFERROR(ROUND(P87/O87,2),0)=M87),"OK","Le prix du billet est erroné (colonne M doit égaler colonne P/colonne O)")))))))</f>
        <v/>
      </c>
      <c r="O87" s="6"/>
      <c r="P87" s="160"/>
      <c r="Q87" s="7"/>
      <c r="R87" s="5"/>
      <c r="S87" s="10"/>
      <c r="T87" s="8"/>
      <c r="U87" s="306"/>
      <c r="V87" s="307"/>
      <c r="W87" s="308"/>
      <c r="X87" s="138" t="str">
        <f t="shared" si="10"/>
        <v/>
      </c>
      <c r="Y87" s="139" t="str">
        <f t="shared" si="11"/>
        <v/>
      </c>
      <c r="Z87" s="140" t="str">
        <f t="shared" ref="Z87:Z150" si="15">IF($I87="","",IF(N87&lt;&gt;"OK",0,IF(I87-J87&lt;0,0,IF(I87-J87&gt;0,IF($M87&lt;$Z$9,$M87,$Z$9),IF(I87-J87=0,IF($M87&lt;$Z$9,$M87,$Z$9))))))</f>
        <v/>
      </c>
      <c r="AA87" s="141" t="str">
        <f>IF(OR($F87="",$G87="",$I87="",$I87=0),"",VLOOKUP($G87,'Tableau de bord'!$B$28:$G$32,4,TRUE))</f>
        <v/>
      </c>
      <c r="AB87" s="141" t="str">
        <f>IF(OR($F87="",$G87="",$I87="",$I87=0),"",VLOOKUP($G87,'Tableau de bord'!$B$35:$G$39,4,TRUE))</f>
        <v/>
      </c>
      <c r="AC87" s="168" t="str">
        <f t="shared" si="12"/>
        <v/>
      </c>
      <c r="AD87" s="142" t="str">
        <f t="shared" ref="AD87:AD150" si="16">IF(OR($I87="",$AA87="",$Z87=""),"",IF(OR($H87&lt;&gt;"OK",$K87&lt;&gt;"OK",$N87&lt;&gt;"OK"),0,IF(AC87="",0,IF($X87-$Y87=0,0,IF(($AC87*$Z87*$AA87)&gt;75000,75000*($X87-$Y87),($AC87*$Z87*$AA87*(X87-Y87)))))))</f>
        <v/>
      </c>
      <c r="AE87" s="142" t="str">
        <f>IF(OR($I87="",$G87="",$F87=""),"",IF(OR($H87&lt;&gt;"OK",$K87&lt;&gt;"OK",$N87&lt;&gt;"OK"),0,IF($Y87&gt;=0,IF(($Z$10*$Z87)*VLOOKUP($G87,'Tableau de bord'!$B$42:$G$46,4,TRUE)&gt;75000,75000*($Y87),(($Z$10*$Z87)*$Y87*VLOOKUP($G87,'Tableau de bord'!$B$42:$G$46,4,TRUE))))))</f>
        <v/>
      </c>
      <c r="AF87" s="177" t="str">
        <f t="shared" ref="AF87:AF150" si="17">IF(AND(AD87="",AE87=""),"",AD87+AE87)</f>
        <v/>
      </c>
      <c r="AG87" s="309"/>
      <c r="AH87" s="310"/>
      <c r="AI87" s="387"/>
      <c r="AJ87" s="388"/>
      <c r="AK87" s="386" t="str">
        <f t="shared" ref="AK87:AK150" si="18">IF(AND(AI87="",AJ87=""),"",AI87+AJ87)</f>
        <v/>
      </c>
      <c r="AL87" s="160"/>
      <c r="AM87" s="380"/>
      <c r="AN87" s="388"/>
      <c r="AO87" s="173"/>
      <c r="AP87" s="388"/>
      <c r="AQ87" s="160"/>
      <c r="AR87" s="7"/>
      <c r="AS87" s="173"/>
      <c r="AT87" s="160"/>
    </row>
    <row r="88" spans="1:46" s="143" customFormat="1" ht="21" customHeight="1" x14ac:dyDescent="0.25">
      <c r="A88" s="305"/>
      <c r="B88" s="311"/>
      <c r="C88" s="311"/>
      <c r="D88" s="311"/>
      <c r="E88" s="311"/>
      <c r="F88" s="312"/>
      <c r="G88" s="313"/>
      <c r="H88" s="137" t="str">
        <f>IF(AND($C$6="Choisir la période de dépôt",F88&lt;&gt;"",G88),"Choisir une période de dépôt",IF(AND($G88&lt;&gt;"",$F88=""),"Date de début requise",IF(AND($F88&lt;&gt;"",$G88=""),"Date de fin requise",IF($F88="","",IF(AND(VLOOKUP($G88,Données!$C$2:$E$7,3,TRUE)=VLOOKUP($C$6,Données!$A$2:$E$7,5,FALSE),VLOOKUP($F88,Données!$C$2:$E$7,3,TRUE)=VLOOKUP($C$6,Données!$A$2:$E$7,5,FALSE)),"OK","Les dates ne correspondent pas à la période visée par le soutien")))))</f>
        <v/>
      </c>
      <c r="I88" s="5"/>
      <c r="J88" s="523"/>
      <c r="K88" s="137" t="str">
        <f t="shared" si="13"/>
        <v/>
      </c>
      <c r="L88" s="524"/>
      <c r="M88" s="270"/>
      <c r="N88" s="137" t="str">
        <f t="shared" si="14"/>
        <v/>
      </c>
      <c r="O88" s="6"/>
      <c r="P88" s="160"/>
      <c r="Q88" s="7"/>
      <c r="R88" s="5"/>
      <c r="S88" s="10"/>
      <c r="T88" s="8"/>
      <c r="U88" s="306"/>
      <c r="V88" s="307"/>
      <c r="W88" s="308"/>
      <c r="X88" s="138" t="str">
        <f t="shared" si="10"/>
        <v/>
      </c>
      <c r="Y88" s="139" t="str">
        <f t="shared" si="11"/>
        <v/>
      </c>
      <c r="Z88" s="140" t="str">
        <f t="shared" si="15"/>
        <v/>
      </c>
      <c r="AA88" s="141" t="str">
        <f>IF(OR($F88="",$G88="",$I88="",$I88=0),"",VLOOKUP($G88,'Tableau de bord'!$B$28:$G$32,4,TRUE))</f>
        <v/>
      </c>
      <c r="AB88" s="141" t="str">
        <f>IF(OR($F88="",$G88="",$I88="",$I88=0),"",VLOOKUP($G88,'Tableau de bord'!$B$35:$G$39,4,TRUE))</f>
        <v/>
      </c>
      <c r="AC88" s="168" t="str">
        <f t="shared" si="12"/>
        <v/>
      </c>
      <c r="AD88" s="142" t="str">
        <f t="shared" si="16"/>
        <v/>
      </c>
      <c r="AE88" s="142" t="str">
        <f>IF(OR($I88="",$G88="",$F88=""),"",IF(OR($H88&lt;&gt;"OK",$K88&lt;&gt;"OK",$N88&lt;&gt;"OK"),0,IF($Y88&gt;=0,IF(($Z$10*$Z88)*VLOOKUP($G88,'Tableau de bord'!$B$42:$G$46,4,TRUE)&gt;75000,75000*($Y88),(($Z$10*$Z88)*$Y88*VLOOKUP($G88,'Tableau de bord'!$B$42:$G$46,4,TRUE))))))</f>
        <v/>
      </c>
      <c r="AF88" s="177" t="str">
        <f t="shared" si="17"/>
        <v/>
      </c>
      <c r="AG88" s="309"/>
      <c r="AH88" s="310"/>
      <c r="AI88" s="387"/>
      <c r="AJ88" s="388"/>
      <c r="AK88" s="386" t="str">
        <f t="shared" si="18"/>
        <v/>
      </c>
      <c r="AL88" s="160"/>
      <c r="AM88" s="380"/>
      <c r="AN88" s="388"/>
      <c r="AO88" s="173"/>
      <c r="AP88" s="388"/>
      <c r="AQ88" s="160"/>
      <c r="AR88" s="7"/>
      <c r="AS88" s="173"/>
      <c r="AT88" s="160"/>
    </row>
    <row r="89" spans="1:46" s="143" customFormat="1" ht="21" customHeight="1" x14ac:dyDescent="0.25">
      <c r="A89" s="305"/>
      <c r="B89" s="311"/>
      <c r="C89" s="311"/>
      <c r="D89" s="311"/>
      <c r="E89" s="311"/>
      <c r="F89" s="312"/>
      <c r="G89" s="313"/>
      <c r="H89" s="137" t="str">
        <f>IF(AND($C$6="Choisir la période de dépôt",F89&lt;&gt;"",G89),"Choisir une période de dépôt",IF(AND($G89&lt;&gt;"",$F89=""),"Date de début requise",IF(AND($F89&lt;&gt;"",$G89=""),"Date de fin requise",IF($F89="","",IF(AND(VLOOKUP($G89,Données!$C$2:$E$7,3,TRUE)=VLOOKUP($C$6,Données!$A$2:$E$7,5,FALSE),VLOOKUP($F89,Données!$C$2:$E$7,3,TRUE)=VLOOKUP($C$6,Données!$A$2:$E$7,5,FALSE)),"OK","Les dates ne correspondent pas à la période visée par le soutien")))))</f>
        <v/>
      </c>
      <c r="I89" s="5"/>
      <c r="J89" s="523"/>
      <c r="K89" s="137" t="str">
        <f t="shared" si="13"/>
        <v/>
      </c>
      <c r="L89" s="524"/>
      <c r="M89" s="270"/>
      <c r="N89" s="137" t="str">
        <f t="shared" si="14"/>
        <v/>
      </c>
      <c r="O89" s="6"/>
      <c r="P89" s="160"/>
      <c r="Q89" s="7"/>
      <c r="R89" s="5"/>
      <c r="S89" s="10"/>
      <c r="T89" s="8"/>
      <c r="U89" s="306"/>
      <c r="V89" s="307"/>
      <c r="W89" s="308"/>
      <c r="X89" s="138" t="str">
        <f t="shared" si="10"/>
        <v/>
      </c>
      <c r="Y89" s="139" t="str">
        <f t="shared" si="11"/>
        <v/>
      </c>
      <c r="Z89" s="140" t="str">
        <f t="shared" si="15"/>
        <v/>
      </c>
      <c r="AA89" s="141" t="str">
        <f>IF(OR($F89="",$G89="",$I89="",$I89=0),"",VLOOKUP($G89,'Tableau de bord'!$B$28:$G$32,4,TRUE))</f>
        <v/>
      </c>
      <c r="AB89" s="141" t="str">
        <f>IF(OR($F89="",$G89="",$I89="",$I89=0),"",VLOOKUP($G89,'Tableau de bord'!$B$35:$G$39,4,TRUE))</f>
        <v/>
      </c>
      <c r="AC89" s="168" t="str">
        <f t="shared" si="12"/>
        <v/>
      </c>
      <c r="AD89" s="142" t="str">
        <f t="shared" si="16"/>
        <v/>
      </c>
      <c r="AE89" s="142" t="str">
        <f>IF(OR($I89="",$G89="",$F89=""),"",IF(OR($H89&lt;&gt;"OK",$K89&lt;&gt;"OK",$N89&lt;&gt;"OK"),0,IF($Y89&gt;=0,IF(($Z$10*$Z89)*VLOOKUP($G89,'Tableau de bord'!$B$42:$G$46,4,TRUE)&gt;75000,75000*($Y89),(($Z$10*$Z89)*$Y89*VLOOKUP($G89,'Tableau de bord'!$B$42:$G$46,4,TRUE))))))</f>
        <v/>
      </c>
      <c r="AF89" s="177" t="str">
        <f t="shared" si="17"/>
        <v/>
      </c>
      <c r="AG89" s="309"/>
      <c r="AH89" s="310"/>
      <c r="AI89" s="387"/>
      <c r="AJ89" s="388"/>
      <c r="AK89" s="386" t="str">
        <f t="shared" si="18"/>
        <v/>
      </c>
      <c r="AL89" s="160"/>
      <c r="AM89" s="380"/>
      <c r="AN89" s="388"/>
      <c r="AO89" s="173"/>
      <c r="AP89" s="388"/>
      <c r="AQ89" s="160"/>
      <c r="AR89" s="7"/>
      <c r="AS89" s="173"/>
      <c r="AT89" s="160"/>
    </row>
    <row r="90" spans="1:46" s="143" customFormat="1" ht="21" customHeight="1" x14ac:dyDescent="0.25">
      <c r="A90" s="305"/>
      <c r="B90" s="311"/>
      <c r="C90" s="311"/>
      <c r="D90" s="311"/>
      <c r="E90" s="311"/>
      <c r="F90" s="312"/>
      <c r="G90" s="313"/>
      <c r="H90" s="137" t="str">
        <f>IF(AND($C$6="Choisir la période de dépôt",F90&lt;&gt;"",G90),"Choisir une période de dépôt",IF(AND($G90&lt;&gt;"",$F90=""),"Date de début requise",IF(AND($F90&lt;&gt;"",$G90=""),"Date de fin requise",IF($F90="","",IF(AND(VLOOKUP($G90,Données!$C$2:$E$7,3,TRUE)=VLOOKUP($C$6,Données!$A$2:$E$7,5,FALSE),VLOOKUP($F90,Données!$C$2:$E$7,3,TRUE)=VLOOKUP($C$6,Données!$A$2:$E$7,5,FALSE)),"OK","Les dates ne correspondent pas à la période visée par le soutien")))))</f>
        <v/>
      </c>
      <c r="I90" s="5"/>
      <c r="J90" s="523"/>
      <c r="K90" s="137" t="str">
        <f t="shared" si="13"/>
        <v/>
      </c>
      <c r="L90" s="524"/>
      <c r="M90" s="270"/>
      <c r="N90" s="137" t="str">
        <f t="shared" si="14"/>
        <v/>
      </c>
      <c r="O90" s="6"/>
      <c r="P90" s="160"/>
      <c r="Q90" s="7"/>
      <c r="R90" s="5"/>
      <c r="S90" s="10"/>
      <c r="T90" s="8"/>
      <c r="U90" s="306"/>
      <c r="V90" s="307"/>
      <c r="W90" s="308"/>
      <c r="X90" s="138" t="str">
        <f t="shared" si="10"/>
        <v/>
      </c>
      <c r="Y90" s="139" t="str">
        <f t="shared" si="11"/>
        <v/>
      </c>
      <c r="Z90" s="140" t="str">
        <f t="shared" si="15"/>
        <v/>
      </c>
      <c r="AA90" s="141" t="str">
        <f>IF(OR($F90="",$G90="",$I90="",$I90=0),"",VLOOKUP($G90,'Tableau de bord'!$B$28:$G$32,4,TRUE))</f>
        <v/>
      </c>
      <c r="AB90" s="141" t="str">
        <f>IF(OR($F90="",$G90="",$I90="",$I90=0),"",VLOOKUP($G90,'Tableau de bord'!$B$35:$G$39,4,TRUE))</f>
        <v/>
      </c>
      <c r="AC90" s="168" t="str">
        <f t="shared" si="12"/>
        <v/>
      </c>
      <c r="AD90" s="142" t="str">
        <f t="shared" si="16"/>
        <v/>
      </c>
      <c r="AE90" s="142" t="str">
        <f>IF(OR($I90="",$G90="",$F90=""),"",IF(OR($H90&lt;&gt;"OK",$K90&lt;&gt;"OK",$N90&lt;&gt;"OK"),0,IF($Y90&gt;=0,IF(($Z$10*$Z90)*VLOOKUP($G90,'Tableau de bord'!$B$42:$G$46,4,TRUE)&gt;75000,75000*($Y90),(($Z$10*$Z90)*$Y90*VLOOKUP($G90,'Tableau de bord'!$B$42:$G$46,4,TRUE))))))</f>
        <v/>
      </c>
      <c r="AF90" s="177" t="str">
        <f t="shared" si="17"/>
        <v/>
      </c>
      <c r="AG90" s="309"/>
      <c r="AH90" s="310"/>
      <c r="AI90" s="387"/>
      <c r="AJ90" s="388"/>
      <c r="AK90" s="386" t="str">
        <f t="shared" si="18"/>
        <v/>
      </c>
      <c r="AL90" s="160"/>
      <c r="AM90" s="380"/>
      <c r="AN90" s="388"/>
      <c r="AO90" s="173"/>
      <c r="AP90" s="388"/>
      <c r="AQ90" s="160"/>
      <c r="AR90" s="7"/>
      <c r="AS90" s="173"/>
      <c r="AT90" s="160"/>
    </row>
    <row r="91" spans="1:46" s="143" customFormat="1" ht="21" customHeight="1" x14ac:dyDescent="0.25">
      <c r="A91" s="305"/>
      <c r="B91" s="311"/>
      <c r="C91" s="311"/>
      <c r="D91" s="311"/>
      <c r="E91" s="311"/>
      <c r="F91" s="312"/>
      <c r="G91" s="313"/>
      <c r="H91" s="137" t="str">
        <f>IF(AND($C$6="Choisir la période de dépôt",F91&lt;&gt;"",G91),"Choisir une période de dépôt",IF(AND($G91&lt;&gt;"",$F91=""),"Date de début requise",IF(AND($F91&lt;&gt;"",$G91=""),"Date de fin requise",IF($F91="","",IF(AND(VLOOKUP($G91,Données!$C$2:$E$7,3,TRUE)=VLOOKUP($C$6,Données!$A$2:$E$7,5,FALSE),VLOOKUP($F91,Données!$C$2:$E$7,3,TRUE)=VLOOKUP($C$6,Données!$A$2:$E$7,5,FALSE)),"OK","Les dates ne correspondent pas à la période visée par le soutien")))))</f>
        <v/>
      </c>
      <c r="I91" s="5"/>
      <c r="J91" s="523"/>
      <c r="K91" s="137" t="str">
        <f t="shared" si="13"/>
        <v/>
      </c>
      <c r="L91" s="524"/>
      <c r="M91" s="270"/>
      <c r="N91" s="137" t="str">
        <f t="shared" si="14"/>
        <v/>
      </c>
      <c r="O91" s="6"/>
      <c r="P91" s="160"/>
      <c r="Q91" s="7"/>
      <c r="R91" s="5"/>
      <c r="S91" s="10"/>
      <c r="T91" s="8"/>
      <c r="U91" s="306"/>
      <c r="V91" s="307"/>
      <c r="W91" s="308"/>
      <c r="X91" s="138" t="str">
        <f t="shared" si="10"/>
        <v/>
      </c>
      <c r="Y91" s="139" t="str">
        <f t="shared" si="11"/>
        <v/>
      </c>
      <c r="Z91" s="140" t="str">
        <f t="shared" si="15"/>
        <v/>
      </c>
      <c r="AA91" s="141" t="str">
        <f>IF(OR($F91="",$G91="",$I91="",$I91=0),"",VLOOKUP($G91,'Tableau de bord'!$B$28:$G$32,4,TRUE))</f>
        <v/>
      </c>
      <c r="AB91" s="141" t="str">
        <f>IF(OR($F91="",$G91="",$I91="",$I91=0),"",VLOOKUP($G91,'Tableau de bord'!$B$35:$G$39,4,TRUE))</f>
        <v/>
      </c>
      <c r="AC91" s="168" t="str">
        <f t="shared" si="12"/>
        <v/>
      </c>
      <c r="AD91" s="142" t="str">
        <f t="shared" si="16"/>
        <v/>
      </c>
      <c r="AE91" s="142" t="str">
        <f>IF(OR($I91="",$G91="",$F91=""),"",IF(OR($H91&lt;&gt;"OK",$K91&lt;&gt;"OK",$N91&lt;&gt;"OK"),0,IF($Y91&gt;=0,IF(($Z$10*$Z91)*VLOOKUP($G91,'Tableau de bord'!$B$42:$G$46,4,TRUE)&gt;75000,75000*($Y91),(($Z$10*$Z91)*$Y91*VLOOKUP($G91,'Tableau de bord'!$B$42:$G$46,4,TRUE))))))</f>
        <v/>
      </c>
      <c r="AF91" s="177" t="str">
        <f t="shared" si="17"/>
        <v/>
      </c>
      <c r="AG91" s="309"/>
      <c r="AH91" s="310"/>
      <c r="AI91" s="387"/>
      <c r="AJ91" s="388"/>
      <c r="AK91" s="386" t="str">
        <f t="shared" si="18"/>
        <v/>
      </c>
      <c r="AL91" s="160"/>
      <c r="AM91" s="380"/>
      <c r="AN91" s="388"/>
      <c r="AO91" s="173"/>
      <c r="AP91" s="388"/>
      <c r="AQ91" s="160"/>
      <c r="AR91" s="7"/>
      <c r="AS91" s="173"/>
      <c r="AT91" s="160"/>
    </row>
    <row r="92" spans="1:46" s="143" customFormat="1" ht="21" customHeight="1" x14ac:dyDescent="0.25">
      <c r="A92" s="305"/>
      <c r="B92" s="311"/>
      <c r="C92" s="311"/>
      <c r="D92" s="311"/>
      <c r="E92" s="311"/>
      <c r="F92" s="312"/>
      <c r="G92" s="313"/>
      <c r="H92" s="137" t="str">
        <f>IF(AND($C$6="Choisir la période de dépôt",F92&lt;&gt;"",G92),"Choisir une période de dépôt",IF(AND($G92&lt;&gt;"",$F92=""),"Date de début requise",IF(AND($F92&lt;&gt;"",$G92=""),"Date de fin requise",IF($F92="","",IF(AND(VLOOKUP($G92,Données!$C$2:$E$7,3,TRUE)=VLOOKUP($C$6,Données!$A$2:$E$7,5,FALSE),VLOOKUP($F92,Données!$C$2:$E$7,3,TRUE)=VLOOKUP($C$6,Données!$A$2:$E$7,5,FALSE)),"OK","Les dates ne correspondent pas à la période visée par le soutien")))))</f>
        <v/>
      </c>
      <c r="I92" s="5"/>
      <c r="J92" s="523"/>
      <c r="K92" s="137" t="str">
        <f t="shared" si="13"/>
        <v/>
      </c>
      <c r="L92" s="524"/>
      <c r="M92" s="270"/>
      <c r="N92" s="137" t="str">
        <f t="shared" si="14"/>
        <v/>
      </c>
      <c r="O92" s="6"/>
      <c r="P92" s="160"/>
      <c r="Q92" s="7"/>
      <c r="R92" s="5"/>
      <c r="S92" s="10"/>
      <c r="T92" s="8"/>
      <c r="U92" s="306"/>
      <c r="V92" s="307"/>
      <c r="W92" s="308"/>
      <c r="X92" s="138" t="str">
        <f t="shared" si="10"/>
        <v/>
      </c>
      <c r="Y92" s="139" t="str">
        <f t="shared" si="11"/>
        <v/>
      </c>
      <c r="Z92" s="140" t="str">
        <f t="shared" si="15"/>
        <v/>
      </c>
      <c r="AA92" s="141" t="str">
        <f>IF(OR($F92="",$G92="",$I92="",$I92=0),"",VLOOKUP($G92,'Tableau de bord'!$B$28:$G$32,4,TRUE))</f>
        <v/>
      </c>
      <c r="AB92" s="141" t="str">
        <f>IF(OR($F92="",$G92="",$I92="",$I92=0),"",VLOOKUP($G92,'Tableau de bord'!$B$35:$G$39,4,TRUE))</f>
        <v/>
      </c>
      <c r="AC92" s="168" t="str">
        <f t="shared" si="12"/>
        <v/>
      </c>
      <c r="AD92" s="142" t="str">
        <f t="shared" si="16"/>
        <v/>
      </c>
      <c r="AE92" s="142" t="str">
        <f>IF(OR($I92="",$G92="",$F92=""),"",IF(OR($H92&lt;&gt;"OK",$K92&lt;&gt;"OK",$N92&lt;&gt;"OK"),0,IF($Y92&gt;=0,IF(($Z$10*$Z92)*VLOOKUP($G92,'Tableau de bord'!$B$42:$G$46,4,TRUE)&gt;75000,75000*($Y92),(($Z$10*$Z92)*$Y92*VLOOKUP($G92,'Tableau de bord'!$B$42:$G$46,4,TRUE))))))</f>
        <v/>
      </c>
      <c r="AF92" s="177" t="str">
        <f t="shared" si="17"/>
        <v/>
      </c>
      <c r="AG92" s="309"/>
      <c r="AH92" s="310"/>
      <c r="AI92" s="387"/>
      <c r="AJ92" s="388"/>
      <c r="AK92" s="386" t="str">
        <f t="shared" si="18"/>
        <v/>
      </c>
      <c r="AL92" s="160"/>
      <c r="AM92" s="380"/>
      <c r="AN92" s="388"/>
      <c r="AO92" s="173"/>
      <c r="AP92" s="388"/>
      <c r="AQ92" s="160"/>
      <c r="AR92" s="7"/>
      <c r="AS92" s="173"/>
      <c r="AT92" s="160"/>
    </row>
    <row r="93" spans="1:46" s="143" customFormat="1" ht="21" customHeight="1" x14ac:dyDescent="0.25">
      <c r="A93" s="305"/>
      <c r="B93" s="311"/>
      <c r="C93" s="311"/>
      <c r="D93" s="311"/>
      <c r="E93" s="311"/>
      <c r="F93" s="312"/>
      <c r="G93" s="313"/>
      <c r="H93" s="137" t="str">
        <f>IF(AND($C$6="Choisir la période de dépôt",F93&lt;&gt;"",G93),"Choisir une période de dépôt",IF(AND($G93&lt;&gt;"",$F93=""),"Date de début requise",IF(AND($F93&lt;&gt;"",$G93=""),"Date de fin requise",IF($F93="","",IF(AND(VLOOKUP($G93,Données!$C$2:$E$7,3,TRUE)=VLOOKUP($C$6,Données!$A$2:$E$7,5,FALSE),VLOOKUP($F93,Données!$C$2:$E$7,3,TRUE)=VLOOKUP($C$6,Données!$A$2:$E$7,5,FALSE)),"OK","Les dates ne correspondent pas à la période visée par le soutien")))))</f>
        <v/>
      </c>
      <c r="I93" s="5"/>
      <c r="J93" s="523"/>
      <c r="K93" s="137" t="str">
        <f t="shared" si="13"/>
        <v/>
      </c>
      <c r="L93" s="524"/>
      <c r="M93" s="270"/>
      <c r="N93" s="137" t="str">
        <f t="shared" si="14"/>
        <v/>
      </c>
      <c r="O93" s="6"/>
      <c r="P93" s="160"/>
      <c r="Q93" s="7"/>
      <c r="R93" s="5"/>
      <c r="S93" s="10"/>
      <c r="T93" s="8"/>
      <c r="U93" s="306"/>
      <c r="V93" s="307"/>
      <c r="W93" s="308"/>
      <c r="X93" s="138" t="str">
        <f t="shared" si="10"/>
        <v/>
      </c>
      <c r="Y93" s="139" t="str">
        <f t="shared" si="11"/>
        <v/>
      </c>
      <c r="Z93" s="140" t="str">
        <f t="shared" si="15"/>
        <v/>
      </c>
      <c r="AA93" s="141" t="str">
        <f>IF(OR($F93="",$G93="",$I93="",$I93=0),"",VLOOKUP($G93,'Tableau de bord'!$B$28:$G$32,4,TRUE))</f>
        <v/>
      </c>
      <c r="AB93" s="141" t="str">
        <f>IF(OR($F93="",$G93="",$I93="",$I93=0),"",VLOOKUP($G93,'Tableau de bord'!$B$35:$G$39,4,TRUE))</f>
        <v/>
      </c>
      <c r="AC93" s="168" t="str">
        <f t="shared" si="12"/>
        <v/>
      </c>
      <c r="AD93" s="142" t="str">
        <f t="shared" si="16"/>
        <v/>
      </c>
      <c r="AE93" s="142" t="str">
        <f>IF(OR($I93="",$G93="",$F93=""),"",IF(OR($H93&lt;&gt;"OK",$K93&lt;&gt;"OK",$N93&lt;&gt;"OK"),0,IF($Y93&gt;=0,IF(($Z$10*$Z93)*VLOOKUP($G93,'Tableau de bord'!$B$42:$G$46,4,TRUE)&gt;75000,75000*($Y93),(($Z$10*$Z93)*$Y93*VLOOKUP($G93,'Tableau de bord'!$B$42:$G$46,4,TRUE))))))</f>
        <v/>
      </c>
      <c r="AF93" s="177" t="str">
        <f t="shared" si="17"/>
        <v/>
      </c>
      <c r="AG93" s="309"/>
      <c r="AH93" s="310"/>
      <c r="AI93" s="387"/>
      <c r="AJ93" s="388"/>
      <c r="AK93" s="386" t="str">
        <f t="shared" si="18"/>
        <v/>
      </c>
      <c r="AL93" s="160"/>
      <c r="AM93" s="380"/>
      <c r="AN93" s="388"/>
      <c r="AO93" s="173"/>
      <c r="AP93" s="388"/>
      <c r="AQ93" s="160"/>
      <c r="AR93" s="7"/>
      <c r="AS93" s="173"/>
      <c r="AT93" s="160"/>
    </row>
    <row r="94" spans="1:46" s="143" customFormat="1" ht="21" customHeight="1" x14ac:dyDescent="0.25">
      <c r="A94" s="305"/>
      <c r="B94" s="311"/>
      <c r="C94" s="311"/>
      <c r="D94" s="311"/>
      <c r="E94" s="311"/>
      <c r="F94" s="312"/>
      <c r="G94" s="313"/>
      <c r="H94" s="137" t="str">
        <f>IF(AND($C$6="Choisir la période de dépôt",F94&lt;&gt;"",G94),"Choisir une période de dépôt",IF(AND($G94&lt;&gt;"",$F94=""),"Date de début requise",IF(AND($F94&lt;&gt;"",$G94=""),"Date de fin requise",IF($F94="","",IF(AND(VLOOKUP($G94,Données!$C$2:$E$7,3,TRUE)=VLOOKUP($C$6,Données!$A$2:$E$7,5,FALSE),VLOOKUP($F94,Données!$C$2:$E$7,3,TRUE)=VLOOKUP($C$6,Données!$A$2:$E$7,5,FALSE)),"OK","Les dates ne correspondent pas à la période visée par le soutien")))))</f>
        <v/>
      </c>
      <c r="I94" s="5"/>
      <c r="J94" s="523"/>
      <c r="K94" s="137" t="str">
        <f t="shared" si="13"/>
        <v/>
      </c>
      <c r="L94" s="524"/>
      <c r="M94" s="270"/>
      <c r="N94" s="137" t="str">
        <f t="shared" si="14"/>
        <v/>
      </c>
      <c r="O94" s="6"/>
      <c r="P94" s="160"/>
      <c r="Q94" s="7"/>
      <c r="R94" s="5"/>
      <c r="S94" s="10"/>
      <c r="T94" s="8"/>
      <c r="U94" s="306"/>
      <c r="V94" s="307"/>
      <c r="W94" s="308"/>
      <c r="X94" s="138" t="str">
        <f t="shared" si="10"/>
        <v/>
      </c>
      <c r="Y94" s="139" t="str">
        <f t="shared" si="11"/>
        <v/>
      </c>
      <c r="Z94" s="140" t="str">
        <f t="shared" si="15"/>
        <v/>
      </c>
      <c r="AA94" s="141" t="str">
        <f>IF(OR($F94="",$G94="",$I94="",$I94=0),"",VLOOKUP($G94,'Tableau de bord'!$B$28:$G$32,4,TRUE))</f>
        <v/>
      </c>
      <c r="AB94" s="141" t="str">
        <f>IF(OR($F94="",$G94="",$I94="",$I94=0),"",VLOOKUP($G94,'Tableau de bord'!$B$35:$G$39,4,TRUE))</f>
        <v/>
      </c>
      <c r="AC94" s="168" t="str">
        <f t="shared" si="12"/>
        <v/>
      </c>
      <c r="AD94" s="142" t="str">
        <f t="shared" si="16"/>
        <v/>
      </c>
      <c r="AE94" s="142" t="str">
        <f>IF(OR($I94="",$G94="",$F94=""),"",IF(OR($H94&lt;&gt;"OK",$K94&lt;&gt;"OK",$N94&lt;&gt;"OK"),0,IF($Y94&gt;=0,IF(($Z$10*$Z94)*VLOOKUP($G94,'Tableau de bord'!$B$42:$G$46,4,TRUE)&gt;75000,75000*($Y94),(($Z$10*$Z94)*$Y94*VLOOKUP($G94,'Tableau de bord'!$B$42:$G$46,4,TRUE))))))</f>
        <v/>
      </c>
      <c r="AF94" s="177" t="str">
        <f t="shared" si="17"/>
        <v/>
      </c>
      <c r="AG94" s="309"/>
      <c r="AH94" s="310"/>
      <c r="AI94" s="387"/>
      <c r="AJ94" s="388"/>
      <c r="AK94" s="386" t="str">
        <f t="shared" si="18"/>
        <v/>
      </c>
      <c r="AL94" s="160"/>
      <c r="AM94" s="380"/>
      <c r="AN94" s="388"/>
      <c r="AO94" s="173"/>
      <c r="AP94" s="388"/>
      <c r="AQ94" s="160"/>
      <c r="AR94" s="7"/>
      <c r="AS94" s="173"/>
      <c r="AT94" s="160"/>
    </row>
    <row r="95" spans="1:46" s="143" customFormat="1" ht="21" customHeight="1" x14ac:dyDescent="0.25">
      <c r="A95" s="305"/>
      <c r="B95" s="311"/>
      <c r="C95" s="311"/>
      <c r="D95" s="311"/>
      <c r="E95" s="311"/>
      <c r="F95" s="312"/>
      <c r="G95" s="313"/>
      <c r="H95" s="137" t="str">
        <f>IF(AND($C$6="Choisir la période de dépôt",F95&lt;&gt;"",G95),"Choisir une période de dépôt",IF(AND($G95&lt;&gt;"",$F95=""),"Date de début requise",IF(AND($F95&lt;&gt;"",$G95=""),"Date de fin requise",IF($F95="","",IF(AND(VLOOKUP($G95,Données!$C$2:$E$7,3,TRUE)=VLOOKUP($C$6,Données!$A$2:$E$7,5,FALSE),VLOOKUP($F95,Données!$C$2:$E$7,3,TRUE)=VLOOKUP($C$6,Données!$A$2:$E$7,5,FALSE)),"OK","Les dates ne correspondent pas à la période visée par le soutien")))))</f>
        <v/>
      </c>
      <c r="I95" s="5"/>
      <c r="J95" s="523"/>
      <c r="K95" s="137" t="str">
        <f t="shared" si="13"/>
        <v/>
      </c>
      <c r="L95" s="524"/>
      <c r="M95" s="270"/>
      <c r="N95" s="137" t="str">
        <f t="shared" si="14"/>
        <v/>
      </c>
      <c r="O95" s="6"/>
      <c r="P95" s="160"/>
      <c r="Q95" s="7"/>
      <c r="R95" s="5"/>
      <c r="S95" s="10"/>
      <c r="T95" s="8"/>
      <c r="U95" s="306"/>
      <c r="V95" s="307"/>
      <c r="W95" s="308"/>
      <c r="X95" s="138" t="str">
        <f t="shared" si="10"/>
        <v/>
      </c>
      <c r="Y95" s="139" t="str">
        <f t="shared" si="11"/>
        <v/>
      </c>
      <c r="Z95" s="140" t="str">
        <f t="shared" si="15"/>
        <v/>
      </c>
      <c r="AA95" s="141" t="str">
        <f>IF(OR($F95="",$G95="",$I95="",$I95=0),"",VLOOKUP($G95,'Tableau de bord'!$B$28:$G$32,4,TRUE))</f>
        <v/>
      </c>
      <c r="AB95" s="141" t="str">
        <f>IF(OR($F95="",$G95="",$I95="",$I95=0),"",VLOOKUP($G95,'Tableau de bord'!$B$35:$G$39,4,TRUE))</f>
        <v/>
      </c>
      <c r="AC95" s="168" t="str">
        <f t="shared" si="12"/>
        <v/>
      </c>
      <c r="AD95" s="142" t="str">
        <f t="shared" si="16"/>
        <v/>
      </c>
      <c r="AE95" s="142" t="str">
        <f>IF(OR($I95="",$G95="",$F95=""),"",IF(OR($H95&lt;&gt;"OK",$K95&lt;&gt;"OK",$N95&lt;&gt;"OK"),0,IF($Y95&gt;=0,IF(($Z$10*$Z95)*VLOOKUP($G95,'Tableau de bord'!$B$42:$G$46,4,TRUE)&gt;75000,75000*($Y95),(($Z$10*$Z95)*$Y95*VLOOKUP($G95,'Tableau de bord'!$B$42:$G$46,4,TRUE))))))</f>
        <v/>
      </c>
      <c r="AF95" s="177" t="str">
        <f t="shared" si="17"/>
        <v/>
      </c>
      <c r="AG95" s="309"/>
      <c r="AH95" s="310"/>
      <c r="AI95" s="387"/>
      <c r="AJ95" s="388"/>
      <c r="AK95" s="386" t="str">
        <f t="shared" si="18"/>
        <v/>
      </c>
      <c r="AL95" s="160"/>
      <c r="AM95" s="380"/>
      <c r="AN95" s="388"/>
      <c r="AO95" s="173"/>
      <c r="AP95" s="388"/>
      <c r="AQ95" s="160"/>
      <c r="AR95" s="7"/>
      <c r="AS95" s="173"/>
      <c r="AT95" s="160"/>
    </row>
    <row r="96" spans="1:46" s="143" customFormat="1" ht="21" customHeight="1" x14ac:dyDescent="0.25">
      <c r="A96" s="305"/>
      <c r="B96" s="311"/>
      <c r="C96" s="311"/>
      <c r="D96" s="311"/>
      <c r="E96" s="311"/>
      <c r="F96" s="312"/>
      <c r="G96" s="313"/>
      <c r="H96" s="137" t="str">
        <f>IF(AND($C$6="Choisir la période de dépôt",F96&lt;&gt;"",G96),"Choisir une période de dépôt",IF(AND($G96&lt;&gt;"",$F96=""),"Date de début requise",IF(AND($F96&lt;&gt;"",$G96=""),"Date de fin requise",IF($F96="","",IF(AND(VLOOKUP($G96,Données!$C$2:$E$7,3,TRUE)=VLOOKUP($C$6,Données!$A$2:$E$7,5,FALSE),VLOOKUP($F96,Données!$C$2:$E$7,3,TRUE)=VLOOKUP($C$6,Données!$A$2:$E$7,5,FALSE)),"OK","Les dates ne correspondent pas à la période visée par le soutien")))))</f>
        <v/>
      </c>
      <c r="I96" s="5"/>
      <c r="J96" s="523"/>
      <c r="K96" s="137" t="str">
        <f t="shared" si="13"/>
        <v/>
      </c>
      <c r="L96" s="524"/>
      <c r="M96" s="270"/>
      <c r="N96" s="137" t="str">
        <f t="shared" si="14"/>
        <v/>
      </c>
      <c r="O96" s="6"/>
      <c r="P96" s="160"/>
      <c r="Q96" s="7"/>
      <c r="R96" s="5"/>
      <c r="S96" s="10"/>
      <c r="T96" s="8"/>
      <c r="U96" s="306"/>
      <c r="V96" s="307"/>
      <c r="W96" s="308"/>
      <c r="X96" s="138" t="str">
        <f t="shared" si="10"/>
        <v/>
      </c>
      <c r="Y96" s="139" t="str">
        <f t="shared" si="11"/>
        <v/>
      </c>
      <c r="Z96" s="140" t="str">
        <f t="shared" si="15"/>
        <v/>
      </c>
      <c r="AA96" s="141" t="str">
        <f>IF(OR($F96="",$G96="",$I96="",$I96=0),"",VLOOKUP($G96,'Tableau de bord'!$B$28:$G$32,4,TRUE))</f>
        <v/>
      </c>
      <c r="AB96" s="141" t="str">
        <f>IF(OR($F96="",$G96="",$I96="",$I96=0),"",VLOOKUP($G96,'Tableau de bord'!$B$35:$G$39,4,TRUE))</f>
        <v/>
      </c>
      <c r="AC96" s="168" t="str">
        <f t="shared" si="12"/>
        <v/>
      </c>
      <c r="AD96" s="142" t="str">
        <f t="shared" si="16"/>
        <v/>
      </c>
      <c r="AE96" s="142" t="str">
        <f>IF(OR($I96="",$G96="",$F96=""),"",IF(OR($H96&lt;&gt;"OK",$K96&lt;&gt;"OK",$N96&lt;&gt;"OK"),0,IF($Y96&gt;=0,IF(($Z$10*$Z96)*VLOOKUP($G96,'Tableau de bord'!$B$42:$G$46,4,TRUE)&gt;75000,75000*($Y96),(($Z$10*$Z96)*$Y96*VLOOKUP($G96,'Tableau de bord'!$B$42:$G$46,4,TRUE))))))</f>
        <v/>
      </c>
      <c r="AF96" s="177" t="str">
        <f t="shared" si="17"/>
        <v/>
      </c>
      <c r="AG96" s="309"/>
      <c r="AH96" s="310"/>
      <c r="AI96" s="387"/>
      <c r="AJ96" s="388"/>
      <c r="AK96" s="386" t="str">
        <f t="shared" si="18"/>
        <v/>
      </c>
      <c r="AL96" s="160"/>
      <c r="AM96" s="380"/>
      <c r="AN96" s="388"/>
      <c r="AO96" s="173"/>
      <c r="AP96" s="388"/>
      <c r="AQ96" s="160"/>
      <c r="AR96" s="7"/>
      <c r="AS96" s="173"/>
      <c r="AT96" s="160"/>
    </row>
    <row r="97" spans="1:46" s="143" customFormat="1" ht="21" customHeight="1" x14ac:dyDescent="0.25">
      <c r="A97" s="305"/>
      <c r="B97" s="311"/>
      <c r="C97" s="311"/>
      <c r="D97" s="311"/>
      <c r="E97" s="311"/>
      <c r="F97" s="312"/>
      <c r="G97" s="313"/>
      <c r="H97" s="137" t="str">
        <f>IF(AND($C$6="Choisir la période de dépôt",F97&lt;&gt;"",G97),"Choisir une période de dépôt",IF(AND($G97&lt;&gt;"",$F97=""),"Date de début requise",IF(AND($F97&lt;&gt;"",$G97=""),"Date de fin requise",IF($F97="","",IF(AND(VLOOKUP($G97,Données!$C$2:$E$7,3,TRUE)=VLOOKUP($C$6,Données!$A$2:$E$7,5,FALSE),VLOOKUP($F97,Données!$C$2:$E$7,3,TRUE)=VLOOKUP($C$6,Données!$A$2:$E$7,5,FALSE)),"OK","Les dates ne correspondent pas à la période visée par le soutien")))))</f>
        <v/>
      </c>
      <c r="I97" s="5"/>
      <c r="J97" s="523"/>
      <c r="K97" s="137" t="str">
        <f t="shared" si="13"/>
        <v/>
      </c>
      <c r="L97" s="524"/>
      <c r="M97" s="270"/>
      <c r="N97" s="137" t="str">
        <f t="shared" si="14"/>
        <v/>
      </c>
      <c r="O97" s="6"/>
      <c r="P97" s="160"/>
      <c r="Q97" s="7"/>
      <c r="R97" s="5"/>
      <c r="S97" s="10"/>
      <c r="T97" s="8"/>
      <c r="U97" s="306"/>
      <c r="V97" s="307"/>
      <c r="W97" s="308"/>
      <c r="X97" s="138" t="str">
        <f t="shared" si="10"/>
        <v/>
      </c>
      <c r="Y97" s="139" t="str">
        <f t="shared" si="11"/>
        <v/>
      </c>
      <c r="Z97" s="140" t="str">
        <f t="shared" si="15"/>
        <v/>
      </c>
      <c r="AA97" s="141" t="str">
        <f>IF(OR($F97="",$G97="",$I97="",$I97=0),"",VLOOKUP($G97,'Tableau de bord'!$B$28:$G$32,4,TRUE))</f>
        <v/>
      </c>
      <c r="AB97" s="141" t="str">
        <f>IF(OR($F97="",$G97="",$I97="",$I97=0),"",VLOOKUP($G97,'Tableau de bord'!$B$35:$G$39,4,TRUE))</f>
        <v/>
      </c>
      <c r="AC97" s="168" t="str">
        <f t="shared" si="12"/>
        <v/>
      </c>
      <c r="AD97" s="142" t="str">
        <f t="shared" si="16"/>
        <v/>
      </c>
      <c r="AE97" s="142" t="str">
        <f>IF(OR($I97="",$G97="",$F97=""),"",IF(OR($H97&lt;&gt;"OK",$K97&lt;&gt;"OK",$N97&lt;&gt;"OK"),0,IF($Y97&gt;=0,IF(($Z$10*$Z97)*VLOOKUP($G97,'Tableau de bord'!$B$42:$G$46,4,TRUE)&gt;75000,75000*($Y97),(($Z$10*$Z97)*$Y97*VLOOKUP($G97,'Tableau de bord'!$B$42:$G$46,4,TRUE))))))</f>
        <v/>
      </c>
      <c r="AF97" s="177" t="str">
        <f t="shared" si="17"/>
        <v/>
      </c>
      <c r="AG97" s="309"/>
      <c r="AH97" s="310"/>
      <c r="AI97" s="387"/>
      <c r="AJ97" s="388"/>
      <c r="AK97" s="386" t="str">
        <f t="shared" si="18"/>
        <v/>
      </c>
      <c r="AL97" s="160"/>
      <c r="AM97" s="380"/>
      <c r="AN97" s="388"/>
      <c r="AO97" s="173"/>
      <c r="AP97" s="388"/>
      <c r="AQ97" s="160"/>
      <c r="AR97" s="7"/>
      <c r="AS97" s="173"/>
      <c r="AT97" s="160"/>
    </row>
    <row r="98" spans="1:46" s="143" customFormat="1" ht="21" customHeight="1" x14ac:dyDescent="0.25">
      <c r="A98" s="305"/>
      <c r="B98" s="311"/>
      <c r="C98" s="311"/>
      <c r="D98" s="311"/>
      <c r="E98" s="311"/>
      <c r="F98" s="312"/>
      <c r="G98" s="313"/>
      <c r="H98" s="137" t="str">
        <f>IF(AND($C$6="Choisir la période de dépôt",F98&lt;&gt;"",G98),"Choisir une période de dépôt",IF(AND($G98&lt;&gt;"",$F98=""),"Date de début requise",IF(AND($F98&lt;&gt;"",$G98=""),"Date de fin requise",IF($F98="","",IF(AND(VLOOKUP($G98,Données!$C$2:$E$7,3,TRUE)=VLOOKUP($C$6,Données!$A$2:$E$7,5,FALSE),VLOOKUP($F98,Données!$C$2:$E$7,3,TRUE)=VLOOKUP($C$6,Données!$A$2:$E$7,5,FALSE)),"OK","Les dates ne correspondent pas à la période visée par le soutien")))))</f>
        <v/>
      </c>
      <c r="I98" s="5"/>
      <c r="J98" s="523"/>
      <c r="K98" s="137" t="str">
        <f t="shared" si="13"/>
        <v/>
      </c>
      <c r="L98" s="524"/>
      <c r="M98" s="270"/>
      <c r="N98" s="137" t="str">
        <f t="shared" si="14"/>
        <v/>
      </c>
      <c r="O98" s="6"/>
      <c r="P98" s="160"/>
      <c r="Q98" s="7"/>
      <c r="R98" s="5"/>
      <c r="S98" s="10"/>
      <c r="T98" s="8"/>
      <c r="U98" s="306"/>
      <c r="V98" s="307"/>
      <c r="W98" s="308"/>
      <c r="X98" s="138" t="str">
        <f t="shared" si="10"/>
        <v/>
      </c>
      <c r="Y98" s="139" t="str">
        <f t="shared" si="11"/>
        <v/>
      </c>
      <c r="Z98" s="140" t="str">
        <f t="shared" si="15"/>
        <v/>
      </c>
      <c r="AA98" s="141" t="str">
        <f>IF(OR($F98="",$G98="",$I98="",$I98=0),"",VLOOKUP($G98,'Tableau de bord'!$B$28:$G$32,4,TRUE))</f>
        <v/>
      </c>
      <c r="AB98" s="141" t="str">
        <f>IF(OR($F98="",$G98="",$I98="",$I98=0),"",VLOOKUP($G98,'Tableau de bord'!$B$35:$G$39,4,TRUE))</f>
        <v/>
      </c>
      <c r="AC98" s="168" t="str">
        <f t="shared" si="12"/>
        <v/>
      </c>
      <c r="AD98" s="142" t="str">
        <f t="shared" si="16"/>
        <v/>
      </c>
      <c r="AE98" s="142" t="str">
        <f>IF(OR($I98="",$G98="",$F98=""),"",IF(OR($H98&lt;&gt;"OK",$K98&lt;&gt;"OK",$N98&lt;&gt;"OK"),0,IF($Y98&gt;=0,IF(($Z$10*$Z98)*VLOOKUP($G98,'Tableau de bord'!$B$42:$G$46,4,TRUE)&gt;75000,75000*($Y98),(($Z$10*$Z98)*$Y98*VLOOKUP($G98,'Tableau de bord'!$B$42:$G$46,4,TRUE))))))</f>
        <v/>
      </c>
      <c r="AF98" s="177" t="str">
        <f t="shared" si="17"/>
        <v/>
      </c>
      <c r="AG98" s="309"/>
      <c r="AH98" s="310"/>
      <c r="AI98" s="387"/>
      <c r="AJ98" s="388"/>
      <c r="AK98" s="386" t="str">
        <f t="shared" si="18"/>
        <v/>
      </c>
      <c r="AL98" s="160"/>
      <c r="AM98" s="380"/>
      <c r="AN98" s="388"/>
      <c r="AO98" s="173"/>
      <c r="AP98" s="388"/>
      <c r="AQ98" s="160"/>
      <c r="AR98" s="7"/>
      <c r="AS98" s="173"/>
      <c r="AT98" s="160"/>
    </row>
    <row r="99" spans="1:46" s="143" customFormat="1" ht="21" customHeight="1" x14ac:dyDescent="0.25">
      <c r="A99" s="305"/>
      <c r="B99" s="311"/>
      <c r="C99" s="311"/>
      <c r="D99" s="311"/>
      <c r="E99" s="311"/>
      <c r="F99" s="312"/>
      <c r="G99" s="313"/>
      <c r="H99" s="137" t="str">
        <f>IF(AND($C$6="Choisir la période de dépôt",F99&lt;&gt;"",G99),"Choisir une période de dépôt",IF(AND($G99&lt;&gt;"",$F99=""),"Date de début requise",IF(AND($F99&lt;&gt;"",$G99=""),"Date de fin requise",IF($F99="","",IF(AND(VLOOKUP($G99,Données!$C$2:$E$7,3,TRUE)=VLOOKUP($C$6,Données!$A$2:$E$7,5,FALSE),VLOOKUP($F99,Données!$C$2:$E$7,3,TRUE)=VLOOKUP($C$6,Données!$A$2:$E$7,5,FALSE)),"OK","Les dates ne correspondent pas à la période visée par le soutien")))))</f>
        <v/>
      </c>
      <c r="I99" s="5"/>
      <c r="J99" s="523"/>
      <c r="K99" s="137" t="str">
        <f t="shared" si="13"/>
        <v/>
      </c>
      <c r="L99" s="524"/>
      <c r="M99" s="270"/>
      <c r="N99" s="137" t="str">
        <f t="shared" si="14"/>
        <v/>
      </c>
      <c r="O99" s="6"/>
      <c r="P99" s="160"/>
      <c r="Q99" s="7"/>
      <c r="R99" s="5"/>
      <c r="S99" s="10"/>
      <c r="T99" s="8"/>
      <c r="U99" s="306"/>
      <c r="V99" s="307"/>
      <c r="W99" s="308"/>
      <c r="X99" s="138" t="str">
        <f t="shared" si="10"/>
        <v/>
      </c>
      <c r="Y99" s="139" t="str">
        <f t="shared" si="11"/>
        <v/>
      </c>
      <c r="Z99" s="140" t="str">
        <f t="shared" si="15"/>
        <v/>
      </c>
      <c r="AA99" s="141" t="str">
        <f>IF(OR($F99="",$G99="",$I99="",$I99=0),"",VLOOKUP($G99,'Tableau de bord'!$B$28:$G$32,4,TRUE))</f>
        <v/>
      </c>
      <c r="AB99" s="141" t="str">
        <f>IF(OR($F99="",$G99="",$I99="",$I99=0),"",VLOOKUP($G99,'Tableau de bord'!$B$35:$G$39,4,TRUE))</f>
        <v/>
      </c>
      <c r="AC99" s="168" t="str">
        <f t="shared" si="12"/>
        <v/>
      </c>
      <c r="AD99" s="142" t="str">
        <f t="shared" si="16"/>
        <v/>
      </c>
      <c r="AE99" s="142" t="str">
        <f>IF(OR($I99="",$G99="",$F99=""),"",IF(OR($H99&lt;&gt;"OK",$K99&lt;&gt;"OK",$N99&lt;&gt;"OK"),0,IF($Y99&gt;=0,IF(($Z$10*$Z99)*VLOOKUP($G99,'Tableau de bord'!$B$42:$G$46,4,TRUE)&gt;75000,75000*($Y99),(($Z$10*$Z99)*$Y99*VLOOKUP($G99,'Tableau de bord'!$B$42:$G$46,4,TRUE))))))</f>
        <v/>
      </c>
      <c r="AF99" s="177" t="str">
        <f t="shared" si="17"/>
        <v/>
      </c>
      <c r="AG99" s="309"/>
      <c r="AH99" s="310"/>
      <c r="AI99" s="387"/>
      <c r="AJ99" s="388"/>
      <c r="AK99" s="386" t="str">
        <f t="shared" si="18"/>
        <v/>
      </c>
      <c r="AL99" s="160"/>
      <c r="AM99" s="380"/>
      <c r="AN99" s="388"/>
      <c r="AO99" s="173"/>
      <c r="AP99" s="388"/>
      <c r="AQ99" s="160"/>
      <c r="AR99" s="7"/>
      <c r="AS99" s="173"/>
      <c r="AT99" s="160"/>
    </row>
    <row r="100" spans="1:46" s="143" customFormat="1" ht="21" customHeight="1" x14ac:dyDescent="0.25">
      <c r="A100" s="305"/>
      <c r="B100" s="311"/>
      <c r="C100" s="311"/>
      <c r="D100" s="311"/>
      <c r="E100" s="311"/>
      <c r="F100" s="312"/>
      <c r="G100" s="313"/>
      <c r="H100" s="137" t="str">
        <f>IF(AND($C$6="Choisir la période de dépôt",F100&lt;&gt;"",G100),"Choisir une période de dépôt",IF(AND($G100&lt;&gt;"",$F100=""),"Date de début requise",IF(AND($F100&lt;&gt;"",$G100=""),"Date de fin requise",IF($F100="","",IF(AND(VLOOKUP($G100,Données!$C$2:$E$7,3,TRUE)=VLOOKUP($C$6,Données!$A$2:$E$7,5,FALSE),VLOOKUP($F100,Données!$C$2:$E$7,3,TRUE)=VLOOKUP($C$6,Données!$A$2:$E$7,5,FALSE)),"OK","Les dates ne correspondent pas à la période visée par le soutien")))))</f>
        <v/>
      </c>
      <c r="I100" s="5"/>
      <c r="J100" s="523"/>
      <c r="K100" s="137" t="str">
        <f t="shared" si="13"/>
        <v/>
      </c>
      <c r="L100" s="524"/>
      <c r="M100" s="270"/>
      <c r="N100" s="137" t="str">
        <f t="shared" si="14"/>
        <v/>
      </c>
      <c r="O100" s="6"/>
      <c r="P100" s="160"/>
      <c r="Q100" s="7"/>
      <c r="R100" s="5"/>
      <c r="S100" s="10"/>
      <c r="T100" s="8"/>
      <c r="U100" s="306"/>
      <c r="V100" s="307"/>
      <c r="W100" s="308"/>
      <c r="X100" s="138" t="str">
        <f t="shared" si="10"/>
        <v/>
      </c>
      <c r="Y100" s="139" t="str">
        <f t="shared" si="11"/>
        <v/>
      </c>
      <c r="Z100" s="140" t="str">
        <f t="shared" si="15"/>
        <v/>
      </c>
      <c r="AA100" s="141" t="str">
        <f>IF(OR($F100="",$G100="",$I100="",$I100=0),"",VLOOKUP($G100,'Tableau de bord'!$B$28:$G$32,4,TRUE))</f>
        <v/>
      </c>
      <c r="AB100" s="141" t="str">
        <f>IF(OR($F100="",$G100="",$I100="",$I100=0),"",VLOOKUP($G100,'Tableau de bord'!$B$35:$G$39,4,TRUE))</f>
        <v/>
      </c>
      <c r="AC100" s="168" t="str">
        <f t="shared" si="12"/>
        <v/>
      </c>
      <c r="AD100" s="142" t="str">
        <f t="shared" si="16"/>
        <v/>
      </c>
      <c r="AE100" s="142" t="str">
        <f>IF(OR($I100="",$G100="",$F100=""),"",IF(OR($H100&lt;&gt;"OK",$K100&lt;&gt;"OK",$N100&lt;&gt;"OK"),0,IF($Y100&gt;=0,IF(($Z$10*$Z100)*VLOOKUP($G100,'Tableau de bord'!$B$42:$G$46,4,TRUE)&gt;75000,75000*($Y100),(($Z$10*$Z100)*$Y100*VLOOKUP($G100,'Tableau de bord'!$B$42:$G$46,4,TRUE))))))</f>
        <v/>
      </c>
      <c r="AF100" s="177" t="str">
        <f t="shared" si="17"/>
        <v/>
      </c>
      <c r="AG100" s="309"/>
      <c r="AH100" s="310"/>
      <c r="AI100" s="387"/>
      <c r="AJ100" s="388"/>
      <c r="AK100" s="386" t="str">
        <f t="shared" si="18"/>
        <v/>
      </c>
      <c r="AL100" s="160"/>
      <c r="AM100" s="380"/>
      <c r="AN100" s="388"/>
      <c r="AO100" s="173"/>
      <c r="AP100" s="388"/>
      <c r="AQ100" s="160"/>
      <c r="AR100" s="7"/>
      <c r="AS100" s="173"/>
      <c r="AT100" s="160"/>
    </row>
    <row r="101" spans="1:46" s="143" customFormat="1" ht="21" customHeight="1" x14ac:dyDescent="0.25">
      <c r="A101" s="305"/>
      <c r="B101" s="311"/>
      <c r="C101" s="311"/>
      <c r="D101" s="311"/>
      <c r="E101" s="311"/>
      <c r="F101" s="312"/>
      <c r="G101" s="313"/>
      <c r="H101" s="137" t="str">
        <f>IF(AND($C$6="Choisir la période de dépôt",F101&lt;&gt;"",G101),"Choisir une période de dépôt",IF(AND($G101&lt;&gt;"",$F101=""),"Date de début requise",IF(AND($F101&lt;&gt;"",$G101=""),"Date de fin requise",IF($F101="","",IF(AND(VLOOKUP($G101,Données!$C$2:$E$7,3,TRUE)=VLOOKUP($C$6,Données!$A$2:$E$7,5,FALSE),VLOOKUP($F101,Données!$C$2:$E$7,3,TRUE)=VLOOKUP($C$6,Données!$A$2:$E$7,5,FALSE)),"OK","Les dates ne correspondent pas à la période visée par le soutien")))))</f>
        <v/>
      </c>
      <c r="I101" s="5"/>
      <c r="J101" s="523"/>
      <c r="K101" s="137" t="str">
        <f t="shared" si="13"/>
        <v/>
      </c>
      <c r="L101" s="524"/>
      <c r="M101" s="270"/>
      <c r="N101" s="137" t="str">
        <f t="shared" si="14"/>
        <v/>
      </c>
      <c r="O101" s="6"/>
      <c r="P101" s="160"/>
      <c r="Q101" s="7"/>
      <c r="R101" s="5"/>
      <c r="S101" s="10"/>
      <c r="T101" s="8"/>
      <c r="U101" s="306"/>
      <c r="V101" s="307"/>
      <c r="W101" s="308"/>
      <c r="X101" s="138" t="str">
        <f t="shared" si="10"/>
        <v/>
      </c>
      <c r="Y101" s="139" t="str">
        <f t="shared" si="11"/>
        <v/>
      </c>
      <c r="Z101" s="140" t="str">
        <f t="shared" si="15"/>
        <v/>
      </c>
      <c r="AA101" s="141" t="str">
        <f>IF(OR($F101="",$G101="",$I101="",$I101=0),"",VLOOKUP($G101,'Tableau de bord'!$B$28:$G$32,4,TRUE))</f>
        <v/>
      </c>
      <c r="AB101" s="141" t="str">
        <f>IF(OR($F101="",$G101="",$I101="",$I101=0),"",VLOOKUP($G101,'Tableau de bord'!$B$35:$G$39,4,TRUE))</f>
        <v/>
      </c>
      <c r="AC101" s="168" t="str">
        <f t="shared" si="12"/>
        <v/>
      </c>
      <c r="AD101" s="142" t="str">
        <f t="shared" si="16"/>
        <v/>
      </c>
      <c r="AE101" s="142" t="str">
        <f>IF(OR($I101="",$G101="",$F101=""),"",IF(OR($H101&lt;&gt;"OK",$K101&lt;&gt;"OK",$N101&lt;&gt;"OK"),0,IF($Y101&gt;=0,IF(($Z$10*$Z101)*VLOOKUP($G101,'Tableau de bord'!$B$42:$G$46,4,TRUE)&gt;75000,75000*($Y101),(($Z$10*$Z101)*$Y101*VLOOKUP($G101,'Tableau de bord'!$B$42:$G$46,4,TRUE))))))</f>
        <v/>
      </c>
      <c r="AF101" s="177" t="str">
        <f t="shared" si="17"/>
        <v/>
      </c>
      <c r="AG101" s="309"/>
      <c r="AH101" s="310"/>
      <c r="AI101" s="387"/>
      <c r="AJ101" s="388"/>
      <c r="AK101" s="386" t="str">
        <f t="shared" si="18"/>
        <v/>
      </c>
      <c r="AL101" s="160"/>
      <c r="AM101" s="380"/>
      <c r="AN101" s="388"/>
      <c r="AO101" s="173"/>
      <c r="AP101" s="388"/>
      <c r="AQ101" s="160"/>
      <c r="AR101" s="7"/>
      <c r="AS101" s="173"/>
      <c r="AT101" s="160"/>
    </row>
    <row r="102" spans="1:46" s="143" customFormat="1" ht="21" customHeight="1" x14ac:dyDescent="0.25">
      <c r="A102" s="305"/>
      <c r="B102" s="311"/>
      <c r="C102" s="311"/>
      <c r="D102" s="311"/>
      <c r="E102" s="311"/>
      <c r="F102" s="312"/>
      <c r="G102" s="313"/>
      <c r="H102" s="137" t="str">
        <f>IF(AND($C$6="Choisir la période de dépôt",F102&lt;&gt;"",G102),"Choisir une période de dépôt",IF(AND($G102&lt;&gt;"",$F102=""),"Date de début requise",IF(AND($F102&lt;&gt;"",$G102=""),"Date de fin requise",IF($F102="","",IF(AND(VLOOKUP($G102,Données!$C$2:$E$7,3,TRUE)=VLOOKUP($C$6,Données!$A$2:$E$7,5,FALSE),VLOOKUP($F102,Données!$C$2:$E$7,3,TRUE)=VLOOKUP($C$6,Données!$A$2:$E$7,5,FALSE)),"OK","Les dates ne correspondent pas à la période visée par le soutien")))))</f>
        <v/>
      </c>
      <c r="I102" s="5"/>
      <c r="J102" s="523"/>
      <c r="K102" s="137" t="str">
        <f t="shared" si="13"/>
        <v/>
      </c>
      <c r="L102" s="524"/>
      <c r="M102" s="270"/>
      <c r="N102" s="137" t="str">
        <f t="shared" si="14"/>
        <v/>
      </c>
      <c r="O102" s="6"/>
      <c r="P102" s="160"/>
      <c r="Q102" s="7"/>
      <c r="R102" s="5"/>
      <c r="S102" s="10"/>
      <c r="T102" s="8"/>
      <c r="U102" s="306"/>
      <c r="V102" s="307"/>
      <c r="W102" s="308"/>
      <c r="X102" s="138" t="str">
        <f t="shared" si="10"/>
        <v/>
      </c>
      <c r="Y102" s="139" t="str">
        <f t="shared" si="11"/>
        <v/>
      </c>
      <c r="Z102" s="140" t="str">
        <f t="shared" si="15"/>
        <v/>
      </c>
      <c r="AA102" s="141" t="str">
        <f>IF(OR($F102="",$G102="",$I102="",$I102=0),"",VLOOKUP($G102,'Tableau de bord'!$B$28:$G$32,4,TRUE))</f>
        <v/>
      </c>
      <c r="AB102" s="141" t="str">
        <f>IF(OR($F102="",$G102="",$I102="",$I102=0),"",VLOOKUP($G102,'Tableau de bord'!$B$35:$G$39,4,TRUE))</f>
        <v/>
      </c>
      <c r="AC102" s="168" t="str">
        <f t="shared" si="12"/>
        <v/>
      </c>
      <c r="AD102" s="142" t="str">
        <f t="shared" si="16"/>
        <v/>
      </c>
      <c r="AE102" s="142" t="str">
        <f>IF(OR($I102="",$G102="",$F102=""),"",IF(OR($H102&lt;&gt;"OK",$K102&lt;&gt;"OK",$N102&lt;&gt;"OK"),0,IF($Y102&gt;=0,IF(($Z$10*$Z102)*VLOOKUP($G102,'Tableau de bord'!$B$42:$G$46,4,TRUE)&gt;75000,75000*($Y102),(($Z$10*$Z102)*$Y102*VLOOKUP($G102,'Tableau de bord'!$B$42:$G$46,4,TRUE))))))</f>
        <v/>
      </c>
      <c r="AF102" s="177" t="str">
        <f t="shared" si="17"/>
        <v/>
      </c>
      <c r="AG102" s="309"/>
      <c r="AH102" s="310"/>
      <c r="AI102" s="387"/>
      <c r="AJ102" s="388"/>
      <c r="AK102" s="386" t="str">
        <f t="shared" si="18"/>
        <v/>
      </c>
      <c r="AL102" s="160"/>
      <c r="AM102" s="380"/>
      <c r="AN102" s="388"/>
      <c r="AO102" s="173"/>
      <c r="AP102" s="388"/>
      <c r="AQ102" s="160"/>
      <c r="AR102" s="7"/>
      <c r="AS102" s="173"/>
      <c r="AT102" s="160"/>
    </row>
    <row r="103" spans="1:46" s="143" customFormat="1" ht="21" customHeight="1" x14ac:dyDescent="0.25">
      <c r="A103" s="305"/>
      <c r="B103" s="311"/>
      <c r="C103" s="311"/>
      <c r="D103" s="311"/>
      <c r="E103" s="311"/>
      <c r="F103" s="312"/>
      <c r="G103" s="313"/>
      <c r="H103" s="137" t="str">
        <f>IF(AND($C$6="Choisir la période de dépôt",F103&lt;&gt;"",G103),"Choisir une période de dépôt",IF(AND($G103&lt;&gt;"",$F103=""),"Date de début requise",IF(AND($F103&lt;&gt;"",$G103=""),"Date de fin requise",IF($F103="","",IF(AND(VLOOKUP($G103,Données!$C$2:$E$7,3,TRUE)=VLOOKUP($C$6,Données!$A$2:$E$7,5,FALSE),VLOOKUP($F103,Données!$C$2:$E$7,3,TRUE)=VLOOKUP($C$6,Données!$A$2:$E$7,5,FALSE)),"OK","Les dates ne correspondent pas à la période visée par le soutien")))))</f>
        <v/>
      </c>
      <c r="I103" s="5"/>
      <c r="J103" s="523"/>
      <c r="K103" s="137" t="str">
        <f t="shared" si="13"/>
        <v/>
      </c>
      <c r="L103" s="524"/>
      <c r="M103" s="270"/>
      <c r="N103" s="137" t="str">
        <f t="shared" si="14"/>
        <v/>
      </c>
      <c r="O103" s="6"/>
      <c r="P103" s="160"/>
      <c r="Q103" s="7"/>
      <c r="R103" s="5"/>
      <c r="S103" s="10"/>
      <c r="T103" s="8"/>
      <c r="U103" s="306"/>
      <c r="V103" s="307"/>
      <c r="W103" s="308"/>
      <c r="X103" s="138" t="str">
        <f t="shared" si="10"/>
        <v/>
      </c>
      <c r="Y103" s="139" t="str">
        <f t="shared" si="11"/>
        <v/>
      </c>
      <c r="Z103" s="140" t="str">
        <f t="shared" si="15"/>
        <v/>
      </c>
      <c r="AA103" s="141" t="str">
        <f>IF(OR($F103="",$G103="",$I103="",$I103=0),"",VLOOKUP($G103,'Tableau de bord'!$B$28:$G$32,4,TRUE))</f>
        <v/>
      </c>
      <c r="AB103" s="141" t="str">
        <f>IF(OR($F103="",$G103="",$I103="",$I103=0),"",VLOOKUP($G103,'Tableau de bord'!$B$35:$G$39,4,TRUE))</f>
        <v/>
      </c>
      <c r="AC103" s="168" t="str">
        <f t="shared" si="12"/>
        <v/>
      </c>
      <c r="AD103" s="142" t="str">
        <f t="shared" si="16"/>
        <v/>
      </c>
      <c r="AE103" s="142" t="str">
        <f>IF(OR($I103="",$G103="",$F103=""),"",IF(OR($H103&lt;&gt;"OK",$K103&lt;&gt;"OK",$N103&lt;&gt;"OK"),0,IF($Y103&gt;=0,IF(($Z$10*$Z103)*VLOOKUP($G103,'Tableau de bord'!$B$42:$G$46,4,TRUE)&gt;75000,75000*($Y103),(($Z$10*$Z103)*$Y103*VLOOKUP($G103,'Tableau de bord'!$B$42:$G$46,4,TRUE))))))</f>
        <v/>
      </c>
      <c r="AF103" s="177" t="str">
        <f t="shared" si="17"/>
        <v/>
      </c>
      <c r="AG103" s="309"/>
      <c r="AH103" s="310"/>
      <c r="AI103" s="387"/>
      <c r="AJ103" s="388"/>
      <c r="AK103" s="386" t="str">
        <f t="shared" si="18"/>
        <v/>
      </c>
      <c r="AL103" s="160"/>
      <c r="AM103" s="380"/>
      <c r="AN103" s="388"/>
      <c r="AO103" s="173"/>
      <c r="AP103" s="388"/>
      <c r="AQ103" s="160"/>
      <c r="AR103" s="7"/>
      <c r="AS103" s="173"/>
      <c r="AT103" s="160"/>
    </row>
    <row r="104" spans="1:46" s="143" customFormat="1" ht="21" customHeight="1" x14ac:dyDescent="0.25">
      <c r="A104" s="305"/>
      <c r="B104" s="311"/>
      <c r="C104" s="311"/>
      <c r="D104" s="311"/>
      <c r="E104" s="311"/>
      <c r="F104" s="312"/>
      <c r="G104" s="313"/>
      <c r="H104" s="137" t="str">
        <f>IF(AND($C$6="Choisir la période de dépôt",F104&lt;&gt;"",G104),"Choisir une période de dépôt",IF(AND($G104&lt;&gt;"",$F104=""),"Date de début requise",IF(AND($F104&lt;&gt;"",$G104=""),"Date de fin requise",IF($F104="","",IF(AND(VLOOKUP($G104,Données!$C$2:$E$7,3,TRUE)=VLOOKUP($C$6,Données!$A$2:$E$7,5,FALSE),VLOOKUP($F104,Données!$C$2:$E$7,3,TRUE)=VLOOKUP($C$6,Données!$A$2:$E$7,5,FALSE)),"OK","Les dates ne correspondent pas à la période visée par le soutien")))))</f>
        <v/>
      </c>
      <c r="I104" s="5"/>
      <c r="J104" s="523"/>
      <c r="K104" s="137" t="str">
        <f t="shared" si="13"/>
        <v/>
      </c>
      <c r="L104" s="524"/>
      <c r="M104" s="270"/>
      <c r="N104" s="137" t="str">
        <f t="shared" si="14"/>
        <v/>
      </c>
      <c r="O104" s="6"/>
      <c r="P104" s="160"/>
      <c r="Q104" s="7"/>
      <c r="R104" s="5"/>
      <c r="S104" s="10"/>
      <c r="T104" s="8"/>
      <c r="U104" s="306"/>
      <c r="V104" s="307"/>
      <c r="W104" s="308"/>
      <c r="X104" s="138" t="str">
        <f t="shared" si="10"/>
        <v/>
      </c>
      <c r="Y104" s="139" t="str">
        <f t="shared" si="11"/>
        <v/>
      </c>
      <c r="Z104" s="140" t="str">
        <f t="shared" si="15"/>
        <v/>
      </c>
      <c r="AA104" s="141" t="str">
        <f>IF(OR($F104="",$G104="",$I104="",$I104=0),"",VLOOKUP($G104,'Tableau de bord'!$B$28:$G$32,4,TRUE))</f>
        <v/>
      </c>
      <c r="AB104" s="141" t="str">
        <f>IF(OR($F104="",$G104="",$I104="",$I104=0),"",VLOOKUP($G104,'Tableau de bord'!$B$35:$G$39,4,TRUE))</f>
        <v/>
      </c>
      <c r="AC104" s="168" t="str">
        <f t="shared" si="12"/>
        <v/>
      </c>
      <c r="AD104" s="142" t="str">
        <f t="shared" si="16"/>
        <v/>
      </c>
      <c r="AE104" s="142" t="str">
        <f>IF(OR($I104="",$G104="",$F104=""),"",IF(OR($H104&lt;&gt;"OK",$K104&lt;&gt;"OK",$N104&lt;&gt;"OK"),0,IF($Y104&gt;=0,IF(($Z$10*$Z104)*VLOOKUP($G104,'Tableau de bord'!$B$42:$G$46,4,TRUE)&gt;75000,75000*($Y104),(($Z$10*$Z104)*$Y104*VLOOKUP($G104,'Tableau de bord'!$B$42:$G$46,4,TRUE))))))</f>
        <v/>
      </c>
      <c r="AF104" s="177" t="str">
        <f t="shared" si="17"/>
        <v/>
      </c>
      <c r="AG104" s="309"/>
      <c r="AH104" s="310"/>
      <c r="AI104" s="387"/>
      <c r="AJ104" s="388"/>
      <c r="AK104" s="386" t="str">
        <f t="shared" si="18"/>
        <v/>
      </c>
      <c r="AL104" s="160"/>
      <c r="AM104" s="380"/>
      <c r="AN104" s="388"/>
      <c r="AO104" s="173"/>
      <c r="AP104" s="388"/>
      <c r="AQ104" s="160"/>
      <c r="AR104" s="7"/>
      <c r="AS104" s="173"/>
      <c r="AT104" s="160"/>
    </row>
    <row r="105" spans="1:46" s="143" customFormat="1" ht="21" customHeight="1" x14ac:dyDescent="0.25">
      <c r="A105" s="305"/>
      <c r="B105" s="311"/>
      <c r="C105" s="311"/>
      <c r="D105" s="311"/>
      <c r="E105" s="311"/>
      <c r="F105" s="312"/>
      <c r="G105" s="313"/>
      <c r="H105" s="137" t="str">
        <f>IF(AND($C$6="Choisir la période de dépôt",F105&lt;&gt;"",G105),"Choisir une période de dépôt",IF(AND($G105&lt;&gt;"",$F105=""),"Date de début requise",IF(AND($F105&lt;&gt;"",$G105=""),"Date de fin requise",IF($F105="","",IF(AND(VLOOKUP($G105,Données!$C$2:$E$7,3,TRUE)=VLOOKUP($C$6,Données!$A$2:$E$7,5,FALSE),VLOOKUP($F105,Données!$C$2:$E$7,3,TRUE)=VLOOKUP($C$6,Données!$A$2:$E$7,5,FALSE)),"OK","Les dates ne correspondent pas à la période visée par le soutien")))))</f>
        <v/>
      </c>
      <c r="I105" s="5"/>
      <c r="J105" s="523"/>
      <c r="K105" s="137" t="str">
        <f t="shared" si="13"/>
        <v/>
      </c>
      <c r="L105" s="524"/>
      <c r="M105" s="270"/>
      <c r="N105" s="137" t="str">
        <f t="shared" si="14"/>
        <v/>
      </c>
      <c r="O105" s="6"/>
      <c r="P105" s="160"/>
      <c r="Q105" s="7"/>
      <c r="R105" s="5"/>
      <c r="S105" s="10"/>
      <c r="T105" s="8"/>
      <c r="U105" s="306"/>
      <c r="V105" s="307"/>
      <c r="W105" s="308"/>
      <c r="X105" s="138" t="str">
        <f t="shared" si="10"/>
        <v/>
      </c>
      <c r="Y105" s="139" t="str">
        <f t="shared" si="11"/>
        <v/>
      </c>
      <c r="Z105" s="140" t="str">
        <f t="shared" si="15"/>
        <v/>
      </c>
      <c r="AA105" s="141" t="str">
        <f>IF(OR($F105="",$G105="",$I105="",$I105=0),"",VLOOKUP($G105,'Tableau de bord'!$B$28:$G$32,4,TRUE))</f>
        <v/>
      </c>
      <c r="AB105" s="141" t="str">
        <f>IF(OR($F105="",$G105="",$I105="",$I105=0),"",VLOOKUP($G105,'Tableau de bord'!$B$35:$G$39,4,TRUE))</f>
        <v/>
      </c>
      <c r="AC105" s="168" t="str">
        <f t="shared" si="12"/>
        <v/>
      </c>
      <c r="AD105" s="142" t="str">
        <f t="shared" si="16"/>
        <v/>
      </c>
      <c r="AE105" s="142" t="str">
        <f>IF(OR($I105="",$G105="",$F105=""),"",IF(OR($H105&lt;&gt;"OK",$K105&lt;&gt;"OK",$N105&lt;&gt;"OK"),0,IF($Y105&gt;=0,IF(($Z$10*$Z105)*VLOOKUP($G105,'Tableau de bord'!$B$42:$G$46,4,TRUE)&gt;75000,75000*($Y105),(($Z$10*$Z105)*$Y105*VLOOKUP($G105,'Tableau de bord'!$B$42:$G$46,4,TRUE))))))</f>
        <v/>
      </c>
      <c r="AF105" s="177" t="str">
        <f t="shared" si="17"/>
        <v/>
      </c>
      <c r="AG105" s="309"/>
      <c r="AH105" s="310"/>
      <c r="AI105" s="387"/>
      <c r="AJ105" s="388"/>
      <c r="AK105" s="386" t="str">
        <f t="shared" si="18"/>
        <v/>
      </c>
      <c r="AL105" s="160"/>
      <c r="AM105" s="380"/>
      <c r="AN105" s="388"/>
      <c r="AO105" s="173"/>
      <c r="AP105" s="388"/>
      <c r="AQ105" s="160"/>
      <c r="AR105" s="7"/>
      <c r="AS105" s="173"/>
      <c r="AT105" s="160"/>
    </row>
    <row r="106" spans="1:46" s="143" customFormat="1" ht="21" customHeight="1" x14ac:dyDescent="0.25">
      <c r="A106" s="305"/>
      <c r="B106" s="311"/>
      <c r="C106" s="311"/>
      <c r="D106" s="311"/>
      <c r="E106" s="311"/>
      <c r="F106" s="312"/>
      <c r="G106" s="313"/>
      <c r="H106" s="137" t="str">
        <f>IF(AND($C$6="Choisir la période de dépôt",F106&lt;&gt;"",G106),"Choisir une période de dépôt",IF(AND($G106&lt;&gt;"",$F106=""),"Date de début requise",IF(AND($F106&lt;&gt;"",$G106=""),"Date de fin requise",IF($F106="","",IF(AND(VLOOKUP($G106,Données!$C$2:$E$7,3,TRUE)=VLOOKUP($C$6,Données!$A$2:$E$7,5,FALSE),VLOOKUP($F106,Données!$C$2:$E$7,3,TRUE)=VLOOKUP($C$6,Données!$A$2:$E$7,5,FALSE)),"OK","Les dates ne correspondent pas à la période visée par le soutien")))))</f>
        <v/>
      </c>
      <c r="I106" s="5"/>
      <c r="J106" s="523"/>
      <c r="K106" s="137" t="str">
        <f t="shared" si="13"/>
        <v/>
      </c>
      <c r="L106" s="524"/>
      <c r="M106" s="270"/>
      <c r="N106" s="137" t="str">
        <f t="shared" si="14"/>
        <v/>
      </c>
      <c r="O106" s="6"/>
      <c r="P106" s="160"/>
      <c r="Q106" s="7"/>
      <c r="R106" s="5"/>
      <c r="S106" s="10"/>
      <c r="T106" s="8"/>
      <c r="U106" s="306"/>
      <c r="V106" s="307"/>
      <c r="W106" s="308"/>
      <c r="X106" s="138" t="str">
        <f t="shared" si="10"/>
        <v/>
      </c>
      <c r="Y106" s="139" t="str">
        <f t="shared" si="11"/>
        <v/>
      </c>
      <c r="Z106" s="140" t="str">
        <f t="shared" si="15"/>
        <v/>
      </c>
      <c r="AA106" s="141" t="str">
        <f>IF(OR($F106="",$G106="",$I106="",$I106=0),"",VLOOKUP($G106,'Tableau de bord'!$B$28:$G$32,4,TRUE))</f>
        <v/>
      </c>
      <c r="AB106" s="141" t="str">
        <f>IF(OR($F106="",$G106="",$I106="",$I106=0),"",VLOOKUP($G106,'Tableau de bord'!$B$35:$G$39,4,TRUE))</f>
        <v/>
      </c>
      <c r="AC106" s="168" t="str">
        <f t="shared" si="12"/>
        <v/>
      </c>
      <c r="AD106" s="142" t="str">
        <f t="shared" si="16"/>
        <v/>
      </c>
      <c r="AE106" s="142" t="str">
        <f>IF(OR($I106="",$G106="",$F106=""),"",IF(OR($H106&lt;&gt;"OK",$K106&lt;&gt;"OK",$N106&lt;&gt;"OK"),0,IF($Y106&gt;=0,IF(($Z$10*$Z106)*VLOOKUP($G106,'Tableau de bord'!$B$42:$G$46,4,TRUE)&gt;75000,75000*($Y106),(($Z$10*$Z106)*$Y106*VLOOKUP($G106,'Tableau de bord'!$B$42:$G$46,4,TRUE))))))</f>
        <v/>
      </c>
      <c r="AF106" s="177" t="str">
        <f t="shared" si="17"/>
        <v/>
      </c>
      <c r="AG106" s="309"/>
      <c r="AH106" s="310"/>
      <c r="AI106" s="387"/>
      <c r="AJ106" s="388"/>
      <c r="AK106" s="386" t="str">
        <f t="shared" si="18"/>
        <v/>
      </c>
      <c r="AL106" s="160"/>
      <c r="AM106" s="380"/>
      <c r="AN106" s="388"/>
      <c r="AO106" s="173"/>
      <c r="AP106" s="388"/>
      <c r="AQ106" s="160"/>
      <c r="AR106" s="7"/>
      <c r="AS106" s="173"/>
      <c r="AT106" s="160"/>
    </row>
    <row r="107" spans="1:46" s="143" customFormat="1" ht="21" customHeight="1" x14ac:dyDescent="0.25">
      <c r="A107" s="305"/>
      <c r="B107" s="311"/>
      <c r="C107" s="311"/>
      <c r="D107" s="311"/>
      <c r="E107" s="311"/>
      <c r="F107" s="312"/>
      <c r="G107" s="313"/>
      <c r="H107" s="137" t="str">
        <f>IF(AND($C$6="Choisir la période de dépôt",F107&lt;&gt;"",G107),"Choisir une période de dépôt",IF(AND($G107&lt;&gt;"",$F107=""),"Date de début requise",IF(AND($F107&lt;&gt;"",$G107=""),"Date de fin requise",IF($F107="","",IF(AND(VLOOKUP($G107,Données!$C$2:$E$7,3,TRUE)=VLOOKUP($C$6,Données!$A$2:$E$7,5,FALSE),VLOOKUP($F107,Données!$C$2:$E$7,3,TRUE)=VLOOKUP($C$6,Données!$A$2:$E$7,5,FALSE)),"OK","Les dates ne correspondent pas à la période visée par le soutien")))))</f>
        <v/>
      </c>
      <c r="I107" s="5"/>
      <c r="J107" s="523"/>
      <c r="K107" s="137" t="str">
        <f t="shared" si="13"/>
        <v/>
      </c>
      <c r="L107" s="524"/>
      <c r="M107" s="270"/>
      <c r="N107" s="137" t="str">
        <f t="shared" si="14"/>
        <v/>
      </c>
      <c r="O107" s="6"/>
      <c r="P107" s="160"/>
      <c r="Q107" s="7"/>
      <c r="R107" s="5"/>
      <c r="S107" s="10"/>
      <c r="T107" s="8"/>
      <c r="U107" s="306"/>
      <c r="V107" s="307"/>
      <c r="W107" s="308"/>
      <c r="X107" s="138" t="str">
        <f t="shared" si="10"/>
        <v/>
      </c>
      <c r="Y107" s="139" t="str">
        <f t="shared" si="11"/>
        <v/>
      </c>
      <c r="Z107" s="140" t="str">
        <f t="shared" si="15"/>
        <v/>
      </c>
      <c r="AA107" s="141" t="str">
        <f>IF(OR($F107="",$G107="",$I107="",$I107=0),"",VLOOKUP($G107,'Tableau de bord'!$B$28:$G$32,4,TRUE))</f>
        <v/>
      </c>
      <c r="AB107" s="141" t="str">
        <f>IF(OR($F107="",$G107="",$I107="",$I107=0),"",VLOOKUP($G107,'Tableau de bord'!$B$35:$G$39,4,TRUE))</f>
        <v/>
      </c>
      <c r="AC107" s="168" t="str">
        <f t="shared" si="12"/>
        <v/>
      </c>
      <c r="AD107" s="142" t="str">
        <f t="shared" si="16"/>
        <v/>
      </c>
      <c r="AE107" s="142" t="str">
        <f>IF(OR($I107="",$G107="",$F107=""),"",IF(OR($H107&lt;&gt;"OK",$K107&lt;&gt;"OK",$N107&lt;&gt;"OK"),0,IF($Y107&gt;=0,IF(($Z$10*$Z107)*VLOOKUP($G107,'Tableau de bord'!$B$42:$G$46,4,TRUE)&gt;75000,75000*($Y107),(($Z$10*$Z107)*$Y107*VLOOKUP($G107,'Tableau de bord'!$B$42:$G$46,4,TRUE))))))</f>
        <v/>
      </c>
      <c r="AF107" s="177" t="str">
        <f t="shared" si="17"/>
        <v/>
      </c>
      <c r="AG107" s="309"/>
      <c r="AH107" s="310"/>
      <c r="AI107" s="387"/>
      <c r="AJ107" s="388"/>
      <c r="AK107" s="386" t="str">
        <f t="shared" si="18"/>
        <v/>
      </c>
      <c r="AL107" s="160"/>
      <c r="AM107" s="380"/>
      <c r="AN107" s="388"/>
      <c r="AO107" s="173"/>
      <c r="AP107" s="388"/>
      <c r="AQ107" s="160"/>
      <c r="AR107" s="7"/>
      <c r="AS107" s="173"/>
      <c r="AT107" s="160"/>
    </row>
    <row r="108" spans="1:46" s="143" customFormat="1" ht="21" customHeight="1" x14ac:dyDescent="0.25">
      <c r="A108" s="305"/>
      <c r="B108" s="311"/>
      <c r="C108" s="311"/>
      <c r="D108" s="311"/>
      <c r="E108" s="311"/>
      <c r="F108" s="312"/>
      <c r="G108" s="313"/>
      <c r="H108" s="137" t="str">
        <f>IF(AND($C$6="Choisir la période de dépôt",F108&lt;&gt;"",G108),"Choisir une période de dépôt",IF(AND($G108&lt;&gt;"",$F108=""),"Date de début requise",IF(AND($F108&lt;&gt;"",$G108=""),"Date de fin requise",IF($F108="","",IF(AND(VLOOKUP($G108,Données!$C$2:$E$7,3,TRUE)=VLOOKUP($C$6,Données!$A$2:$E$7,5,FALSE),VLOOKUP($F108,Données!$C$2:$E$7,3,TRUE)=VLOOKUP($C$6,Données!$A$2:$E$7,5,FALSE)),"OK","Les dates ne correspondent pas à la période visée par le soutien")))))</f>
        <v/>
      </c>
      <c r="I108" s="5"/>
      <c r="J108" s="523"/>
      <c r="K108" s="137" t="str">
        <f t="shared" si="13"/>
        <v/>
      </c>
      <c r="L108" s="524"/>
      <c r="M108" s="270"/>
      <c r="N108" s="137" t="str">
        <f t="shared" si="14"/>
        <v/>
      </c>
      <c r="O108" s="6"/>
      <c r="P108" s="160"/>
      <c r="Q108" s="7"/>
      <c r="R108" s="5"/>
      <c r="S108" s="10"/>
      <c r="T108" s="8"/>
      <c r="U108" s="306"/>
      <c r="V108" s="307"/>
      <c r="W108" s="308"/>
      <c r="X108" s="138" t="str">
        <f t="shared" si="10"/>
        <v/>
      </c>
      <c r="Y108" s="139" t="str">
        <f t="shared" si="11"/>
        <v/>
      </c>
      <c r="Z108" s="140" t="str">
        <f t="shared" si="15"/>
        <v/>
      </c>
      <c r="AA108" s="141" t="str">
        <f>IF(OR($F108="",$G108="",$I108="",$I108=0),"",VLOOKUP($G108,'Tableau de bord'!$B$28:$G$32,4,TRUE))</f>
        <v/>
      </c>
      <c r="AB108" s="141" t="str">
        <f>IF(OR($F108="",$G108="",$I108="",$I108=0),"",VLOOKUP($G108,'Tableau de bord'!$B$35:$G$39,4,TRUE))</f>
        <v/>
      </c>
      <c r="AC108" s="168" t="str">
        <f t="shared" si="12"/>
        <v/>
      </c>
      <c r="AD108" s="142" t="str">
        <f t="shared" si="16"/>
        <v/>
      </c>
      <c r="AE108" s="142" t="str">
        <f>IF(OR($I108="",$G108="",$F108=""),"",IF(OR($H108&lt;&gt;"OK",$K108&lt;&gt;"OK",$N108&lt;&gt;"OK"),0,IF($Y108&gt;=0,IF(($Z$10*$Z108)*VLOOKUP($G108,'Tableau de bord'!$B$42:$G$46,4,TRUE)&gt;75000,75000*($Y108),(($Z$10*$Z108)*$Y108*VLOOKUP($G108,'Tableau de bord'!$B$42:$G$46,4,TRUE))))))</f>
        <v/>
      </c>
      <c r="AF108" s="177" t="str">
        <f t="shared" si="17"/>
        <v/>
      </c>
      <c r="AG108" s="309"/>
      <c r="AH108" s="310"/>
      <c r="AI108" s="387"/>
      <c r="AJ108" s="388"/>
      <c r="AK108" s="386" t="str">
        <f t="shared" si="18"/>
        <v/>
      </c>
      <c r="AL108" s="160"/>
      <c r="AM108" s="380"/>
      <c r="AN108" s="388"/>
      <c r="AO108" s="173"/>
      <c r="AP108" s="388"/>
      <c r="AQ108" s="160"/>
      <c r="AR108" s="7"/>
      <c r="AS108" s="173"/>
      <c r="AT108" s="160"/>
    </row>
    <row r="109" spans="1:46" s="143" customFormat="1" ht="21" customHeight="1" x14ac:dyDescent="0.25">
      <c r="A109" s="305"/>
      <c r="B109" s="311"/>
      <c r="C109" s="311"/>
      <c r="D109" s="311"/>
      <c r="E109" s="311"/>
      <c r="F109" s="312"/>
      <c r="G109" s="313"/>
      <c r="H109" s="137" t="str">
        <f>IF(AND($C$6="Choisir la période de dépôt",F109&lt;&gt;"",G109),"Choisir une période de dépôt",IF(AND($G109&lt;&gt;"",$F109=""),"Date de début requise",IF(AND($F109&lt;&gt;"",$G109=""),"Date de fin requise",IF($F109="","",IF(AND(VLOOKUP($G109,Données!$C$2:$E$7,3,TRUE)=VLOOKUP($C$6,Données!$A$2:$E$7,5,FALSE),VLOOKUP($F109,Données!$C$2:$E$7,3,TRUE)=VLOOKUP($C$6,Données!$A$2:$E$7,5,FALSE)),"OK","Les dates ne correspondent pas à la période visée par le soutien")))))</f>
        <v/>
      </c>
      <c r="I109" s="5"/>
      <c r="J109" s="523"/>
      <c r="K109" s="137" t="str">
        <f t="shared" si="13"/>
        <v/>
      </c>
      <c r="L109" s="524"/>
      <c r="M109" s="270"/>
      <c r="N109" s="137" t="str">
        <f t="shared" si="14"/>
        <v/>
      </c>
      <c r="O109" s="6"/>
      <c r="P109" s="160"/>
      <c r="Q109" s="7"/>
      <c r="R109" s="5"/>
      <c r="S109" s="10"/>
      <c r="T109" s="8"/>
      <c r="U109" s="306"/>
      <c r="V109" s="307"/>
      <c r="W109" s="308"/>
      <c r="X109" s="138" t="str">
        <f t="shared" si="10"/>
        <v/>
      </c>
      <c r="Y109" s="139" t="str">
        <f t="shared" si="11"/>
        <v/>
      </c>
      <c r="Z109" s="140" t="str">
        <f t="shared" si="15"/>
        <v/>
      </c>
      <c r="AA109" s="141" t="str">
        <f>IF(OR($F109="",$G109="",$I109="",$I109=0),"",VLOOKUP($G109,'Tableau de bord'!$B$28:$G$32,4,TRUE))</f>
        <v/>
      </c>
      <c r="AB109" s="141" t="str">
        <f>IF(OR($F109="",$G109="",$I109="",$I109=0),"",VLOOKUP($G109,'Tableau de bord'!$B$35:$G$39,4,TRUE))</f>
        <v/>
      </c>
      <c r="AC109" s="168" t="str">
        <f t="shared" si="12"/>
        <v/>
      </c>
      <c r="AD109" s="142" t="str">
        <f t="shared" si="16"/>
        <v/>
      </c>
      <c r="AE109" s="142" t="str">
        <f>IF(OR($I109="",$G109="",$F109=""),"",IF(OR($H109&lt;&gt;"OK",$K109&lt;&gt;"OK",$N109&lt;&gt;"OK"),0,IF($Y109&gt;=0,IF(($Z$10*$Z109)*VLOOKUP($G109,'Tableau de bord'!$B$42:$G$46,4,TRUE)&gt;75000,75000*($Y109),(($Z$10*$Z109)*$Y109*VLOOKUP($G109,'Tableau de bord'!$B$42:$G$46,4,TRUE))))))</f>
        <v/>
      </c>
      <c r="AF109" s="177" t="str">
        <f t="shared" si="17"/>
        <v/>
      </c>
      <c r="AG109" s="309"/>
      <c r="AH109" s="310"/>
      <c r="AI109" s="387"/>
      <c r="AJ109" s="388"/>
      <c r="AK109" s="386" t="str">
        <f t="shared" si="18"/>
        <v/>
      </c>
      <c r="AL109" s="160"/>
      <c r="AM109" s="380"/>
      <c r="AN109" s="388"/>
      <c r="AO109" s="173"/>
      <c r="AP109" s="388"/>
      <c r="AQ109" s="160"/>
      <c r="AR109" s="7"/>
      <c r="AS109" s="173"/>
      <c r="AT109" s="160"/>
    </row>
    <row r="110" spans="1:46" s="143" customFormat="1" ht="21" customHeight="1" x14ac:dyDescent="0.25">
      <c r="A110" s="305"/>
      <c r="B110" s="311"/>
      <c r="C110" s="311"/>
      <c r="D110" s="311"/>
      <c r="E110" s="311"/>
      <c r="F110" s="312"/>
      <c r="G110" s="313"/>
      <c r="H110" s="137" t="str">
        <f>IF(AND($C$6="Choisir la période de dépôt",F110&lt;&gt;"",G110),"Choisir une période de dépôt",IF(AND($G110&lt;&gt;"",$F110=""),"Date de début requise",IF(AND($F110&lt;&gt;"",$G110=""),"Date de fin requise",IF($F110="","",IF(AND(VLOOKUP($G110,Données!$C$2:$E$7,3,TRUE)=VLOOKUP($C$6,Données!$A$2:$E$7,5,FALSE),VLOOKUP($F110,Données!$C$2:$E$7,3,TRUE)=VLOOKUP($C$6,Données!$A$2:$E$7,5,FALSE)),"OK","Les dates ne correspondent pas à la période visée par le soutien")))))</f>
        <v/>
      </c>
      <c r="I110" s="5"/>
      <c r="J110" s="523"/>
      <c r="K110" s="137" t="str">
        <f t="shared" si="13"/>
        <v/>
      </c>
      <c r="L110" s="524"/>
      <c r="M110" s="270"/>
      <c r="N110" s="137" t="str">
        <f t="shared" si="14"/>
        <v/>
      </c>
      <c r="O110" s="6"/>
      <c r="P110" s="160"/>
      <c r="Q110" s="7"/>
      <c r="R110" s="5"/>
      <c r="S110" s="10"/>
      <c r="T110" s="8"/>
      <c r="U110" s="306"/>
      <c r="V110" s="307"/>
      <c r="W110" s="308"/>
      <c r="X110" s="138" t="str">
        <f t="shared" si="10"/>
        <v/>
      </c>
      <c r="Y110" s="139" t="str">
        <f t="shared" si="11"/>
        <v/>
      </c>
      <c r="Z110" s="140" t="str">
        <f t="shared" si="15"/>
        <v/>
      </c>
      <c r="AA110" s="141" t="str">
        <f>IF(OR($F110="",$G110="",$I110="",$I110=0),"",VLOOKUP($G110,'Tableau de bord'!$B$28:$G$32,4,TRUE))</f>
        <v/>
      </c>
      <c r="AB110" s="141" t="str">
        <f>IF(OR($F110="",$G110="",$I110="",$I110=0),"",VLOOKUP($G110,'Tableau de bord'!$B$35:$G$39,4,TRUE))</f>
        <v/>
      </c>
      <c r="AC110" s="168" t="str">
        <f t="shared" si="12"/>
        <v/>
      </c>
      <c r="AD110" s="142" t="str">
        <f t="shared" si="16"/>
        <v/>
      </c>
      <c r="AE110" s="142" t="str">
        <f>IF(OR($I110="",$G110="",$F110=""),"",IF(OR($H110&lt;&gt;"OK",$K110&lt;&gt;"OK",$N110&lt;&gt;"OK"),0,IF($Y110&gt;=0,IF(($Z$10*$Z110)*VLOOKUP($G110,'Tableau de bord'!$B$42:$G$46,4,TRUE)&gt;75000,75000*($Y110),(($Z$10*$Z110)*$Y110*VLOOKUP($G110,'Tableau de bord'!$B$42:$G$46,4,TRUE))))))</f>
        <v/>
      </c>
      <c r="AF110" s="177" t="str">
        <f t="shared" si="17"/>
        <v/>
      </c>
      <c r="AG110" s="309"/>
      <c r="AH110" s="310"/>
      <c r="AI110" s="387"/>
      <c r="AJ110" s="388"/>
      <c r="AK110" s="386" t="str">
        <f t="shared" si="18"/>
        <v/>
      </c>
      <c r="AL110" s="160"/>
      <c r="AM110" s="380"/>
      <c r="AN110" s="388"/>
      <c r="AO110" s="173"/>
      <c r="AP110" s="388"/>
      <c r="AQ110" s="160"/>
      <c r="AR110" s="7"/>
      <c r="AS110" s="173"/>
      <c r="AT110" s="160"/>
    </row>
    <row r="111" spans="1:46" s="143" customFormat="1" ht="21" customHeight="1" x14ac:dyDescent="0.25">
      <c r="A111" s="305"/>
      <c r="B111" s="311"/>
      <c r="C111" s="311"/>
      <c r="D111" s="311"/>
      <c r="E111" s="311"/>
      <c r="F111" s="312"/>
      <c r="G111" s="313"/>
      <c r="H111" s="137" t="str">
        <f>IF(AND($C$6="Choisir la période de dépôt",F111&lt;&gt;"",G111),"Choisir une période de dépôt",IF(AND($G111&lt;&gt;"",$F111=""),"Date de début requise",IF(AND($F111&lt;&gt;"",$G111=""),"Date de fin requise",IF($F111="","",IF(AND(VLOOKUP($G111,Données!$C$2:$E$7,3,TRUE)=VLOOKUP($C$6,Données!$A$2:$E$7,5,FALSE),VLOOKUP($F111,Données!$C$2:$E$7,3,TRUE)=VLOOKUP($C$6,Données!$A$2:$E$7,5,FALSE)),"OK","Les dates ne correspondent pas à la période visée par le soutien")))))</f>
        <v/>
      </c>
      <c r="I111" s="5"/>
      <c r="J111" s="523"/>
      <c r="K111" s="137" t="str">
        <f t="shared" si="13"/>
        <v/>
      </c>
      <c r="L111" s="524"/>
      <c r="M111" s="270"/>
      <c r="N111" s="137" t="str">
        <f t="shared" si="14"/>
        <v/>
      </c>
      <c r="O111" s="6"/>
      <c r="P111" s="160"/>
      <c r="Q111" s="7"/>
      <c r="R111" s="5"/>
      <c r="S111" s="10"/>
      <c r="T111" s="8"/>
      <c r="U111" s="306"/>
      <c r="V111" s="307"/>
      <c r="W111" s="308"/>
      <c r="X111" s="138" t="str">
        <f t="shared" si="10"/>
        <v/>
      </c>
      <c r="Y111" s="139" t="str">
        <f t="shared" si="11"/>
        <v/>
      </c>
      <c r="Z111" s="140" t="str">
        <f t="shared" si="15"/>
        <v/>
      </c>
      <c r="AA111" s="141" t="str">
        <f>IF(OR($F111="",$G111="",$I111="",$I111=0),"",VLOOKUP($G111,'Tableau de bord'!$B$28:$G$32,4,TRUE))</f>
        <v/>
      </c>
      <c r="AB111" s="141" t="str">
        <f>IF(OR($F111="",$G111="",$I111="",$I111=0),"",VLOOKUP($G111,'Tableau de bord'!$B$35:$G$39,4,TRUE))</f>
        <v/>
      </c>
      <c r="AC111" s="168" t="str">
        <f t="shared" si="12"/>
        <v/>
      </c>
      <c r="AD111" s="142" t="str">
        <f t="shared" si="16"/>
        <v/>
      </c>
      <c r="AE111" s="142" t="str">
        <f>IF(OR($I111="",$G111="",$F111=""),"",IF(OR($H111&lt;&gt;"OK",$K111&lt;&gt;"OK",$N111&lt;&gt;"OK"),0,IF($Y111&gt;=0,IF(($Z$10*$Z111)*VLOOKUP($G111,'Tableau de bord'!$B$42:$G$46,4,TRUE)&gt;75000,75000*($Y111),(($Z$10*$Z111)*$Y111*VLOOKUP($G111,'Tableau de bord'!$B$42:$G$46,4,TRUE))))))</f>
        <v/>
      </c>
      <c r="AF111" s="177" t="str">
        <f t="shared" si="17"/>
        <v/>
      </c>
      <c r="AG111" s="309"/>
      <c r="AH111" s="310"/>
      <c r="AI111" s="387"/>
      <c r="AJ111" s="388"/>
      <c r="AK111" s="386" t="str">
        <f t="shared" si="18"/>
        <v/>
      </c>
      <c r="AL111" s="160"/>
      <c r="AM111" s="380"/>
      <c r="AN111" s="388"/>
      <c r="AO111" s="173"/>
      <c r="AP111" s="388"/>
      <c r="AQ111" s="160"/>
      <c r="AR111" s="7"/>
      <c r="AS111" s="173"/>
      <c r="AT111" s="160"/>
    </row>
    <row r="112" spans="1:46" s="143" customFormat="1" ht="21" customHeight="1" x14ac:dyDescent="0.25">
      <c r="A112" s="305"/>
      <c r="B112" s="311"/>
      <c r="C112" s="311"/>
      <c r="D112" s="311"/>
      <c r="E112" s="311"/>
      <c r="F112" s="312"/>
      <c r="G112" s="313"/>
      <c r="H112" s="137" t="str">
        <f>IF(AND($C$6="Choisir la période de dépôt",F112&lt;&gt;"",G112),"Choisir une période de dépôt",IF(AND($G112&lt;&gt;"",$F112=""),"Date de début requise",IF(AND($F112&lt;&gt;"",$G112=""),"Date de fin requise",IF($F112="","",IF(AND(VLOOKUP($G112,Données!$C$2:$E$7,3,TRUE)=VLOOKUP($C$6,Données!$A$2:$E$7,5,FALSE),VLOOKUP($F112,Données!$C$2:$E$7,3,TRUE)=VLOOKUP($C$6,Données!$A$2:$E$7,5,FALSE)),"OK","Les dates ne correspondent pas à la période visée par le soutien")))))</f>
        <v/>
      </c>
      <c r="I112" s="5"/>
      <c r="J112" s="523"/>
      <c r="K112" s="137" t="str">
        <f t="shared" si="13"/>
        <v/>
      </c>
      <c r="L112" s="524"/>
      <c r="M112" s="270"/>
      <c r="N112" s="137" t="str">
        <f t="shared" si="14"/>
        <v/>
      </c>
      <c r="O112" s="6"/>
      <c r="P112" s="160"/>
      <c r="Q112" s="7"/>
      <c r="R112" s="5"/>
      <c r="S112" s="10"/>
      <c r="T112" s="8"/>
      <c r="U112" s="306"/>
      <c r="V112" s="307"/>
      <c r="W112" s="308"/>
      <c r="X112" s="138" t="str">
        <f t="shared" si="10"/>
        <v/>
      </c>
      <c r="Y112" s="139" t="str">
        <f t="shared" si="11"/>
        <v/>
      </c>
      <c r="Z112" s="140" t="str">
        <f t="shared" si="15"/>
        <v/>
      </c>
      <c r="AA112" s="141" t="str">
        <f>IF(OR($F112="",$G112="",$I112="",$I112=0),"",VLOOKUP($G112,'Tableau de bord'!$B$28:$G$32,4,TRUE))</f>
        <v/>
      </c>
      <c r="AB112" s="141" t="str">
        <f>IF(OR($F112="",$G112="",$I112="",$I112=0),"",VLOOKUP($G112,'Tableau de bord'!$B$35:$G$39,4,TRUE))</f>
        <v/>
      </c>
      <c r="AC112" s="168" t="str">
        <f t="shared" si="12"/>
        <v/>
      </c>
      <c r="AD112" s="142" t="str">
        <f t="shared" si="16"/>
        <v/>
      </c>
      <c r="AE112" s="142" t="str">
        <f>IF(OR($I112="",$G112="",$F112=""),"",IF(OR($H112&lt;&gt;"OK",$K112&lt;&gt;"OK",$N112&lt;&gt;"OK"),0,IF($Y112&gt;=0,IF(($Z$10*$Z112)*VLOOKUP($G112,'Tableau de bord'!$B$42:$G$46,4,TRUE)&gt;75000,75000*($Y112),(($Z$10*$Z112)*$Y112*VLOOKUP($G112,'Tableau de bord'!$B$42:$G$46,4,TRUE))))))</f>
        <v/>
      </c>
      <c r="AF112" s="177" t="str">
        <f t="shared" si="17"/>
        <v/>
      </c>
      <c r="AG112" s="309"/>
      <c r="AH112" s="310"/>
      <c r="AI112" s="387"/>
      <c r="AJ112" s="388"/>
      <c r="AK112" s="386" t="str">
        <f t="shared" si="18"/>
        <v/>
      </c>
      <c r="AL112" s="160"/>
      <c r="AM112" s="380"/>
      <c r="AN112" s="388"/>
      <c r="AO112" s="173"/>
      <c r="AP112" s="388"/>
      <c r="AQ112" s="160"/>
      <c r="AR112" s="7"/>
      <c r="AS112" s="173"/>
      <c r="AT112" s="160"/>
    </row>
    <row r="113" spans="1:46" s="143" customFormat="1" ht="21" customHeight="1" x14ac:dyDescent="0.25">
      <c r="A113" s="305"/>
      <c r="B113" s="311"/>
      <c r="C113" s="311"/>
      <c r="D113" s="311"/>
      <c r="E113" s="311"/>
      <c r="F113" s="312"/>
      <c r="G113" s="313"/>
      <c r="H113" s="137" t="str">
        <f>IF(AND($C$6="Choisir la période de dépôt",F113&lt;&gt;"",G113),"Choisir une période de dépôt",IF(AND($G113&lt;&gt;"",$F113=""),"Date de début requise",IF(AND($F113&lt;&gt;"",$G113=""),"Date de fin requise",IF($F113="","",IF(AND(VLOOKUP($G113,Données!$C$2:$E$7,3,TRUE)=VLOOKUP($C$6,Données!$A$2:$E$7,5,FALSE),VLOOKUP($F113,Données!$C$2:$E$7,3,TRUE)=VLOOKUP($C$6,Données!$A$2:$E$7,5,FALSE)),"OK","Les dates ne correspondent pas à la période visée par le soutien")))))</f>
        <v/>
      </c>
      <c r="I113" s="5"/>
      <c r="J113" s="523"/>
      <c r="K113" s="137" t="str">
        <f t="shared" si="13"/>
        <v/>
      </c>
      <c r="L113" s="524"/>
      <c r="M113" s="270"/>
      <c r="N113" s="137" t="str">
        <f t="shared" si="14"/>
        <v/>
      </c>
      <c r="O113" s="6"/>
      <c r="P113" s="160"/>
      <c r="Q113" s="7"/>
      <c r="R113" s="5"/>
      <c r="S113" s="10"/>
      <c r="T113" s="8"/>
      <c r="U113" s="306"/>
      <c r="V113" s="307"/>
      <c r="W113" s="308"/>
      <c r="X113" s="138" t="str">
        <f t="shared" si="10"/>
        <v/>
      </c>
      <c r="Y113" s="139" t="str">
        <f t="shared" si="11"/>
        <v/>
      </c>
      <c r="Z113" s="140" t="str">
        <f t="shared" si="15"/>
        <v/>
      </c>
      <c r="AA113" s="141" t="str">
        <f>IF(OR($F113="",$G113="",$I113="",$I113=0),"",VLOOKUP($G113,'Tableau de bord'!$B$28:$G$32,4,TRUE))</f>
        <v/>
      </c>
      <c r="AB113" s="141" t="str">
        <f>IF(OR($F113="",$G113="",$I113="",$I113=0),"",VLOOKUP($G113,'Tableau de bord'!$B$35:$G$39,4,TRUE))</f>
        <v/>
      </c>
      <c r="AC113" s="168" t="str">
        <f t="shared" si="12"/>
        <v/>
      </c>
      <c r="AD113" s="142" t="str">
        <f t="shared" si="16"/>
        <v/>
      </c>
      <c r="AE113" s="142" t="str">
        <f>IF(OR($I113="",$G113="",$F113=""),"",IF(OR($H113&lt;&gt;"OK",$K113&lt;&gt;"OK",$N113&lt;&gt;"OK"),0,IF($Y113&gt;=0,IF(($Z$10*$Z113)*VLOOKUP($G113,'Tableau de bord'!$B$42:$G$46,4,TRUE)&gt;75000,75000*($Y113),(($Z$10*$Z113)*$Y113*VLOOKUP($G113,'Tableau de bord'!$B$42:$G$46,4,TRUE))))))</f>
        <v/>
      </c>
      <c r="AF113" s="177" t="str">
        <f t="shared" si="17"/>
        <v/>
      </c>
      <c r="AG113" s="309"/>
      <c r="AH113" s="310"/>
      <c r="AI113" s="387"/>
      <c r="AJ113" s="388"/>
      <c r="AK113" s="386" t="str">
        <f t="shared" si="18"/>
        <v/>
      </c>
      <c r="AL113" s="160"/>
      <c r="AM113" s="380"/>
      <c r="AN113" s="388"/>
      <c r="AO113" s="173"/>
      <c r="AP113" s="388"/>
      <c r="AQ113" s="160"/>
      <c r="AR113" s="7"/>
      <c r="AS113" s="173"/>
      <c r="AT113" s="160"/>
    </row>
    <row r="114" spans="1:46" s="143" customFormat="1" ht="21" customHeight="1" x14ac:dyDescent="0.25">
      <c r="A114" s="305"/>
      <c r="B114" s="311"/>
      <c r="C114" s="311"/>
      <c r="D114" s="311"/>
      <c r="E114" s="311"/>
      <c r="F114" s="312"/>
      <c r="G114" s="313"/>
      <c r="H114" s="137" t="str">
        <f>IF(AND($C$6="Choisir la période de dépôt",F114&lt;&gt;"",G114),"Choisir une période de dépôt",IF(AND($G114&lt;&gt;"",$F114=""),"Date de début requise",IF(AND($F114&lt;&gt;"",$G114=""),"Date de fin requise",IF($F114="","",IF(AND(VLOOKUP($G114,Données!$C$2:$E$7,3,TRUE)=VLOOKUP($C$6,Données!$A$2:$E$7,5,FALSE),VLOOKUP($F114,Données!$C$2:$E$7,3,TRUE)=VLOOKUP($C$6,Données!$A$2:$E$7,5,FALSE)),"OK","Les dates ne correspondent pas à la période visée par le soutien")))))</f>
        <v/>
      </c>
      <c r="I114" s="5"/>
      <c r="J114" s="523"/>
      <c r="K114" s="137" t="str">
        <f t="shared" si="13"/>
        <v/>
      </c>
      <c r="L114" s="524"/>
      <c r="M114" s="270"/>
      <c r="N114" s="137" t="str">
        <f t="shared" si="14"/>
        <v/>
      </c>
      <c r="O114" s="6"/>
      <c r="P114" s="160"/>
      <c r="Q114" s="7"/>
      <c r="R114" s="5"/>
      <c r="S114" s="10"/>
      <c r="T114" s="8"/>
      <c r="U114" s="306"/>
      <c r="V114" s="307"/>
      <c r="W114" s="308"/>
      <c r="X114" s="138" t="str">
        <f t="shared" si="10"/>
        <v/>
      </c>
      <c r="Y114" s="139" t="str">
        <f t="shared" si="11"/>
        <v/>
      </c>
      <c r="Z114" s="140" t="str">
        <f t="shared" si="15"/>
        <v/>
      </c>
      <c r="AA114" s="141" t="str">
        <f>IF(OR($F114="",$G114="",$I114="",$I114=0),"",VLOOKUP($G114,'Tableau de bord'!$B$28:$G$32,4,TRUE))</f>
        <v/>
      </c>
      <c r="AB114" s="141" t="str">
        <f>IF(OR($F114="",$G114="",$I114="",$I114=0),"",VLOOKUP($G114,'Tableau de bord'!$B$35:$G$39,4,TRUE))</f>
        <v/>
      </c>
      <c r="AC114" s="168" t="str">
        <f t="shared" si="12"/>
        <v/>
      </c>
      <c r="AD114" s="142" t="str">
        <f t="shared" si="16"/>
        <v/>
      </c>
      <c r="AE114" s="142" t="str">
        <f>IF(OR($I114="",$G114="",$F114=""),"",IF(OR($H114&lt;&gt;"OK",$K114&lt;&gt;"OK",$N114&lt;&gt;"OK"),0,IF($Y114&gt;=0,IF(($Z$10*$Z114)*VLOOKUP($G114,'Tableau de bord'!$B$42:$G$46,4,TRUE)&gt;75000,75000*($Y114),(($Z$10*$Z114)*$Y114*VLOOKUP($G114,'Tableau de bord'!$B$42:$G$46,4,TRUE))))))</f>
        <v/>
      </c>
      <c r="AF114" s="177" t="str">
        <f t="shared" si="17"/>
        <v/>
      </c>
      <c r="AG114" s="309"/>
      <c r="AH114" s="310"/>
      <c r="AI114" s="387"/>
      <c r="AJ114" s="388"/>
      <c r="AK114" s="386" t="str">
        <f t="shared" si="18"/>
        <v/>
      </c>
      <c r="AL114" s="160"/>
      <c r="AM114" s="380"/>
      <c r="AN114" s="388"/>
      <c r="AO114" s="173"/>
      <c r="AP114" s="388"/>
      <c r="AQ114" s="160"/>
      <c r="AR114" s="7"/>
      <c r="AS114" s="173"/>
      <c r="AT114" s="160"/>
    </row>
    <row r="115" spans="1:46" s="143" customFormat="1" ht="21" customHeight="1" x14ac:dyDescent="0.25">
      <c r="A115" s="305"/>
      <c r="B115" s="311"/>
      <c r="C115" s="311"/>
      <c r="D115" s="311"/>
      <c r="E115" s="311"/>
      <c r="F115" s="312"/>
      <c r="G115" s="313"/>
      <c r="H115" s="137" t="str">
        <f>IF(AND($C$6="Choisir la période de dépôt",F115&lt;&gt;"",G115),"Choisir une période de dépôt",IF(AND($G115&lt;&gt;"",$F115=""),"Date de début requise",IF(AND($F115&lt;&gt;"",$G115=""),"Date de fin requise",IF($F115="","",IF(AND(VLOOKUP($G115,Données!$C$2:$E$7,3,TRUE)=VLOOKUP($C$6,Données!$A$2:$E$7,5,FALSE),VLOOKUP($F115,Données!$C$2:$E$7,3,TRUE)=VLOOKUP($C$6,Données!$A$2:$E$7,5,FALSE)),"OK","Les dates ne correspondent pas à la période visée par le soutien")))))</f>
        <v/>
      </c>
      <c r="I115" s="5"/>
      <c r="J115" s="523"/>
      <c r="K115" s="137" t="str">
        <f t="shared" si="13"/>
        <v/>
      </c>
      <c r="L115" s="524"/>
      <c r="M115" s="270"/>
      <c r="N115" s="137" t="str">
        <f t="shared" si="14"/>
        <v/>
      </c>
      <c r="O115" s="6"/>
      <c r="P115" s="160"/>
      <c r="Q115" s="7"/>
      <c r="R115" s="5"/>
      <c r="S115" s="10"/>
      <c r="T115" s="8"/>
      <c r="U115" s="306"/>
      <c r="V115" s="307"/>
      <c r="W115" s="308"/>
      <c r="X115" s="138" t="str">
        <f t="shared" si="10"/>
        <v/>
      </c>
      <c r="Y115" s="139" t="str">
        <f t="shared" si="11"/>
        <v/>
      </c>
      <c r="Z115" s="140" t="str">
        <f t="shared" si="15"/>
        <v/>
      </c>
      <c r="AA115" s="141" t="str">
        <f>IF(OR($F115="",$G115="",$I115="",$I115=0),"",VLOOKUP($G115,'Tableau de bord'!$B$28:$G$32,4,TRUE))</f>
        <v/>
      </c>
      <c r="AB115" s="141" t="str">
        <f>IF(OR($F115="",$G115="",$I115="",$I115=0),"",VLOOKUP($G115,'Tableau de bord'!$B$35:$G$39,4,TRUE))</f>
        <v/>
      </c>
      <c r="AC115" s="168" t="str">
        <f t="shared" si="12"/>
        <v/>
      </c>
      <c r="AD115" s="142" t="str">
        <f t="shared" si="16"/>
        <v/>
      </c>
      <c r="AE115" s="142" t="str">
        <f>IF(OR($I115="",$G115="",$F115=""),"",IF(OR($H115&lt;&gt;"OK",$K115&lt;&gt;"OK",$N115&lt;&gt;"OK"),0,IF($Y115&gt;=0,IF(($Z$10*$Z115)*VLOOKUP($G115,'Tableau de bord'!$B$42:$G$46,4,TRUE)&gt;75000,75000*($Y115),(($Z$10*$Z115)*$Y115*VLOOKUP($G115,'Tableau de bord'!$B$42:$G$46,4,TRUE))))))</f>
        <v/>
      </c>
      <c r="AF115" s="177" t="str">
        <f t="shared" si="17"/>
        <v/>
      </c>
      <c r="AG115" s="309"/>
      <c r="AH115" s="310"/>
      <c r="AI115" s="387"/>
      <c r="AJ115" s="388"/>
      <c r="AK115" s="386" t="str">
        <f t="shared" si="18"/>
        <v/>
      </c>
      <c r="AL115" s="160"/>
      <c r="AM115" s="380"/>
      <c r="AN115" s="388"/>
      <c r="AO115" s="173"/>
      <c r="AP115" s="388"/>
      <c r="AQ115" s="160"/>
      <c r="AR115" s="7"/>
      <c r="AS115" s="173"/>
      <c r="AT115" s="160"/>
    </row>
    <row r="116" spans="1:46" s="143" customFormat="1" ht="21" customHeight="1" x14ac:dyDescent="0.25">
      <c r="A116" s="305"/>
      <c r="B116" s="311"/>
      <c r="C116" s="311"/>
      <c r="D116" s="311"/>
      <c r="E116" s="311"/>
      <c r="F116" s="312"/>
      <c r="G116" s="313"/>
      <c r="H116" s="137" t="str">
        <f>IF(AND($C$6="Choisir la période de dépôt",F116&lt;&gt;"",G116),"Choisir une période de dépôt",IF(AND($G116&lt;&gt;"",$F116=""),"Date de début requise",IF(AND($F116&lt;&gt;"",$G116=""),"Date de fin requise",IF($F116="","",IF(AND(VLOOKUP($G116,Données!$C$2:$E$7,3,TRUE)=VLOOKUP($C$6,Données!$A$2:$E$7,5,FALSE),VLOOKUP($F116,Données!$C$2:$E$7,3,TRUE)=VLOOKUP($C$6,Données!$A$2:$E$7,5,FALSE)),"OK","Les dates ne correspondent pas à la période visée par le soutien")))))</f>
        <v/>
      </c>
      <c r="I116" s="5"/>
      <c r="J116" s="523"/>
      <c r="K116" s="137" t="str">
        <f t="shared" si="13"/>
        <v/>
      </c>
      <c r="L116" s="524"/>
      <c r="M116" s="270"/>
      <c r="N116" s="137" t="str">
        <f t="shared" si="14"/>
        <v/>
      </c>
      <c r="O116" s="6"/>
      <c r="P116" s="160"/>
      <c r="Q116" s="7"/>
      <c r="R116" s="5"/>
      <c r="S116" s="10"/>
      <c r="T116" s="8"/>
      <c r="U116" s="306"/>
      <c r="V116" s="307"/>
      <c r="W116" s="308"/>
      <c r="X116" s="138" t="str">
        <f t="shared" si="10"/>
        <v/>
      </c>
      <c r="Y116" s="139" t="str">
        <f t="shared" si="11"/>
        <v/>
      </c>
      <c r="Z116" s="140" t="str">
        <f t="shared" si="15"/>
        <v/>
      </c>
      <c r="AA116" s="141" t="str">
        <f>IF(OR($F116="",$G116="",$I116="",$I116=0),"",VLOOKUP($G116,'Tableau de bord'!$B$28:$G$32,4,TRUE))</f>
        <v/>
      </c>
      <c r="AB116" s="141" t="str">
        <f>IF(OR($F116="",$G116="",$I116="",$I116=0),"",VLOOKUP($G116,'Tableau de bord'!$B$35:$G$39,4,TRUE))</f>
        <v/>
      </c>
      <c r="AC116" s="168" t="str">
        <f t="shared" si="12"/>
        <v/>
      </c>
      <c r="AD116" s="142" t="str">
        <f t="shared" si="16"/>
        <v/>
      </c>
      <c r="AE116" s="142" t="str">
        <f>IF(OR($I116="",$G116="",$F116=""),"",IF(OR($H116&lt;&gt;"OK",$K116&lt;&gt;"OK",$N116&lt;&gt;"OK"),0,IF($Y116&gt;=0,IF(($Z$10*$Z116)*VLOOKUP($G116,'Tableau de bord'!$B$42:$G$46,4,TRUE)&gt;75000,75000*($Y116),(($Z$10*$Z116)*$Y116*VLOOKUP($G116,'Tableau de bord'!$B$42:$G$46,4,TRUE))))))</f>
        <v/>
      </c>
      <c r="AF116" s="177" t="str">
        <f t="shared" si="17"/>
        <v/>
      </c>
      <c r="AG116" s="309"/>
      <c r="AH116" s="310"/>
      <c r="AI116" s="387"/>
      <c r="AJ116" s="388"/>
      <c r="AK116" s="386" t="str">
        <f t="shared" si="18"/>
        <v/>
      </c>
      <c r="AL116" s="160"/>
      <c r="AM116" s="380"/>
      <c r="AN116" s="388"/>
      <c r="AO116" s="173"/>
      <c r="AP116" s="388"/>
      <c r="AQ116" s="160"/>
      <c r="AR116" s="7"/>
      <c r="AS116" s="173"/>
      <c r="AT116" s="160"/>
    </row>
    <row r="117" spans="1:46" s="143" customFormat="1" ht="21" customHeight="1" x14ac:dyDescent="0.25">
      <c r="A117" s="305"/>
      <c r="B117" s="311"/>
      <c r="C117" s="311"/>
      <c r="D117" s="311"/>
      <c r="E117" s="311"/>
      <c r="F117" s="312"/>
      <c r="G117" s="313"/>
      <c r="H117" s="137" t="str">
        <f>IF(AND($C$6="Choisir la période de dépôt",F117&lt;&gt;"",G117),"Choisir une période de dépôt",IF(AND($G117&lt;&gt;"",$F117=""),"Date de début requise",IF(AND($F117&lt;&gt;"",$G117=""),"Date de fin requise",IF($F117="","",IF(AND(VLOOKUP($G117,Données!$C$2:$E$7,3,TRUE)=VLOOKUP($C$6,Données!$A$2:$E$7,5,FALSE),VLOOKUP($F117,Données!$C$2:$E$7,3,TRUE)=VLOOKUP($C$6,Données!$A$2:$E$7,5,FALSE)),"OK","Les dates ne correspondent pas à la période visée par le soutien")))))</f>
        <v/>
      </c>
      <c r="I117" s="5"/>
      <c r="J117" s="523"/>
      <c r="K117" s="137" t="str">
        <f t="shared" si="13"/>
        <v/>
      </c>
      <c r="L117" s="524"/>
      <c r="M117" s="270"/>
      <c r="N117" s="137" t="str">
        <f t="shared" si="14"/>
        <v/>
      </c>
      <c r="O117" s="6"/>
      <c r="P117" s="160"/>
      <c r="Q117" s="7"/>
      <c r="R117" s="5"/>
      <c r="S117" s="10"/>
      <c r="T117" s="8"/>
      <c r="U117" s="306"/>
      <c r="V117" s="307"/>
      <c r="W117" s="308"/>
      <c r="X117" s="138" t="str">
        <f t="shared" si="10"/>
        <v/>
      </c>
      <c r="Y117" s="139" t="str">
        <f t="shared" si="11"/>
        <v/>
      </c>
      <c r="Z117" s="140" t="str">
        <f t="shared" si="15"/>
        <v/>
      </c>
      <c r="AA117" s="141" t="str">
        <f>IF(OR($F117="",$G117="",$I117="",$I117=0),"",VLOOKUP($G117,'Tableau de bord'!$B$28:$G$32,4,TRUE))</f>
        <v/>
      </c>
      <c r="AB117" s="141" t="str">
        <f>IF(OR($F117="",$G117="",$I117="",$I117=0),"",VLOOKUP($G117,'Tableau de bord'!$B$35:$G$39,4,TRUE))</f>
        <v/>
      </c>
      <c r="AC117" s="168" t="str">
        <f t="shared" si="12"/>
        <v/>
      </c>
      <c r="AD117" s="142" t="str">
        <f t="shared" si="16"/>
        <v/>
      </c>
      <c r="AE117" s="142" t="str">
        <f>IF(OR($I117="",$G117="",$F117=""),"",IF(OR($H117&lt;&gt;"OK",$K117&lt;&gt;"OK",$N117&lt;&gt;"OK"),0,IF($Y117&gt;=0,IF(($Z$10*$Z117)*VLOOKUP($G117,'Tableau de bord'!$B$42:$G$46,4,TRUE)&gt;75000,75000*($Y117),(($Z$10*$Z117)*$Y117*VLOOKUP($G117,'Tableau de bord'!$B$42:$G$46,4,TRUE))))))</f>
        <v/>
      </c>
      <c r="AF117" s="177" t="str">
        <f t="shared" si="17"/>
        <v/>
      </c>
      <c r="AG117" s="309"/>
      <c r="AH117" s="310"/>
      <c r="AI117" s="387"/>
      <c r="AJ117" s="388"/>
      <c r="AK117" s="386" t="str">
        <f t="shared" si="18"/>
        <v/>
      </c>
      <c r="AL117" s="160"/>
      <c r="AM117" s="380"/>
      <c r="AN117" s="388"/>
      <c r="AO117" s="173"/>
      <c r="AP117" s="388"/>
      <c r="AQ117" s="160"/>
      <c r="AR117" s="7"/>
      <c r="AS117" s="173"/>
      <c r="AT117" s="160"/>
    </row>
    <row r="118" spans="1:46" s="143" customFormat="1" ht="21" customHeight="1" x14ac:dyDescent="0.25">
      <c r="A118" s="305"/>
      <c r="B118" s="311"/>
      <c r="C118" s="311"/>
      <c r="D118" s="311"/>
      <c r="E118" s="311"/>
      <c r="F118" s="312"/>
      <c r="G118" s="313"/>
      <c r="H118" s="137" t="str">
        <f>IF(AND($C$6="Choisir la période de dépôt",F118&lt;&gt;"",G118),"Choisir une période de dépôt",IF(AND($G118&lt;&gt;"",$F118=""),"Date de début requise",IF(AND($F118&lt;&gt;"",$G118=""),"Date de fin requise",IF($F118="","",IF(AND(VLOOKUP($G118,Données!$C$2:$E$7,3,TRUE)=VLOOKUP($C$6,Données!$A$2:$E$7,5,FALSE),VLOOKUP($F118,Données!$C$2:$E$7,3,TRUE)=VLOOKUP($C$6,Données!$A$2:$E$7,5,FALSE)),"OK","Les dates ne correspondent pas à la période visée par le soutien")))))</f>
        <v/>
      </c>
      <c r="I118" s="5"/>
      <c r="J118" s="523"/>
      <c r="K118" s="137" t="str">
        <f t="shared" si="13"/>
        <v/>
      </c>
      <c r="L118" s="524"/>
      <c r="M118" s="270"/>
      <c r="N118" s="137" t="str">
        <f t="shared" si="14"/>
        <v/>
      </c>
      <c r="O118" s="6"/>
      <c r="P118" s="160"/>
      <c r="Q118" s="7"/>
      <c r="R118" s="5"/>
      <c r="S118" s="10"/>
      <c r="T118" s="8"/>
      <c r="U118" s="306"/>
      <c r="V118" s="307"/>
      <c r="W118" s="308"/>
      <c r="X118" s="138" t="str">
        <f t="shared" si="10"/>
        <v/>
      </c>
      <c r="Y118" s="139" t="str">
        <f t="shared" si="11"/>
        <v/>
      </c>
      <c r="Z118" s="140" t="str">
        <f t="shared" si="15"/>
        <v/>
      </c>
      <c r="AA118" s="141" t="str">
        <f>IF(OR($F118="",$G118="",$I118="",$I118=0),"",VLOOKUP($G118,'Tableau de bord'!$B$28:$G$32,4,TRUE))</f>
        <v/>
      </c>
      <c r="AB118" s="141" t="str">
        <f>IF(OR($F118="",$G118="",$I118="",$I118=0),"",VLOOKUP($G118,'Tableau de bord'!$B$35:$G$39,4,TRUE))</f>
        <v/>
      </c>
      <c r="AC118" s="168" t="str">
        <f t="shared" si="12"/>
        <v/>
      </c>
      <c r="AD118" s="142" t="str">
        <f t="shared" si="16"/>
        <v/>
      </c>
      <c r="AE118" s="142" t="str">
        <f>IF(OR($I118="",$G118="",$F118=""),"",IF(OR($H118&lt;&gt;"OK",$K118&lt;&gt;"OK",$N118&lt;&gt;"OK"),0,IF($Y118&gt;=0,IF(($Z$10*$Z118)*VLOOKUP($G118,'Tableau de bord'!$B$42:$G$46,4,TRUE)&gt;75000,75000*($Y118),(($Z$10*$Z118)*$Y118*VLOOKUP($G118,'Tableau de bord'!$B$42:$G$46,4,TRUE))))))</f>
        <v/>
      </c>
      <c r="AF118" s="177" t="str">
        <f t="shared" si="17"/>
        <v/>
      </c>
      <c r="AG118" s="309"/>
      <c r="AH118" s="310"/>
      <c r="AI118" s="387"/>
      <c r="AJ118" s="388"/>
      <c r="AK118" s="386" t="str">
        <f t="shared" si="18"/>
        <v/>
      </c>
      <c r="AL118" s="160"/>
      <c r="AM118" s="380"/>
      <c r="AN118" s="388"/>
      <c r="AO118" s="173"/>
      <c r="AP118" s="388"/>
      <c r="AQ118" s="160"/>
      <c r="AR118" s="7"/>
      <c r="AS118" s="173"/>
      <c r="AT118" s="160"/>
    </row>
    <row r="119" spans="1:46" s="143" customFormat="1" ht="21" customHeight="1" x14ac:dyDescent="0.25">
      <c r="A119" s="305"/>
      <c r="B119" s="311"/>
      <c r="C119" s="311"/>
      <c r="D119" s="311"/>
      <c r="E119" s="311"/>
      <c r="F119" s="312"/>
      <c r="G119" s="313"/>
      <c r="H119" s="137" t="str">
        <f>IF(AND($C$6="Choisir la période de dépôt",F119&lt;&gt;"",G119),"Choisir une période de dépôt",IF(AND($G119&lt;&gt;"",$F119=""),"Date de début requise",IF(AND($F119&lt;&gt;"",$G119=""),"Date de fin requise",IF($F119="","",IF(AND(VLOOKUP($G119,Données!$C$2:$E$7,3,TRUE)=VLOOKUP($C$6,Données!$A$2:$E$7,5,FALSE),VLOOKUP($F119,Données!$C$2:$E$7,3,TRUE)=VLOOKUP($C$6,Données!$A$2:$E$7,5,FALSE)),"OK","Les dates ne correspondent pas à la période visée par le soutien")))))</f>
        <v/>
      </c>
      <c r="I119" s="5"/>
      <c r="J119" s="523"/>
      <c r="K119" s="137" t="str">
        <f t="shared" si="13"/>
        <v/>
      </c>
      <c r="L119" s="524"/>
      <c r="M119" s="270"/>
      <c r="N119" s="137" t="str">
        <f t="shared" si="14"/>
        <v/>
      </c>
      <c r="O119" s="6"/>
      <c r="P119" s="160"/>
      <c r="Q119" s="7"/>
      <c r="R119" s="5"/>
      <c r="S119" s="10"/>
      <c r="T119" s="8"/>
      <c r="U119" s="306"/>
      <c r="V119" s="307"/>
      <c r="W119" s="308"/>
      <c r="X119" s="138" t="str">
        <f t="shared" si="10"/>
        <v/>
      </c>
      <c r="Y119" s="139" t="str">
        <f t="shared" si="11"/>
        <v/>
      </c>
      <c r="Z119" s="140" t="str">
        <f t="shared" si="15"/>
        <v/>
      </c>
      <c r="AA119" s="141" t="str">
        <f>IF(OR($F119="",$G119="",$I119="",$I119=0),"",VLOOKUP($G119,'Tableau de bord'!$B$28:$G$32,4,TRUE))</f>
        <v/>
      </c>
      <c r="AB119" s="141" t="str">
        <f>IF(OR($F119="",$G119="",$I119="",$I119=0),"",VLOOKUP($G119,'Tableau de bord'!$B$35:$G$39,4,TRUE))</f>
        <v/>
      </c>
      <c r="AC119" s="168" t="str">
        <f t="shared" si="12"/>
        <v/>
      </c>
      <c r="AD119" s="142" t="str">
        <f t="shared" si="16"/>
        <v/>
      </c>
      <c r="AE119" s="142" t="str">
        <f>IF(OR($I119="",$G119="",$F119=""),"",IF(OR($H119&lt;&gt;"OK",$K119&lt;&gt;"OK",$N119&lt;&gt;"OK"),0,IF($Y119&gt;=0,IF(($Z$10*$Z119)*VLOOKUP($G119,'Tableau de bord'!$B$42:$G$46,4,TRUE)&gt;75000,75000*($Y119),(($Z$10*$Z119)*$Y119*VLOOKUP($G119,'Tableau de bord'!$B$42:$G$46,4,TRUE))))))</f>
        <v/>
      </c>
      <c r="AF119" s="177" t="str">
        <f t="shared" si="17"/>
        <v/>
      </c>
      <c r="AG119" s="309"/>
      <c r="AH119" s="310"/>
      <c r="AI119" s="387"/>
      <c r="AJ119" s="388"/>
      <c r="AK119" s="386" t="str">
        <f t="shared" si="18"/>
        <v/>
      </c>
      <c r="AL119" s="160"/>
      <c r="AM119" s="380"/>
      <c r="AN119" s="388"/>
      <c r="AO119" s="173"/>
      <c r="AP119" s="388"/>
      <c r="AQ119" s="160"/>
      <c r="AR119" s="7"/>
      <c r="AS119" s="173"/>
      <c r="AT119" s="160"/>
    </row>
    <row r="120" spans="1:46" s="143" customFormat="1" ht="21" customHeight="1" x14ac:dyDescent="0.25">
      <c r="A120" s="305"/>
      <c r="B120" s="311"/>
      <c r="C120" s="311"/>
      <c r="D120" s="311"/>
      <c r="E120" s="311"/>
      <c r="F120" s="312"/>
      <c r="G120" s="313"/>
      <c r="H120" s="137" t="str">
        <f>IF(AND($C$6="Choisir la période de dépôt",F120&lt;&gt;"",G120),"Choisir une période de dépôt",IF(AND($G120&lt;&gt;"",$F120=""),"Date de début requise",IF(AND($F120&lt;&gt;"",$G120=""),"Date de fin requise",IF($F120="","",IF(AND(VLOOKUP($G120,Données!$C$2:$E$7,3,TRUE)=VLOOKUP($C$6,Données!$A$2:$E$7,5,FALSE),VLOOKUP($F120,Données!$C$2:$E$7,3,TRUE)=VLOOKUP($C$6,Données!$A$2:$E$7,5,FALSE)),"OK","Les dates ne correspondent pas à la période visée par le soutien")))))</f>
        <v/>
      </c>
      <c r="I120" s="5"/>
      <c r="J120" s="523"/>
      <c r="K120" s="137" t="str">
        <f t="shared" si="13"/>
        <v/>
      </c>
      <c r="L120" s="524"/>
      <c r="M120" s="270"/>
      <c r="N120" s="137" t="str">
        <f t="shared" si="14"/>
        <v/>
      </c>
      <c r="O120" s="6"/>
      <c r="P120" s="160"/>
      <c r="Q120" s="7"/>
      <c r="R120" s="5"/>
      <c r="S120" s="10"/>
      <c r="T120" s="8"/>
      <c r="U120" s="306"/>
      <c r="V120" s="307"/>
      <c r="W120" s="308"/>
      <c r="X120" s="138" t="str">
        <f t="shared" si="10"/>
        <v/>
      </c>
      <c r="Y120" s="139" t="str">
        <f t="shared" si="11"/>
        <v/>
      </c>
      <c r="Z120" s="140" t="str">
        <f t="shared" si="15"/>
        <v/>
      </c>
      <c r="AA120" s="141" t="str">
        <f>IF(OR($F120="",$G120="",$I120="",$I120=0),"",VLOOKUP($G120,'Tableau de bord'!$B$28:$G$32,4,TRUE))</f>
        <v/>
      </c>
      <c r="AB120" s="141" t="str">
        <f>IF(OR($F120="",$G120="",$I120="",$I120=0),"",VLOOKUP($G120,'Tableau de bord'!$B$35:$G$39,4,TRUE))</f>
        <v/>
      </c>
      <c r="AC120" s="168" t="str">
        <f t="shared" si="12"/>
        <v/>
      </c>
      <c r="AD120" s="142" t="str">
        <f t="shared" si="16"/>
        <v/>
      </c>
      <c r="AE120" s="142" t="str">
        <f>IF(OR($I120="",$G120="",$F120=""),"",IF(OR($H120&lt;&gt;"OK",$K120&lt;&gt;"OK",$N120&lt;&gt;"OK"),0,IF($Y120&gt;=0,IF(($Z$10*$Z120)*VLOOKUP($G120,'Tableau de bord'!$B$42:$G$46,4,TRUE)&gt;75000,75000*($Y120),(($Z$10*$Z120)*$Y120*VLOOKUP($G120,'Tableau de bord'!$B$42:$G$46,4,TRUE))))))</f>
        <v/>
      </c>
      <c r="AF120" s="177" t="str">
        <f t="shared" si="17"/>
        <v/>
      </c>
      <c r="AG120" s="309"/>
      <c r="AH120" s="310"/>
      <c r="AI120" s="387"/>
      <c r="AJ120" s="388"/>
      <c r="AK120" s="386" t="str">
        <f t="shared" si="18"/>
        <v/>
      </c>
      <c r="AL120" s="160"/>
      <c r="AM120" s="380"/>
      <c r="AN120" s="388"/>
      <c r="AO120" s="173"/>
      <c r="AP120" s="388"/>
      <c r="AQ120" s="160"/>
      <c r="AR120" s="7"/>
      <c r="AS120" s="173"/>
      <c r="AT120" s="160"/>
    </row>
    <row r="121" spans="1:46" s="143" customFormat="1" ht="21" customHeight="1" x14ac:dyDescent="0.25">
      <c r="A121" s="305"/>
      <c r="B121" s="311"/>
      <c r="C121" s="311"/>
      <c r="D121" s="311"/>
      <c r="E121" s="311"/>
      <c r="F121" s="312"/>
      <c r="G121" s="313"/>
      <c r="H121" s="137" t="str">
        <f>IF(AND($C$6="Choisir la période de dépôt",F121&lt;&gt;"",G121),"Choisir une période de dépôt",IF(AND($G121&lt;&gt;"",$F121=""),"Date de début requise",IF(AND($F121&lt;&gt;"",$G121=""),"Date de fin requise",IF($F121="","",IF(AND(VLOOKUP($G121,Données!$C$2:$E$7,3,TRUE)=VLOOKUP($C$6,Données!$A$2:$E$7,5,FALSE),VLOOKUP($F121,Données!$C$2:$E$7,3,TRUE)=VLOOKUP($C$6,Données!$A$2:$E$7,5,FALSE)),"OK","Les dates ne correspondent pas à la période visée par le soutien")))))</f>
        <v/>
      </c>
      <c r="I121" s="5"/>
      <c r="J121" s="523"/>
      <c r="K121" s="137" t="str">
        <f t="shared" si="13"/>
        <v/>
      </c>
      <c r="L121" s="524"/>
      <c r="M121" s="270"/>
      <c r="N121" s="137" t="str">
        <f t="shared" si="14"/>
        <v/>
      </c>
      <c r="O121" s="6"/>
      <c r="P121" s="160"/>
      <c r="Q121" s="7"/>
      <c r="R121" s="5"/>
      <c r="S121" s="10"/>
      <c r="T121" s="8"/>
      <c r="U121" s="306"/>
      <c r="V121" s="307"/>
      <c r="W121" s="308"/>
      <c r="X121" s="138" t="str">
        <f t="shared" si="10"/>
        <v/>
      </c>
      <c r="Y121" s="139" t="str">
        <f t="shared" si="11"/>
        <v/>
      </c>
      <c r="Z121" s="140" t="str">
        <f t="shared" si="15"/>
        <v/>
      </c>
      <c r="AA121" s="141" t="str">
        <f>IF(OR($F121="",$G121="",$I121="",$I121=0),"",VLOOKUP($G121,'Tableau de bord'!$B$28:$G$32,4,TRUE))</f>
        <v/>
      </c>
      <c r="AB121" s="141" t="str">
        <f>IF(OR($F121="",$G121="",$I121="",$I121=0),"",VLOOKUP($G121,'Tableau de bord'!$B$35:$G$39,4,TRUE))</f>
        <v/>
      </c>
      <c r="AC121" s="168" t="str">
        <f t="shared" si="12"/>
        <v/>
      </c>
      <c r="AD121" s="142" t="str">
        <f t="shared" si="16"/>
        <v/>
      </c>
      <c r="AE121" s="142" t="str">
        <f>IF(OR($I121="",$G121="",$F121=""),"",IF(OR($H121&lt;&gt;"OK",$K121&lt;&gt;"OK",$N121&lt;&gt;"OK"),0,IF($Y121&gt;=0,IF(($Z$10*$Z121)*VLOOKUP($G121,'Tableau de bord'!$B$42:$G$46,4,TRUE)&gt;75000,75000*($Y121),(($Z$10*$Z121)*$Y121*VLOOKUP($G121,'Tableau de bord'!$B$42:$G$46,4,TRUE))))))</f>
        <v/>
      </c>
      <c r="AF121" s="177" t="str">
        <f t="shared" si="17"/>
        <v/>
      </c>
      <c r="AG121" s="309"/>
      <c r="AH121" s="310"/>
      <c r="AI121" s="387"/>
      <c r="AJ121" s="388"/>
      <c r="AK121" s="386" t="str">
        <f t="shared" si="18"/>
        <v/>
      </c>
      <c r="AL121" s="160"/>
      <c r="AM121" s="380"/>
      <c r="AN121" s="388"/>
      <c r="AO121" s="173"/>
      <c r="AP121" s="388"/>
      <c r="AQ121" s="160"/>
      <c r="AR121" s="7"/>
      <c r="AS121" s="173"/>
      <c r="AT121" s="160"/>
    </row>
    <row r="122" spans="1:46" s="143" customFormat="1" ht="21" customHeight="1" x14ac:dyDescent="0.25">
      <c r="A122" s="305"/>
      <c r="B122" s="311"/>
      <c r="C122" s="311"/>
      <c r="D122" s="311"/>
      <c r="E122" s="311"/>
      <c r="F122" s="312"/>
      <c r="G122" s="313"/>
      <c r="H122" s="137" t="str">
        <f>IF(AND($C$6="Choisir la période de dépôt",F122&lt;&gt;"",G122),"Choisir une période de dépôt",IF(AND($G122&lt;&gt;"",$F122=""),"Date de début requise",IF(AND($F122&lt;&gt;"",$G122=""),"Date de fin requise",IF($F122="","",IF(AND(VLOOKUP($G122,Données!$C$2:$E$7,3,TRUE)=VLOOKUP($C$6,Données!$A$2:$E$7,5,FALSE),VLOOKUP($F122,Données!$C$2:$E$7,3,TRUE)=VLOOKUP($C$6,Données!$A$2:$E$7,5,FALSE)),"OK","Les dates ne correspondent pas à la période visée par le soutien")))))</f>
        <v/>
      </c>
      <c r="I122" s="5"/>
      <c r="J122" s="523"/>
      <c r="K122" s="137" t="str">
        <f t="shared" si="13"/>
        <v/>
      </c>
      <c r="L122" s="524"/>
      <c r="M122" s="270"/>
      <c r="N122" s="137" t="str">
        <f t="shared" si="14"/>
        <v/>
      </c>
      <c r="O122" s="6"/>
      <c r="P122" s="160"/>
      <c r="Q122" s="7"/>
      <c r="R122" s="5"/>
      <c r="S122" s="10"/>
      <c r="T122" s="8"/>
      <c r="U122" s="306"/>
      <c r="V122" s="307"/>
      <c r="W122" s="308"/>
      <c r="X122" s="138" t="str">
        <f t="shared" si="10"/>
        <v/>
      </c>
      <c r="Y122" s="139" t="str">
        <f t="shared" si="11"/>
        <v/>
      </c>
      <c r="Z122" s="140" t="str">
        <f t="shared" si="15"/>
        <v/>
      </c>
      <c r="AA122" s="141" t="str">
        <f>IF(OR($F122="",$G122="",$I122="",$I122=0),"",VLOOKUP($G122,'Tableau de bord'!$B$28:$G$32,4,TRUE))</f>
        <v/>
      </c>
      <c r="AB122" s="141" t="str">
        <f>IF(OR($F122="",$G122="",$I122="",$I122=0),"",VLOOKUP($G122,'Tableau de bord'!$B$35:$G$39,4,TRUE))</f>
        <v/>
      </c>
      <c r="AC122" s="168" t="str">
        <f t="shared" si="12"/>
        <v/>
      </c>
      <c r="AD122" s="142" t="str">
        <f t="shared" si="16"/>
        <v/>
      </c>
      <c r="AE122" s="142" t="str">
        <f>IF(OR($I122="",$G122="",$F122=""),"",IF(OR($H122&lt;&gt;"OK",$K122&lt;&gt;"OK",$N122&lt;&gt;"OK"),0,IF($Y122&gt;=0,IF(($Z$10*$Z122)*VLOOKUP($G122,'Tableau de bord'!$B$42:$G$46,4,TRUE)&gt;75000,75000*($Y122),(($Z$10*$Z122)*$Y122*VLOOKUP($G122,'Tableau de bord'!$B$42:$G$46,4,TRUE))))))</f>
        <v/>
      </c>
      <c r="AF122" s="177" t="str">
        <f t="shared" si="17"/>
        <v/>
      </c>
      <c r="AG122" s="309"/>
      <c r="AH122" s="310"/>
      <c r="AI122" s="387"/>
      <c r="AJ122" s="388"/>
      <c r="AK122" s="386" t="str">
        <f t="shared" si="18"/>
        <v/>
      </c>
      <c r="AL122" s="160"/>
      <c r="AM122" s="380"/>
      <c r="AN122" s="388"/>
      <c r="AO122" s="173"/>
      <c r="AP122" s="388"/>
      <c r="AQ122" s="160"/>
      <c r="AR122" s="7"/>
      <c r="AS122" s="173"/>
      <c r="AT122" s="160"/>
    </row>
    <row r="123" spans="1:46" s="143" customFormat="1" ht="21" customHeight="1" x14ac:dyDescent="0.25">
      <c r="A123" s="305"/>
      <c r="B123" s="311"/>
      <c r="C123" s="311"/>
      <c r="D123" s="311"/>
      <c r="E123" s="311"/>
      <c r="F123" s="312"/>
      <c r="G123" s="313"/>
      <c r="H123" s="137" t="str">
        <f>IF(AND($C$6="Choisir la période de dépôt",F123&lt;&gt;"",G123),"Choisir une période de dépôt",IF(AND($G123&lt;&gt;"",$F123=""),"Date de début requise",IF(AND($F123&lt;&gt;"",$G123=""),"Date de fin requise",IF($F123="","",IF(AND(VLOOKUP($G123,Données!$C$2:$E$7,3,TRUE)=VLOOKUP($C$6,Données!$A$2:$E$7,5,FALSE),VLOOKUP($F123,Données!$C$2:$E$7,3,TRUE)=VLOOKUP($C$6,Données!$A$2:$E$7,5,FALSE)),"OK","Les dates ne correspondent pas à la période visée par le soutien")))))</f>
        <v/>
      </c>
      <c r="I123" s="5"/>
      <c r="J123" s="523"/>
      <c r="K123" s="137" t="str">
        <f t="shared" si="13"/>
        <v/>
      </c>
      <c r="L123" s="524"/>
      <c r="M123" s="270"/>
      <c r="N123" s="137" t="str">
        <f t="shared" si="14"/>
        <v/>
      </c>
      <c r="O123" s="6"/>
      <c r="P123" s="160"/>
      <c r="Q123" s="7"/>
      <c r="R123" s="5"/>
      <c r="S123" s="10"/>
      <c r="T123" s="8"/>
      <c r="U123" s="306"/>
      <c r="V123" s="307"/>
      <c r="W123" s="308"/>
      <c r="X123" s="138" t="str">
        <f t="shared" si="10"/>
        <v/>
      </c>
      <c r="Y123" s="139" t="str">
        <f t="shared" si="11"/>
        <v/>
      </c>
      <c r="Z123" s="140" t="str">
        <f t="shared" si="15"/>
        <v/>
      </c>
      <c r="AA123" s="141" t="str">
        <f>IF(OR($F123="",$G123="",$I123="",$I123=0),"",VLOOKUP($G123,'Tableau de bord'!$B$28:$G$32,4,TRUE))</f>
        <v/>
      </c>
      <c r="AB123" s="141" t="str">
        <f>IF(OR($F123="",$G123="",$I123="",$I123=0),"",VLOOKUP($G123,'Tableau de bord'!$B$35:$G$39,4,TRUE))</f>
        <v/>
      </c>
      <c r="AC123" s="168" t="str">
        <f t="shared" si="12"/>
        <v/>
      </c>
      <c r="AD123" s="142" t="str">
        <f t="shared" si="16"/>
        <v/>
      </c>
      <c r="AE123" s="142" t="str">
        <f>IF(OR($I123="",$G123="",$F123=""),"",IF(OR($H123&lt;&gt;"OK",$K123&lt;&gt;"OK",$N123&lt;&gt;"OK"),0,IF($Y123&gt;=0,IF(($Z$10*$Z123)*VLOOKUP($G123,'Tableau de bord'!$B$42:$G$46,4,TRUE)&gt;75000,75000*($Y123),(($Z$10*$Z123)*$Y123*VLOOKUP($G123,'Tableau de bord'!$B$42:$G$46,4,TRUE))))))</f>
        <v/>
      </c>
      <c r="AF123" s="177" t="str">
        <f t="shared" si="17"/>
        <v/>
      </c>
      <c r="AG123" s="309"/>
      <c r="AH123" s="310"/>
      <c r="AI123" s="387"/>
      <c r="AJ123" s="388"/>
      <c r="AK123" s="386" t="str">
        <f t="shared" si="18"/>
        <v/>
      </c>
      <c r="AL123" s="160"/>
      <c r="AM123" s="380"/>
      <c r="AN123" s="388"/>
      <c r="AO123" s="173"/>
      <c r="AP123" s="388"/>
      <c r="AQ123" s="160"/>
      <c r="AR123" s="7"/>
      <c r="AS123" s="173"/>
      <c r="AT123" s="160"/>
    </row>
    <row r="124" spans="1:46" s="143" customFormat="1" ht="21" customHeight="1" x14ac:dyDescent="0.25">
      <c r="A124" s="305"/>
      <c r="B124" s="311"/>
      <c r="C124" s="311"/>
      <c r="D124" s="311"/>
      <c r="E124" s="311"/>
      <c r="F124" s="312"/>
      <c r="G124" s="313"/>
      <c r="H124" s="137" t="str">
        <f>IF(AND($C$6="Choisir la période de dépôt",F124&lt;&gt;"",G124),"Choisir une période de dépôt",IF(AND($G124&lt;&gt;"",$F124=""),"Date de début requise",IF(AND($F124&lt;&gt;"",$G124=""),"Date de fin requise",IF($F124="","",IF(AND(VLOOKUP($G124,Données!$C$2:$E$7,3,TRUE)=VLOOKUP($C$6,Données!$A$2:$E$7,5,FALSE),VLOOKUP($F124,Données!$C$2:$E$7,3,TRUE)=VLOOKUP($C$6,Données!$A$2:$E$7,5,FALSE)),"OK","Les dates ne correspondent pas à la période visée par le soutien")))))</f>
        <v/>
      </c>
      <c r="I124" s="5"/>
      <c r="J124" s="523"/>
      <c r="K124" s="137" t="str">
        <f t="shared" si="13"/>
        <v/>
      </c>
      <c r="L124" s="524"/>
      <c r="M124" s="270"/>
      <c r="N124" s="137" t="str">
        <f t="shared" si="14"/>
        <v/>
      </c>
      <c r="O124" s="6"/>
      <c r="P124" s="160"/>
      <c r="Q124" s="7"/>
      <c r="R124" s="5"/>
      <c r="S124" s="10"/>
      <c r="T124" s="8"/>
      <c r="U124" s="306"/>
      <c r="V124" s="307"/>
      <c r="W124" s="308"/>
      <c r="X124" s="138" t="str">
        <f t="shared" si="10"/>
        <v/>
      </c>
      <c r="Y124" s="139" t="str">
        <f t="shared" si="11"/>
        <v/>
      </c>
      <c r="Z124" s="140" t="str">
        <f t="shared" si="15"/>
        <v/>
      </c>
      <c r="AA124" s="141" t="str">
        <f>IF(OR($F124="",$G124="",$I124="",$I124=0),"",VLOOKUP($G124,'Tableau de bord'!$B$28:$G$32,4,TRUE))</f>
        <v/>
      </c>
      <c r="AB124" s="141" t="str">
        <f>IF(OR($F124="",$G124="",$I124="",$I124=0),"",VLOOKUP($G124,'Tableau de bord'!$B$35:$G$39,4,TRUE))</f>
        <v/>
      </c>
      <c r="AC124" s="168" t="str">
        <f t="shared" si="12"/>
        <v/>
      </c>
      <c r="AD124" s="142" t="str">
        <f t="shared" si="16"/>
        <v/>
      </c>
      <c r="AE124" s="142" t="str">
        <f>IF(OR($I124="",$G124="",$F124=""),"",IF(OR($H124&lt;&gt;"OK",$K124&lt;&gt;"OK",$N124&lt;&gt;"OK"),0,IF($Y124&gt;=0,IF(($Z$10*$Z124)*VLOOKUP($G124,'Tableau de bord'!$B$42:$G$46,4,TRUE)&gt;75000,75000*($Y124),(($Z$10*$Z124)*$Y124*VLOOKUP($G124,'Tableau de bord'!$B$42:$G$46,4,TRUE))))))</f>
        <v/>
      </c>
      <c r="AF124" s="177" t="str">
        <f t="shared" si="17"/>
        <v/>
      </c>
      <c r="AG124" s="309"/>
      <c r="AH124" s="310"/>
      <c r="AI124" s="387"/>
      <c r="AJ124" s="388"/>
      <c r="AK124" s="386" t="str">
        <f t="shared" si="18"/>
        <v/>
      </c>
      <c r="AL124" s="160"/>
      <c r="AM124" s="380"/>
      <c r="AN124" s="388"/>
      <c r="AO124" s="173"/>
      <c r="AP124" s="388"/>
      <c r="AQ124" s="160"/>
      <c r="AR124" s="7"/>
      <c r="AS124" s="173"/>
      <c r="AT124" s="160"/>
    </row>
    <row r="125" spans="1:46" s="143" customFormat="1" ht="21" customHeight="1" x14ac:dyDescent="0.25">
      <c r="A125" s="305"/>
      <c r="B125" s="311"/>
      <c r="C125" s="311"/>
      <c r="D125" s="311"/>
      <c r="E125" s="311"/>
      <c r="F125" s="312"/>
      <c r="G125" s="313"/>
      <c r="H125" s="137" t="str">
        <f>IF(AND($C$6="Choisir la période de dépôt",F125&lt;&gt;"",G125),"Choisir une période de dépôt",IF(AND($G125&lt;&gt;"",$F125=""),"Date de début requise",IF(AND($F125&lt;&gt;"",$G125=""),"Date de fin requise",IF($F125="","",IF(AND(VLOOKUP($G125,Données!$C$2:$E$7,3,TRUE)=VLOOKUP($C$6,Données!$A$2:$E$7,5,FALSE),VLOOKUP($F125,Données!$C$2:$E$7,3,TRUE)=VLOOKUP($C$6,Données!$A$2:$E$7,5,FALSE)),"OK","Les dates ne correspondent pas à la période visée par le soutien")))))</f>
        <v/>
      </c>
      <c r="I125" s="5"/>
      <c r="J125" s="523"/>
      <c r="K125" s="137" t="str">
        <f t="shared" si="13"/>
        <v/>
      </c>
      <c r="L125" s="524"/>
      <c r="M125" s="270"/>
      <c r="N125" s="137" t="str">
        <f t="shared" si="14"/>
        <v/>
      </c>
      <c r="O125" s="6"/>
      <c r="P125" s="160"/>
      <c r="Q125" s="7"/>
      <c r="R125" s="5"/>
      <c r="S125" s="10"/>
      <c r="T125" s="8"/>
      <c r="U125" s="306"/>
      <c r="V125" s="307"/>
      <c r="W125" s="308"/>
      <c r="X125" s="138" t="str">
        <f t="shared" si="10"/>
        <v/>
      </c>
      <c r="Y125" s="139" t="str">
        <f t="shared" si="11"/>
        <v/>
      </c>
      <c r="Z125" s="140" t="str">
        <f t="shared" si="15"/>
        <v/>
      </c>
      <c r="AA125" s="141" t="str">
        <f>IF(OR($F125="",$G125="",$I125="",$I125=0),"",VLOOKUP($G125,'Tableau de bord'!$B$28:$G$32,4,TRUE))</f>
        <v/>
      </c>
      <c r="AB125" s="141" t="str">
        <f>IF(OR($F125="",$G125="",$I125="",$I125=0),"",VLOOKUP($G125,'Tableau de bord'!$B$35:$G$39,4,TRUE))</f>
        <v/>
      </c>
      <c r="AC125" s="168" t="str">
        <f t="shared" si="12"/>
        <v/>
      </c>
      <c r="AD125" s="142" t="str">
        <f t="shared" si="16"/>
        <v/>
      </c>
      <c r="AE125" s="142" t="str">
        <f>IF(OR($I125="",$G125="",$F125=""),"",IF(OR($H125&lt;&gt;"OK",$K125&lt;&gt;"OK",$N125&lt;&gt;"OK"),0,IF($Y125&gt;=0,IF(($Z$10*$Z125)*VLOOKUP($G125,'Tableau de bord'!$B$42:$G$46,4,TRUE)&gt;75000,75000*($Y125),(($Z$10*$Z125)*$Y125*VLOOKUP($G125,'Tableau de bord'!$B$42:$G$46,4,TRUE))))))</f>
        <v/>
      </c>
      <c r="AF125" s="177" t="str">
        <f t="shared" si="17"/>
        <v/>
      </c>
      <c r="AG125" s="309"/>
      <c r="AH125" s="310"/>
      <c r="AI125" s="387"/>
      <c r="AJ125" s="388"/>
      <c r="AK125" s="386" t="str">
        <f t="shared" si="18"/>
        <v/>
      </c>
      <c r="AL125" s="160"/>
      <c r="AM125" s="380"/>
      <c r="AN125" s="388"/>
      <c r="AO125" s="173"/>
      <c r="AP125" s="388"/>
      <c r="AQ125" s="160"/>
      <c r="AR125" s="7"/>
      <c r="AS125" s="173"/>
      <c r="AT125" s="160"/>
    </row>
    <row r="126" spans="1:46" s="143" customFormat="1" ht="21" customHeight="1" x14ac:dyDescent="0.25">
      <c r="A126" s="305"/>
      <c r="B126" s="311"/>
      <c r="C126" s="311"/>
      <c r="D126" s="311"/>
      <c r="E126" s="311"/>
      <c r="F126" s="312"/>
      <c r="G126" s="313"/>
      <c r="H126" s="137" t="str">
        <f>IF(AND($C$6="Choisir la période de dépôt",F126&lt;&gt;"",G126),"Choisir une période de dépôt",IF(AND($G126&lt;&gt;"",$F126=""),"Date de début requise",IF(AND($F126&lt;&gt;"",$G126=""),"Date de fin requise",IF($F126="","",IF(AND(VLOOKUP($G126,Données!$C$2:$E$7,3,TRUE)=VLOOKUP($C$6,Données!$A$2:$E$7,5,FALSE),VLOOKUP($F126,Données!$C$2:$E$7,3,TRUE)=VLOOKUP($C$6,Données!$A$2:$E$7,5,FALSE)),"OK","Les dates ne correspondent pas à la période visée par le soutien")))))</f>
        <v/>
      </c>
      <c r="I126" s="5"/>
      <c r="J126" s="523"/>
      <c r="K126" s="137" t="str">
        <f t="shared" si="13"/>
        <v/>
      </c>
      <c r="L126" s="524"/>
      <c r="M126" s="270"/>
      <c r="N126" s="137" t="str">
        <f t="shared" si="14"/>
        <v/>
      </c>
      <c r="O126" s="6"/>
      <c r="P126" s="160"/>
      <c r="Q126" s="7"/>
      <c r="R126" s="5"/>
      <c r="S126" s="10"/>
      <c r="T126" s="8"/>
      <c r="U126" s="306"/>
      <c r="V126" s="307"/>
      <c r="W126" s="308"/>
      <c r="X126" s="138" t="str">
        <f t="shared" si="10"/>
        <v/>
      </c>
      <c r="Y126" s="139" t="str">
        <f t="shared" si="11"/>
        <v/>
      </c>
      <c r="Z126" s="140" t="str">
        <f t="shared" si="15"/>
        <v/>
      </c>
      <c r="AA126" s="141" t="str">
        <f>IF(OR($F126="",$G126="",$I126="",$I126=0),"",VLOOKUP($G126,'Tableau de bord'!$B$28:$G$32,4,TRUE))</f>
        <v/>
      </c>
      <c r="AB126" s="141" t="str">
        <f>IF(OR($F126="",$G126="",$I126="",$I126=0),"",VLOOKUP($G126,'Tableau de bord'!$B$35:$G$39,4,TRUE))</f>
        <v/>
      </c>
      <c r="AC126" s="168" t="str">
        <f t="shared" si="12"/>
        <v/>
      </c>
      <c r="AD126" s="142" t="str">
        <f t="shared" si="16"/>
        <v/>
      </c>
      <c r="AE126" s="142" t="str">
        <f>IF(OR($I126="",$G126="",$F126=""),"",IF(OR($H126&lt;&gt;"OK",$K126&lt;&gt;"OK",$N126&lt;&gt;"OK"),0,IF($Y126&gt;=0,IF(($Z$10*$Z126)*VLOOKUP($G126,'Tableau de bord'!$B$42:$G$46,4,TRUE)&gt;75000,75000*($Y126),(($Z$10*$Z126)*$Y126*VLOOKUP($G126,'Tableau de bord'!$B$42:$G$46,4,TRUE))))))</f>
        <v/>
      </c>
      <c r="AF126" s="177" t="str">
        <f t="shared" si="17"/>
        <v/>
      </c>
      <c r="AG126" s="309"/>
      <c r="AH126" s="310"/>
      <c r="AI126" s="387"/>
      <c r="AJ126" s="388"/>
      <c r="AK126" s="386" t="str">
        <f t="shared" si="18"/>
        <v/>
      </c>
      <c r="AL126" s="160"/>
      <c r="AM126" s="380"/>
      <c r="AN126" s="388"/>
      <c r="AO126" s="173"/>
      <c r="AP126" s="388"/>
      <c r="AQ126" s="160"/>
      <c r="AR126" s="7"/>
      <c r="AS126" s="173"/>
      <c r="AT126" s="160"/>
    </row>
    <row r="127" spans="1:46" s="143" customFormat="1" ht="21" customHeight="1" x14ac:dyDescent="0.25">
      <c r="A127" s="305"/>
      <c r="B127" s="311"/>
      <c r="C127" s="311"/>
      <c r="D127" s="311"/>
      <c r="E127" s="311"/>
      <c r="F127" s="312"/>
      <c r="G127" s="313"/>
      <c r="H127" s="137" t="str">
        <f>IF(AND($C$6="Choisir la période de dépôt",F127&lt;&gt;"",G127),"Choisir une période de dépôt",IF(AND($G127&lt;&gt;"",$F127=""),"Date de début requise",IF(AND($F127&lt;&gt;"",$G127=""),"Date de fin requise",IF($F127="","",IF(AND(VLOOKUP($G127,Données!$C$2:$E$7,3,TRUE)=VLOOKUP($C$6,Données!$A$2:$E$7,5,FALSE),VLOOKUP($F127,Données!$C$2:$E$7,3,TRUE)=VLOOKUP($C$6,Données!$A$2:$E$7,5,FALSE)),"OK","Les dates ne correspondent pas à la période visée par le soutien")))))</f>
        <v/>
      </c>
      <c r="I127" s="5"/>
      <c r="J127" s="523"/>
      <c r="K127" s="137" t="str">
        <f t="shared" si="13"/>
        <v/>
      </c>
      <c r="L127" s="524"/>
      <c r="M127" s="270"/>
      <c r="N127" s="137" t="str">
        <f t="shared" si="14"/>
        <v/>
      </c>
      <c r="O127" s="6"/>
      <c r="P127" s="160"/>
      <c r="Q127" s="7"/>
      <c r="R127" s="5"/>
      <c r="S127" s="10"/>
      <c r="T127" s="8"/>
      <c r="U127" s="306"/>
      <c r="V127" s="307"/>
      <c r="W127" s="308"/>
      <c r="X127" s="138" t="str">
        <f t="shared" si="10"/>
        <v/>
      </c>
      <c r="Y127" s="139" t="str">
        <f t="shared" si="11"/>
        <v/>
      </c>
      <c r="Z127" s="140" t="str">
        <f t="shared" si="15"/>
        <v/>
      </c>
      <c r="AA127" s="141" t="str">
        <f>IF(OR($F127="",$G127="",$I127="",$I127=0),"",VLOOKUP($G127,'Tableau de bord'!$B$28:$G$32,4,TRUE))</f>
        <v/>
      </c>
      <c r="AB127" s="141" t="str">
        <f>IF(OR($F127="",$G127="",$I127="",$I127=0),"",VLOOKUP($G127,'Tableau de bord'!$B$35:$G$39,4,TRUE))</f>
        <v/>
      </c>
      <c r="AC127" s="168" t="str">
        <f t="shared" si="12"/>
        <v/>
      </c>
      <c r="AD127" s="142" t="str">
        <f t="shared" si="16"/>
        <v/>
      </c>
      <c r="AE127" s="142" t="str">
        <f>IF(OR($I127="",$G127="",$F127=""),"",IF(OR($H127&lt;&gt;"OK",$K127&lt;&gt;"OK",$N127&lt;&gt;"OK"),0,IF($Y127&gt;=0,IF(($Z$10*$Z127)*VLOOKUP($G127,'Tableau de bord'!$B$42:$G$46,4,TRUE)&gt;75000,75000*($Y127),(($Z$10*$Z127)*$Y127*VLOOKUP($G127,'Tableau de bord'!$B$42:$G$46,4,TRUE))))))</f>
        <v/>
      </c>
      <c r="AF127" s="177" t="str">
        <f t="shared" si="17"/>
        <v/>
      </c>
      <c r="AG127" s="309"/>
      <c r="AH127" s="310"/>
      <c r="AI127" s="387"/>
      <c r="AJ127" s="388"/>
      <c r="AK127" s="386" t="str">
        <f t="shared" si="18"/>
        <v/>
      </c>
      <c r="AL127" s="160"/>
      <c r="AM127" s="380"/>
      <c r="AN127" s="388"/>
      <c r="AO127" s="173"/>
      <c r="AP127" s="388"/>
      <c r="AQ127" s="160"/>
      <c r="AR127" s="7"/>
      <c r="AS127" s="173"/>
      <c r="AT127" s="160"/>
    </row>
    <row r="128" spans="1:46" s="143" customFormat="1" ht="21" customHeight="1" x14ac:dyDescent="0.25">
      <c r="A128" s="305"/>
      <c r="B128" s="311"/>
      <c r="C128" s="311"/>
      <c r="D128" s="311"/>
      <c r="E128" s="311"/>
      <c r="F128" s="312"/>
      <c r="G128" s="313"/>
      <c r="H128" s="137" t="str">
        <f>IF(AND($C$6="Choisir la période de dépôt",F128&lt;&gt;"",G128),"Choisir une période de dépôt",IF(AND($G128&lt;&gt;"",$F128=""),"Date de début requise",IF(AND($F128&lt;&gt;"",$G128=""),"Date de fin requise",IF($F128="","",IF(AND(VLOOKUP($G128,Données!$C$2:$E$7,3,TRUE)=VLOOKUP($C$6,Données!$A$2:$E$7,5,FALSE),VLOOKUP($F128,Données!$C$2:$E$7,3,TRUE)=VLOOKUP($C$6,Données!$A$2:$E$7,5,FALSE)),"OK","Les dates ne correspondent pas à la période visée par le soutien")))))</f>
        <v/>
      </c>
      <c r="I128" s="5"/>
      <c r="J128" s="523"/>
      <c r="K128" s="137" t="str">
        <f t="shared" si="13"/>
        <v/>
      </c>
      <c r="L128" s="524"/>
      <c r="M128" s="270"/>
      <c r="N128" s="137" t="str">
        <f t="shared" si="14"/>
        <v/>
      </c>
      <c r="O128" s="6"/>
      <c r="P128" s="160"/>
      <c r="Q128" s="7"/>
      <c r="R128" s="5"/>
      <c r="S128" s="10"/>
      <c r="T128" s="8"/>
      <c r="U128" s="306"/>
      <c r="V128" s="307"/>
      <c r="W128" s="308"/>
      <c r="X128" s="138" t="str">
        <f t="shared" si="10"/>
        <v/>
      </c>
      <c r="Y128" s="139" t="str">
        <f t="shared" si="11"/>
        <v/>
      </c>
      <c r="Z128" s="140" t="str">
        <f t="shared" si="15"/>
        <v/>
      </c>
      <c r="AA128" s="141" t="str">
        <f>IF(OR($F128="",$G128="",$I128="",$I128=0),"",VLOOKUP($G128,'Tableau de bord'!$B$28:$G$32,4,TRUE))</f>
        <v/>
      </c>
      <c r="AB128" s="141" t="str">
        <f>IF(OR($F128="",$G128="",$I128="",$I128=0),"",VLOOKUP($G128,'Tableau de bord'!$B$35:$G$39,4,TRUE))</f>
        <v/>
      </c>
      <c r="AC128" s="168" t="str">
        <f t="shared" si="12"/>
        <v/>
      </c>
      <c r="AD128" s="142" t="str">
        <f t="shared" si="16"/>
        <v/>
      </c>
      <c r="AE128" s="142" t="str">
        <f>IF(OR($I128="",$G128="",$F128=""),"",IF(OR($H128&lt;&gt;"OK",$K128&lt;&gt;"OK",$N128&lt;&gt;"OK"),0,IF($Y128&gt;=0,IF(($Z$10*$Z128)*VLOOKUP($G128,'Tableau de bord'!$B$42:$G$46,4,TRUE)&gt;75000,75000*($Y128),(($Z$10*$Z128)*$Y128*VLOOKUP($G128,'Tableau de bord'!$B$42:$G$46,4,TRUE))))))</f>
        <v/>
      </c>
      <c r="AF128" s="177" t="str">
        <f t="shared" si="17"/>
        <v/>
      </c>
      <c r="AG128" s="309"/>
      <c r="AH128" s="310"/>
      <c r="AI128" s="387"/>
      <c r="AJ128" s="388"/>
      <c r="AK128" s="386" t="str">
        <f t="shared" si="18"/>
        <v/>
      </c>
      <c r="AL128" s="160"/>
      <c r="AM128" s="380"/>
      <c r="AN128" s="388"/>
      <c r="AO128" s="173"/>
      <c r="AP128" s="388"/>
      <c r="AQ128" s="160"/>
      <c r="AR128" s="7"/>
      <c r="AS128" s="173"/>
      <c r="AT128" s="160"/>
    </row>
    <row r="129" spans="1:46" s="143" customFormat="1" ht="21" customHeight="1" x14ac:dyDescent="0.25">
      <c r="A129" s="305"/>
      <c r="B129" s="311"/>
      <c r="C129" s="311"/>
      <c r="D129" s="311"/>
      <c r="E129" s="311"/>
      <c r="F129" s="312"/>
      <c r="G129" s="313"/>
      <c r="H129" s="137" t="str">
        <f>IF(AND($C$6="Choisir la période de dépôt",F129&lt;&gt;"",G129),"Choisir une période de dépôt",IF(AND($G129&lt;&gt;"",$F129=""),"Date de début requise",IF(AND($F129&lt;&gt;"",$G129=""),"Date de fin requise",IF($F129="","",IF(AND(VLOOKUP($G129,Données!$C$2:$E$7,3,TRUE)=VLOOKUP($C$6,Données!$A$2:$E$7,5,FALSE),VLOOKUP($F129,Données!$C$2:$E$7,3,TRUE)=VLOOKUP($C$6,Données!$A$2:$E$7,5,FALSE)),"OK","Les dates ne correspondent pas à la période visée par le soutien")))))</f>
        <v/>
      </c>
      <c r="I129" s="5"/>
      <c r="J129" s="523"/>
      <c r="K129" s="137" t="str">
        <f t="shared" si="13"/>
        <v/>
      </c>
      <c r="L129" s="524"/>
      <c r="M129" s="270"/>
      <c r="N129" s="137" t="str">
        <f t="shared" si="14"/>
        <v/>
      </c>
      <c r="O129" s="6"/>
      <c r="P129" s="160"/>
      <c r="Q129" s="7"/>
      <c r="R129" s="5"/>
      <c r="S129" s="10"/>
      <c r="T129" s="8"/>
      <c r="U129" s="306"/>
      <c r="V129" s="307"/>
      <c r="W129" s="308"/>
      <c r="X129" s="138" t="str">
        <f t="shared" si="10"/>
        <v/>
      </c>
      <c r="Y129" s="139" t="str">
        <f t="shared" si="11"/>
        <v/>
      </c>
      <c r="Z129" s="140" t="str">
        <f t="shared" si="15"/>
        <v/>
      </c>
      <c r="AA129" s="141" t="str">
        <f>IF(OR($F129="",$G129="",$I129="",$I129=0),"",VLOOKUP($G129,'Tableau de bord'!$B$28:$G$32,4,TRUE))</f>
        <v/>
      </c>
      <c r="AB129" s="141" t="str">
        <f>IF(OR($F129="",$G129="",$I129="",$I129=0),"",VLOOKUP($G129,'Tableau de bord'!$B$35:$G$39,4,TRUE))</f>
        <v/>
      </c>
      <c r="AC129" s="168" t="str">
        <f t="shared" si="12"/>
        <v/>
      </c>
      <c r="AD129" s="142" t="str">
        <f t="shared" si="16"/>
        <v/>
      </c>
      <c r="AE129" s="142" t="str">
        <f>IF(OR($I129="",$G129="",$F129=""),"",IF(OR($H129&lt;&gt;"OK",$K129&lt;&gt;"OK",$N129&lt;&gt;"OK"),0,IF($Y129&gt;=0,IF(($Z$10*$Z129)*VLOOKUP($G129,'Tableau de bord'!$B$42:$G$46,4,TRUE)&gt;75000,75000*($Y129),(($Z$10*$Z129)*$Y129*VLOOKUP($G129,'Tableau de bord'!$B$42:$G$46,4,TRUE))))))</f>
        <v/>
      </c>
      <c r="AF129" s="177" t="str">
        <f t="shared" si="17"/>
        <v/>
      </c>
      <c r="AG129" s="309"/>
      <c r="AH129" s="310"/>
      <c r="AI129" s="387"/>
      <c r="AJ129" s="388"/>
      <c r="AK129" s="386" t="str">
        <f t="shared" si="18"/>
        <v/>
      </c>
      <c r="AL129" s="160"/>
      <c r="AM129" s="380"/>
      <c r="AN129" s="388"/>
      <c r="AO129" s="173"/>
      <c r="AP129" s="388"/>
      <c r="AQ129" s="160"/>
      <c r="AR129" s="7"/>
      <c r="AS129" s="173"/>
      <c r="AT129" s="160"/>
    </row>
    <row r="130" spans="1:46" s="143" customFormat="1" ht="21" customHeight="1" x14ac:dyDescent="0.25">
      <c r="A130" s="305"/>
      <c r="B130" s="311"/>
      <c r="C130" s="311"/>
      <c r="D130" s="311"/>
      <c r="E130" s="311"/>
      <c r="F130" s="312"/>
      <c r="G130" s="313"/>
      <c r="H130" s="137" t="str">
        <f>IF(AND($C$6="Choisir la période de dépôt",F130&lt;&gt;"",G130),"Choisir une période de dépôt",IF(AND($G130&lt;&gt;"",$F130=""),"Date de début requise",IF(AND($F130&lt;&gt;"",$G130=""),"Date de fin requise",IF($F130="","",IF(AND(VLOOKUP($G130,Données!$C$2:$E$7,3,TRUE)=VLOOKUP($C$6,Données!$A$2:$E$7,5,FALSE),VLOOKUP($F130,Données!$C$2:$E$7,3,TRUE)=VLOOKUP($C$6,Données!$A$2:$E$7,5,FALSE)),"OK","Les dates ne correspondent pas à la période visée par le soutien")))))</f>
        <v/>
      </c>
      <c r="I130" s="5"/>
      <c r="J130" s="523"/>
      <c r="K130" s="137" t="str">
        <f t="shared" si="13"/>
        <v/>
      </c>
      <c r="L130" s="524"/>
      <c r="M130" s="270"/>
      <c r="N130" s="137" t="str">
        <f t="shared" si="14"/>
        <v/>
      </c>
      <c r="O130" s="6"/>
      <c r="P130" s="160"/>
      <c r="Q130" s="7"/>
      <c r="R130" s="5"/>
      <c r="S130" s="10"/>
      <c r="T130" s="8"/>
      <c r="U130" s="306"/>
      <c r="V130" s="307"/>
      <c r="W130" s="308"/>
      <c r="X130" s="138" t="str">
        <f t="shared" si="10"/>
        <v/>
      </c>
      <c r="Y130" s="139" t="str">
        <f t="shared" si="11"/>
        <v/>
      </c>
      <c r="Z130" s="140" t="str">
        <f t="shared" si="15"/>
        <v/>
      </c>
      <c r="AA130" s="141" t="str">
        <f>IF(OR($F130="",$G130="",$I130="",$I130=0),"",VLOOKUP($G130,'Tableau de bord'!$B$28:$G$32,4,TRUE))</f>
        <v/>
      </c>
      <c r="AB130" s="141" t="str">
        <f>IF(OR($F130="",$G130="",$I130="",$I130=0),"",VLOOKUP($G130,'Tableau de bord'!$B$35:$G$39,4,TRUE))</f>
        <v/>
      </c>
      <c r="AC130" s="168" t="str">
        <f t="shared" si="12"/>
        <v/>
      </c>
      <c r="AD130" s="142" t="str">
        <f t="shared" si="16"/>
        <v/>
      </c>
      <c r="AE130" s="142" t="str">
        <f>IF(OR($I130="",$G130="",$F130=""),"",IF(OR($H130&lt;&gt;"OK",$K130&lt;&gt;"OK",$N130&lt;&gt;"OK"),0,IF($Y130&gt;=0,IF(($Z$10*$Z130)*VLOOKUP($G130,'Tableau de bord'!$B$42:$G$46,4,TRUE)&gt;75000,75000*($Y130),(($Z$10*$Z130)*$Y130*VLOOKUP($G130,'Tableau de bord'!$B$42:$G$46,4,TRUE))))))</f>
        <v/>
      </c>
      <c r="AF130" s="177" t="str">
        <f t="shared" si="17"/>
        <v/>
      </c>
      <c r="AG130" s="309"/>
      <c r="AH130" s="310"/>
      <c r="AI130" s="387"/>
      <c r="AJ130" s="388"/>
      <c r="AK130" s="386" t="str">
        <f t="shared" si="18"/>
        <v/>
      </c>
      <c r="AL130" s="160"/>
      <c r="AM130" s="380"/>
      <c r="AN130" s="388"/>
      <c r="AO130" s="173"/>
      <c r="AP130" s="388"/>
      <c r="AQ130" s="160"/>
      <c r="AR130" s="7"/>
      <c r="AS130" s="173"/>
      <c r="AT130" s="160"/>
    </row>
    <row r="131" spans="1:46" s="143" customFormat="1" ht="21" customHeight="1" x14ac:dyDescent="0.25">
      <c r="A131" s="305"/>
      <c r="B131" s="311"/>
      <c r="C131" s="311"/>
      <c r="D131" s="311"/>
      <c r="E131" s="311"/>
      <c r="F131" s="312"/>
      <c r="G131" s="313"/>
      <c r="H131" s="137" t="str">
        <f>IF(AND($C$6="Choisir la période de dépôt",F131&lt;&gt;"",G131),"Choisir une période de dépôt",IF(AND($G131&lt;&gt;"",$F131=""),"Date de début requise",IF(AND($F131&lt;&gt;"",$G131=""),"Date de fin requise",IF($F131="","",IF(AND(VLOOKUP($G131,Données!$C$2:$E$7,3,TRUE)=VLOOKUP($C$6,Données!$A$2:$E$7,5,FALSE),VLOOKUP($F131,Données!$C$2:$E$7,3,TRUE)=VLOOKUP($C$6,Données!$A$2:$E$7,5,FALSE)),"OK","Les dates ne correspondent pas à la période visée par le soutien")))))</f>
        <v/>
      </c>
      <c r="I131" s="5"/>
      <c r="J131" s="523"/>
      <c r="K131" s="137" t="str">
        <f t="shared" si="13"/>
        <v/>
      </c>
      <c r="L131" s="524"/>
      <c r="M131" s="270"/>
      <c r="N131" s="137" t="str">
        <f t="shared" si="14"/>
        <v/>
      </c>
      <c r="O131" s="6"/>
      <c r="P131" s="160"/>
      <c r="Q131" s="7"/>
      <c r="R131" s="5"/>
      <c r="S131" s="10"/>
      <c r="T131" s="8"/>
      <c r="U131" s="306"/>
      <c r="V131" s="307"/>
      <c r="W131" s="308"/>
      <c r="X131" s="138" t="str">
        <f t="shared" si="10"/>
        <v/>
      </c>
      <c r="Y131" s="139" t="str">
        <f t="shared" si="11"/>
        <v/>
      </c>
      <c r="Z131" s="140" t="str">
        <f t="shared" si="15"/>
        <v/>
      </c>
      <c r="AA131" s="141" t="str">
        <f>IF(OR($F131="",$G131="",$I131="",$I131=0),"",VLOOKUP($G131,'Tableau de bord'!$B$28:$G$32,4,TRUE))</f>
        <v/>
      </c>
      <c r="AB131" s="141" t="str">
        <f>IF(OR($F131="",$G131="",$I131="",$I131=0),"",VLOOKUP($G131,'Tableau de bord'!$B$35:$G$39,4,TRUE))</f>
        <v/>
      </c>
      <c r="AC131" s="168" t="str">
        <f t="shared" si="12"/>
        <v/>
      </c>
      <c r="AD131" s="142" t="str">
        <f t="shared" si="16"/>
        <v/>
      </c>
      <c r="AE131" s="142" t="str">
        <f>IF(OR($I131="",$G131="",$F131=""),"",IF(OR($H131&lt;&gt;"OK",$K131&lt;&gt;"OK",$N131&lt;&gt;"OK"),0,IF($Y131&gt;=0,IF(($Z$10*$Z131)*VLOOKUP($G131,'Tableau de bord'!$B$42:$G$46,4,TRUE)&gt;75000,75000*($Y131),(($Z$10*$Z131)*$Y131*VLOOKUP($G131,'Tableau de bord'!$B$42:$G$46,4,TRUE))))))</f>
        <v/>
      </c>
      <c r="AF131" s="177" t="str">
        <f t="shared" si="17"/>
        <v/>
      </c>
      <c r="AG131" s="309"/>
      <c r="AH131" s="310"/>
      <c r="AI131" s="387"/>
      <c r="AJ131" s="388"/>
      <c r="AK131" s="386" t="str">
        <f t="shared" si="18"/>
        <v/>
      </c>
      <c r="AL131" s="160"/>
      <c r="AM131" s="380"/>
      <c r="AN131" s="388"/>
      <c r="AO131" s="173"/>
      <c r="AP131" s="388"/>
      <c r="AQ131" s="160"/>
      <c r="AR131" s="7"/>
      <c r="AS131" s="173"/>
      <c r="AT131" s="160"/>
    </row>
    <row r="132" spans="1:46" s="143" customFormat="1" ht="21" customHeight="1" x14ac:dyDescent="0.25">
      <c r="A132" s="305"/>
      <c r="B132" s="311"/>
      <c r="C132" s="311"/>
      <c r="D132" s="311"/>
      <c r="E132" s="311"/>
      <c r="F132" s="312"/>
      <c r="G132" s="313"/>
      <c r="H132" s="137" t="str">
        <f>IF(AND($C$6="Choisir la période de dépôt",F132&lt;&gt;"",G132),"Choisir une période de dépôt",IF(AND($G132&lt;&gt;"",$F132=""),"Date de début requise",IF(AND($F132&lt;&gt;"",$G132=""),"Date de fin requise",IF($F132="","",IF(AND(VLOOKUP($G132,Données!$C$2:$E$7,3,TRUE)=VLOOKUP($C$6,Données!$A$2:$E$7,5,FALSE),VLOOKUP($F132,Données!$C$2:$E$7,3,TRUE)=VLOOKUP($C$6,Données!$A$2:$E$7,5,FALSE)),"OK","Les dates ne correspondent pas à la période visée par le soutien")))))</f>
        <v/>
      </c>
      <c r="I132" s="5"/>
      <c r="J132" s="523"/>
      <c r="K132" s="137" t="str">
        <f t="shared" si="13"/>
        <v/>
      </c>
      <c r="L132" s="524"/>
      <c r="M132" s="270"/>
      <c r="N132" s="137" t="str">
        <f t="shared" si="14"/>
        <v/>
      </c>
      <c r="O132" s="6"/>
      <c r="P132" s="160"/>
      <c r="Q132" s="7"/>
      <c r="R132" s="5"/>
      <c r="S132" s="10"/>
      <c r="T132" s="8"/>
      <c r="U132" s="306"/>
      <c r="V132" s="307"/>
      <c r="W132" s="308"/>
      <c r="X132" s="138" t="str">
        <f t="shared" si="10"/>
        <v/>
      </c>
      <c r="Y132" s="139" t="str">
        <f t="shared" si="11"/>
        <v/>
      </c>
      <c r="Z132" s="140" t="str">
        <f t="shared" si="15"/>
        <v/>
      </c>
      <c r="AA132" s="141" t="str">
        <f>IF(OR($F132="",$G132="",$I132="",$I132=0),"",VLOOKUP($G132,'Tableau de bord'!$B$28:$G$32,4,TRUE))</f>
        <v/>
      </c>
      <c r="AB132" s="141" t="str">
        <f>IF(OR($F132="",$G132="",$I132="",$I132=0),"",VLOOKUP($G132,'Tableau de bord'!$B$35:$G$39,4,TRUE))</f>
        <v/>
      </c>
      <c r="AC132" s="168" t="str">
        <f t="shared" si="12"/>
        <v/>
      </c>
      <c r="AD132" s="142" t="str">
        <f t="shared" si="16"/>
        <v/>
      </c>
      <c r="AE132" s="142" t="str">
        <f>IF(OR($I132="",$G132="",$F132=""),"",IF(OR($H132&lt;&gt;"OK",$K132&lt;&gt;"OK",$N132&lt;&gt;"OK"),0,IF($Y132&gt;=0,IF(($Z$10*$Z132)*VLOOKUP($G132,'Tableau de bord'!$B$42:$G$46,4,TRUE)&gt;75000,75000*($Y132),(($Z$10*$Z132)*$Y132*VLOOKUP($G132,'Tableau de bord'!$B$42:$G$46,4,TRUE))))))</f>
        <v/>
      </c>
      <c r="AF132" s="177" t="str">
        <f t="shared" si="17"/>
        <v/>
      </c>
      <c r="AG132" s="309"/>
      <c r="AH132" s="310"/>
      <c r="AI132" s="387"/>
      <c r="AJ132" s="388"/>
      <c r="AK132" s="386" t="str">
        <f t="shared" si="18"/>
        <v/>
      </c>
      <c r="AL132" s="160"/>
      <c r="AM132" s="380"/>
      <c r="AN132" s="388"/>
      <c r="AO132" s="173"/>
      <c r="AP132" s="388"/>
      <c r="AQ132" s="160"/>
      <c r="AR132" s="7"/>
      <c r="AS132" s="173"/>
      <c r="AT132" s="160"/>
    </row>
    <row r="133" spans="1:46" s="143" customFormat="1" ht="21" customHeight="1" x14ac:dyDescent="0.25">
      <c r="A133" s="305"/>
      <c r="B133" s="311"/>
      <c r="C133" s="311"/>
      <c r="D133" s="311"/>
      <c r="E133" s="311"/>
      <c r="F133" s="312"/>
      <c r="G133" s="313"/>
      <c r="H133" s="137" t="str">
        <f>IF(AND($C$6="Choisir la période de dépôt",F133&lt;&gt;"",G133),"Choisir une période de dépôt",IF(AND($G133&lt;&gt;"",$F133=""),"Date de début requise",IF(AND($F133&lt;&gt;"",$G133=""),"Date de fin requise",IF($F133="","",IF(AND(VLOOKUP($G133,Données!$C$2:$E$7,3,TRUE)=VLOOKUP($C$6,Données!$A$2:$E$7,5,FALSE),VLOOKUP($F133,Données!$C$2:$E$7,3,TRUE)=VLOOKUP($C$6,Données!$A$2:$E$7,5,FALSE)),"OK","Les dates ne correspondent pas à la période visée par le soutien")))))</f>
        <v/>
      </c>
      <c r="I133" s="5"/>
      <c r="J133" s="523"/>
      <c r="K133" s="137" t="str">
        <f t="shared" si="13"/>
        <v/>
      </c>
      <c r="L133" s="524"/>
      <c r="M133" s="270"/>
      <c r="N133" s="137" t="str">
        <f t="shared" si="14"/>
        <v/>
      </c>
      <c r="O133" s="6"/>
      <c r="P133" s="160"/>
      <c r="Q133" s="7"/>
      <c r="R133" s="5"/>
      <c r="S133" s="10"/>
      <c r="T133" s="8"/>
      <c r="U133" s="306"/>
      <c r="V133" s="307"/>
      <c r="W133" s="308"/>
      <c r="X133" s="138" t="str">
        <f t="shared" si="10"/>
        <v/>
      </c>
      <c r="Y133" s="139" t="str">
        <f t="shared" si="11"/>
        <v/>
      </c>
      <c r="Z133" s="140" t="str">
        <f t="shared" si="15"/>
        <v/>
      </c>
      <c r="AA133" s="141" t="str">
        <f>IF(OR($F133="",$G133="",$I133="",$I133=0),"",VLOOKUP($G133,'Tableau de bord'!$B$28:$G$32,4,TRUE))</f>
        <v/>
      </c>
      <c r="AB133" s="141" t="str">
        <f>IF(OR($F133="",$G133="",$I133="",$I133=0),"",VLOOKUP($G133,'Tableau de bord'!$B$35:$G$39,4,TRUE))</f>
        <v/>
      </c>
      <c r="AC133" s="168" t="str">
        <f t="shared" si="12"/>
        <v/>
      </c>
      <c r="AD133" s="142" t="str">
        <f t="shared" si="16"/>
        <v/>
      </c>
      <c r="AE133" s="142" t="str">
        <f>IF(OR($I133="",$G133="",$F133=""),"",IF(OR($H133&lt;&gt;"OK",$K133&lt;&gt;"OK",$N133&lt;&gt;"OK"),0,IF($Y133&gt;=0,IF(($Z$10*$Z133)*VLOOKUP($G133,'Tableau de bord'!$B$42:$G$46,4,TRUE)&gt;75000,75000*($Y133),(($Z$10*$Z133)*$Y133*VLOOKUP($G133,'Tableau de bord'!$B$42:$G$46,4,TRUE))))))</f>
        <v/>
      </c>
      <c r="AF133" s="177" t="str">
        <f t="shared" si="17"/>
        <v/>
      </c>
      <c r="AG133" s="309"/>
      <c r="AH133" s="310"/>
      <c r="AI133" s="387"/>
      <c r="AJ133" s="388"/>
      <c r="AK133" s="386" t="str">
        <f t="shared" si="18"/>
        <v/>
      </c>
      <c r="AL133" s="160"/>
      <c r="AM133" s="380"/>
      <c r="AN133" s="388"/>
      <c r="AO133" s="173"/>
      <c r="AP133" s="388"/>
      <c r="AQ133" s="160"/>
      <c r="AR133" s="7"/>
      <c r="AS133" s="173"/>
      <c r="AT133" s="160"/>
    </row>
    <row r="134" spans="1:46" s="143" customFormat="1" ht="21" customHeight="1" x14ac:dyDescent="0.25">
      <c r="A134" s="305"/>
      <c r="B134" s="311"/>
      <c r="C134" s="311"/>
      <c r="D134" s="311"/>
      <c r="E134" s="311"/>
      <c r="F134" s="312"/>
      <c r="G134" s="313"/>
      <c r="H134" s="137" t="str">
        <f>IF(AND($C$6="Choisir la période de dépôt",F134&lt;&gt;"",G134),"Choisir une période de dépôt",IF(AND($G134&lt;&gt;"",$F134=""),"Date de début requise",IF(AND($F134&lt;&gt;"",$G134=""),"Date de fin requise",IF($F134="","",IF(AND(VLOOKUP($G134,Données!$C$2:$E$7,3,TRUE)=VLOOKUP($C$6,Données!$A$2:$E$7,5,FALSE),VLOOKUP($F134,Données!$C$2:$E$7,3,TRUE)=VLOOKUP($C$6,Données!$A$2:$E$7,5,FALSE)),"OK","Les dates ne correspondent pas à la période visée par le soutien")))))</f>
        <v/>
      </c>
      <c r="I134" s="5"/>
      <c r="J134" s="523"/>
      <c r="K134" s="137" t="str">
        <f t="shared" si="13"/>
        <v/>
      </c>
      <c r="L134" s="524"/>
      <c r="M134" s="270"/>
      <c r="N134" s="137" t="str">
        <f t="shared" si="14"/>
        <v/>
      </c>
      <c r="O134" s="6"/>
      <c r="P134" s="160"/>
      <c r="Q134" s="7"/>
      <c r="R134" s="5"/>
      <c r="S134" s="10"/>
      <c r="T134" s="8"/>
      <c r="U134" s="306"/>
      <c r="V134" s="307"/>
      <c r="W134" s="308"/>
      <c r="X134" s="138" t="str">
        <f t="shared" si="10"/>
        <v/>
      </c>
      <c r="Y134" s="139" t="str">
        <f t="shared" si="11"/>
        <v/>
      </c>
      <c r="Z134" s="140" t="str">
        <f t="shared" si="15"/>
        <v/>
      </c>
      <c r="AA134" s="141" t="str">
        <f>IF(OR($F134="",$G134="",$I134="",$I134=0),"",VLOOKUP($G134,'Tableau de bord'!$B$28:$G$32,4,TRUE))</f>
        <v/>
      </c>
      <c r="AB134" s="141" t="str">
        <f>IF(OR($F134="",$G134="",$I134="",$I134=0),"",VLOOKUP($G134,'Tableau de bord'!$B$35:$G$39,4,TRUE))</f>
        <v/>
      </c>
      <c r="AC134" s="168" t="str">
        <f t="shared" si="12"/>
        <v/>
      </c>
      <c r="AD134" s="142" t="str">
        <f t="shared" si="16"/>
        <v/>
      </c>
      <c r="AE134" s="142" t="str">
        <f>IF(OR($I134="",$G134="",$F134=""),"",IF(OR($H134&lt;&gt;"OK",$K134&lt;&gt;"OK",$N134&lt;&gt;"OK"),0,IF($Y134&gt;=0,IF(($Z$10*$Z134)*VLOOKUP($G134,'Tableau de bord'!$B$42:$G$46,4,TRUE)&gt;75000,75000*($Y134),(($Z$10*$Z134)*$Y134*VLOOKUP($G134,'Tableau de bord'!$B$42:$G$46,4,TRUE))))))</f>
        <v/>
      </c>
      <c r="AF134" s="177" t="str">
        <f t="shared" si="17"/>
        <v/>
      </c>
      <c r="AG134" s="309"/>
      <c r="AH134" s="310"/>
      <c r="AI134" s="387"/>
      <c r="AJ134" s="388"/>
      <c r="AK134" s="386" t="str">
        <f t="shared" si="18"/>
        <v/>
      </c>
      <c r="AL134" s="160"/>
      <c r="AM134" s="380"/>
      <c r="AN134" s="388"/>
      <c r="AO134" s="173"/>
      <c r="AP134" s="388"/>
      <c r="AQ134" s="160"/>
      <c r="AR134" s="7"/>
      <c r="AS134" s="173"/>
      <c r="AT134" s="160"/>
    </row>
    <row r="135" spans="1:46" s="143" customFormat="1" ht="21" customHeight="1" x14ac:dyDescent="0.25">
      <c r="A135" s="305"/>
      <c r="B135" s="311"/>
      <c r="C135" s="311"/>
      <c r="D135" s="311"/>
      <c r="E135" s="311"/>
      <c r="F135" s="312"/>
      <c r="G135" s="313"/>
      <c r="H135" s="137" t="str">
        <f>IF(AND($C$6="Choisir la période de dépôt",F135&lt;&gt;"",G135),"Choisir une période de dépôt",IF(AND($G135&lt;&gt;"",$F135=""),"Date de début requise",IF(AND($F135&lt;&gt;"",$G135=""),"Date de fin requise",IF($F135="","",IF(AND(VLOOKUP($G135,Données!$C$2:$E$7,3,TRUE)=VLOOKUP($C$6,Données!$A$2:$E$7,5,FALSE),VLOOKUP($F135,Données!$C$2:$E$7,3,TRUE)=VLOOKUP($C$6,Données!$A$2:$E$7,5,FALSE)),"OK","Les dates ne correspondent pas à la période visée par le soutien")))))</f>
        <v/>
      </c>
      <c r="I135" s="5"/>
      <c r="J135" s="523"/>
      <c r="K135" s="137" t="str">
        <f t="shared" si="13"/>
        <v/>
      </c>
      <c r="L135" s="524"/>
      <c r="M135" s="270"/>
      <c r="N135" s="137" t="str">
        <f t="shared" si="14"/>
        <v/>
      </c>
      <c r="O135" s="6"/>
      <c r="P135" s="160"/>
      <c r="Q135" s="7"/>
      <c r="R135" s="5"/>
      <c r="S135" s="10"/>
      <c r="T135" s="8"/>
      <c r="U135" s="306"/>
      <c r="V135" s="307"/>
      <c r="W135" s="308"/>
      <c r="X135" s="138" t="str">
        <f t="shared" si="10"/>
        <v/>
      </c>
      <c r="Y135" s="139" t="str">
        <f t="shared" si="11"/>
        <v/>
      </c>
      <c r="Z135" s="140" t="str">
        <f t="shared" si="15"/>
        <v/>
      </c>
      <c r="AA135" s="141" t="str">
        <f>IF(OR($F135="",$G135="",$I135="",$I135=0),"",VLOOKUP($G135,'Tableau de bord'!$B$28:$G$32,4,TRUE))</f>
        <v/>
      </c>
      <c r="AB135" s="141" t="str">
        <f>IF(OR($F135="",$G135="",$I135="",$I135=0),"",VLOOKUP($G135,'Tableau de bord'!$B$35:$G$39,4,TRUE))</f>
        <v/>
      </c>
      <c r="AC135" s="168" t="str">
        <f t="shared" si="12"/>
        <v/>
      </c>
      <c r="AD135" s="142" t="str">
        <f t="shared" si="16"/>
        <v/>
      </c>
      <c r="AE135" s="142" t="str">
        <f>IF(OR($I135="",$G135="",$F135=""),"",IF(OR($H135&lt;&gt;"OK",$K135&lt;&gt;"OK",$N135&lt;&gt;"OK"),0,IF($Y135&gt;=0,IF(($Z$10*$Z135)*VLOOKUP($G135,'Tableau de bord'!$B$42:$G$46,4,TRUE)&gt;75000,75000*($Y135),(($Z$10*$Z135)*$Y135*VLOOKUP($G135,'Tableau de bord'!$B$42:$G$46,4,TRUE))))))</f>
        <v/>
      </c>
      <c r="AF135" s="177" t="str">
        <f t="shared" si="17"/>
        <v/>
      </c>
      <c r="AG135" s="309"/>
      <c r="AH135" s="310"/>
      <c r="AI135" s="387"/>
      <c r="AJ135" s="388"/>
      <c r="AK135" s="386" t="str">
        <f t="shared" si="18"/>
        <v/>
      </c>
      <c r="AL135" s="160"/>
      <c r="AM135" s="380"/>
      <c r="AN135" s="388"/>
      <c r="AO135" s="173"/>
      <c r="AP135" s="388"/>
      <c r="AQ135" s="160"/>
      <c r="AR135" s="7"/>
      <c r="AS135" s="173"/>
      <c r="AT135" s="160"/>
    </row>
    <row r="136" spans="1:46" s="143" customFormat="1" ht="21" customHeight="1" x14ac:dyDescent="0.25">
      <c r="A136" s="305"/>
      <c r="B136" s="311"/>
      <c r="C136" s="311"/>
      <c r="D136" s="311"/>
      <c r="E136" s="311"/>
      <c r="F136" s="312"/>
      <c r="G136" s="313"/>
      <c r="H136" s="137" t="str">
        <f>IF(AND($C$6="Choisir la période de dépôt",F136&lt;&gt;"",G136),"Choisir une période de dépôt",IF(AND($G136&lt;&gt;"",$F136=""),"Date de début requise",IF(AND($F136&lt;&gt;"",$G136=""),"Date de fin requise",IF($F136="","",IF(AND(VLOOKUP($G136,Données!$C$2:$E$7,3,TRUE)=VLOOKUP($C$6,Données!$A$2:$E$7,5,FALSE),VLOOKUP($F136,Données!$C$2:$E$7,3,TRUE)=VLOOKUP($C$6,Données!$A$2:$E$7,5,FALSE)),"OK","Les dates ne correspondent pas à la période visée par le soutien")))))</f>
        <v/>
      </c>
      <c r="I136" s="5"/>
      <c r="J136" s="523"/>
      <c r="K136" s="137" t="str">
        <f t="shared" si="13"/>
        <v/>
      </c>
      <c r="L136" s="524"/>
      <c r="M136" s="270"/>
      <c r="N136" s="137" t="str">
        <f t="shared" si="14"/>
        <v/>
      </c>
      <c r="O136" s="6"/>
      <c r="P136" s="160"/>
      <c r="Q136" s="7"/>
      <c r="R136" s="5"/>
      <c r="S136" s="10"/>
      <c r="T136" s="8"/>
      <c r="U136" s="306"/>
      <c r="V136" s="307"/>
      <c r="W136" s="308"/>
      <c r="X136" s="138" t="str">
        <f t="shared" si="10"/>
        <v/>
      </c>
      <c r="Y136" s="139" t="str">
        <f t="shared" si="11"/>
        <v/>
      </c>
      <c r="Z136" s="140" t="str">
        <f t="shared" si="15"/>
        <v/>
      </c>
      <c r="AA136" s="141" t="str">
        <f>IF(OR($F136="",$G136="",$I136="",$I136=0),"",VLOOKUP($G136,'Tableau de bord'!$B$28:$G$32,4,TRUE))</f>
        <v/>
      </c>
      <c r="AB136" s="141" t="str">
        <f>IF(OR($F136="",$G136="",$I136="",$I136=0),"",VLOOKUP($G136,'Tableau de bord'!$B$35:$G$39,4,TRUE))</f>
        <v/>
      </c>
      <c r="AC136" s="168" t="str">
        <f t="shared" si="12"/>
        <v/>
      </c>
      <c r="AD136" s="142" t="str">
        <f t="shared" si="16"/>
        <v/>
      </c>
      <c r="AE136" s="142" t="str">
        <f>IF(OR($I136="",$G136="",$F136=""),"",IF(OR($H136&lt;&gt;"OK",$K136&lt;&gt;"OK",$N136&lt;&gt;"OK"),0,IF($Y136&gt;=0,IF(($Z$10*$Z136)*VLOOKUP($G136,'Tableau de bord'!$B$42:$G$46,4,TRUE)&gt;75000,75000*($Y136),(($Z$10*$Z136)*$Y136*VLOOKUP($G136,'Tableau de bord'!$B$42:$G$46,4,TRUE))))))</f>
        <v/>
      </c>
      <c r="AF136" s="177" t="str">
        <f t="shared" si="17"/>
        <v/>
      </c>
      <c r="AG136" s="309"/>
      <c r="AH136" s="310"/>
      <c r="AI136" s="387"/>
      <c r="AJ136" s="388"/>
      <c r="AK136" s="386" t="str">
        <f t="shared" si="18"/>
        <v/>
      </c>
      <c r="AL136" s="160"/>
      <c r="AM136" s="380"/>
      <c r="AN136" s="388"/>
      <c r="AO136" s="173"/>
      <c r="AP136" s="388"/>
      <c r="AQ136" s="160"/>
      <c r="AR136" s="7"/>
      <c r="AS136" s="173"/>
      <c r="AT136" s="160"/>
    </row>
    <row r="137" spans="1:46" s="143" customFormat="1" ht="21" customHeight="1" x14ac:dyDescent="0.25">
      <c r="A137" s="305"/>
      <c r="B137" s="311"/>
      <c r="C137" s="311"/>
      <c r="D137" s="311"/>
      <c r="E137" s="311"/>
      <c r="F137" s="312"/>
      <c r="G137" s="313"/>
      <c r="H137" s="137" t="str">
        <f>IF(AND($C$6="Choisir la période de dépôt",F137&lt;&gt;"",G137),"Choisir une période de dépôt",IF(AND($G137&lt;&gt;"",$F137=""),"Date de début requise",IF(AND($F137&lt;&gt;"",$G137=""),"Date de fin requise",IF($F137="","",IF(AND(VLOOKUP($G137,Données!$C$2:$E$7,3,TRUE)=VLOOKUP($C$6,Données!$A$2:$E$7,5,FALSE),VLOOKUP($F137,Données!$C$2:$E$7,3,TRUE)=VLOOKUP($C$6,Données!$A$2:$E$7,5,FALSE)),"OK","Les dates ne correspondent pas à la période visée par le soutien")))))</f>
        <v/>
      </c>
      <c r="I137" s="5"/>
      <c r="J137" s="523"/>
      <c r="K137" s="137" t="str">
        <f t="shared" si="13"/>
        <v/>
      </c>
      <c r="L137" s="524"/>
      <c r="M137" s="270"/>
      <c r="N137" s="137" t="str">
        <f t="shared" si="14"/>
        <v/>
      </c>
      <c r="O137" s="6"/>
      <c r="P137" s="160"/>
      <c r="Q137" s="7"/>
      <c r="R137" s="5"/>
      <c r="S137" s="10"/>
      <c r="T137" s="8"/>
      <c r="U137" s="306"/>
      <c r="V137" s="307"/>
      <c r="W137" s="308"/>
      <c r="X137" s="138" t="str">
        <f t="shared" si="10"/>
        <v/>
      </c>
      <c r="Y137" s="139" t="str">
        <f t="shared" si="11"/>
        <v/>
      </c>
      <c r="Z137" s="140" t="str">
        <f t="shared" si="15"/>
        <v/>
      </c>
      <c r="AA137" s="141" t="str">
        <f>IF(OR($F137="",$G137="",$I137="",$I137=0),"",VLOOKUP($G137,'Tableau de bord'!$B$28:$G$32,4,TRUE))</f>
        <v/>
      </c>
      <c r="AB137" s="141" t="str">
        <f>IF(OR($F137="",$G137="",$I137="",$I137=0),"",VLOOKUP($G137,'Tableau de bord'!$B$35:$G$39,4,TRUE))</f>
        <v/>
      </c>
      <c r="AC137" s="168" t="str">
        <f t="shared" si="12"/>
        <v/>
      </c>
      <c r="AD137" s="142" t="str">
        <f t="shared" si="16"/>
        <v/>
      </c>
      <c r="AE137" s="142" t="str">
        <f>IF(OR($I137="",$G137="",$F137=""),"",IF(OR($H137&lt;&gt;"OK",$K137&lt;&gt;"OK",$N137&lt;&gt;"OK"),0,IF($Y137&gt;=0,IF(($Z$10*$Z137)*VLOOKUP($G137,'Tableau de bord'!$B$42:$G$46,4,TRUE)&gt;75000,75000*($Y137),(($Z$10*$Z137)*$Y137*VLOOKUP($G137,'Tableau de bord'!$B$42:$G$46,4,TRUE))))))</f>
        <v/>
      </c>
      <c r="AF137" s="177" t="str">
        <f t="shared" si="17"/>
        <v/>
      </c>
      <c r="AG137" s="309"/>
      <c r="AH137" s="310"/>
      <c r="AI137" s="387"/>
      <c r="AJ137" s="388"/>
      <c r="AK137" s="386" t="str">
        <f t="shared" si="18"/>
        <v/>
      </c>
      <c r="AL137" s="160"/>
      <c r="AM137" s="380"/>
      <c r="AN137" s="388"/>
      <c r="AO137" s="173"/>
      <c r="AP137" s="388"/>
      <c r="AQ137" s="160"/>
      <c r="AR137" s="7"/>
      <c r="AS137" s="173"/>
      <c r="AT137" s="160"/>
    </row>
    <row r="138" spans="1:46" s="143" customFormat="1" ht="21" customHeight="1" x14ac:dyDescent="0.25">
      <c r="A138" s="305"/>
      <c r="B138" s="311"/>
      <c r="C138" s="311"/>
      <c r="D138" s="311"/>
      <c r="E138" s="311"/>
      <c r="F138" s="312"/>
      <c r="G138" s="313"/>
      <c r="H138" s="137" t="str">
        <f>IF(AND($C$6="Choisir la période de dépôt",F138&lt;&gt;"",G138),"Choisir une période de dépôt",IF(AND($G138&lt;&gt;"",$F138=""),"Date de début requise",IF(AND($F138&lt;&gt;"",$G138=""),"Date de fin requise",IF($F138="","",IF(AND(VLOOKUP($G138,Données!$C$2:$E$7,3,TRUE)=VLOOKUP($C$6,Données!$A$2:$E$7,5,FALSE),VLOOKUP($F138,Données!$C$2:$E$7,3,TRUE)=VLOOKUP($C$6,Données!$A$2:$E$7,5,FALSE)),"OK","Les dates ne correspondent pas à la période visée par le soutien")))))</f>
        <v/>
      </c>
      <c r="I138" s="5"/>
      <c r="J138" s="523"/>
      <c r="K138" s="137" t="str">
        <f t="shared" si="13"/>
        <v/>
      </c>
      <c r="L138" s="524"/>
      <c r="M138" s="270"/>
      <c r="N138" s="137" t="str">
        <f t="shared" si="14"/>
        <v/>
      </c>
      <c r="O138" s="6"/>
      <c r="P138" s="160"/>
      <c r="Q138" s="7"/>
      <c r="R138" s="5"/>
      <c r="S138" s="10"/>
      <c r="T138" s="8"/>
      <c r="U138" s="306"/>
      <c r="V138" s="307"/>
      <c r="W138" s="308"/>
      <c r="X138" s="138" t="str">
        <f t="shared" si="10"/>
        <v/>
      </c>
      <c r="Y138" s="139" t="str">
        <f t="shared" si="11"/>
        <v/>
      </c>
      <c r="Z138" s="140" t="str">
        <f t="shared" si="15"/>
        <v/>
      </c>
      <c r="AA138" s="141" t="str">
        <f>IF(OR($F138="",$G138="",$I138="",$I138=0),"",VLOOKUP($G138,'Tableau de bord'!$B$28:$G$32,4,TRUE))</f>
        <v/>
      </c>
      <c r="AB138" s="141" t="str">
        <f>IF(OR($F138="",$G138="",$I138="",$I138=0),"",VLOOKUP($G138,'Tableau de bord'!$B$35:$G$39,4,TRUE))</f>
        <v/>
      </c>
      <c r="AC138" s="168" t="str">
        <f t="shared" si="12"/>
        <v/>
      </c>
      <c r="AD138" s="142" t="str">
        <f t="shared" si="16"/>
        <v/>
      </c>
      <c r="AE138" s="142" t="str">
        <f>IF(OR($I138="",$G138="",$F138=""),"",IF(OR($H138&lt;&gt;"OK",$K138&lt;&gt;"OK",$N138&lt;&gt;"OK"),0,IF($Y138&gt;=0,IF(($Z$10*$Z138)*VLOOKUP($G138,'Tableau de bord'!$B$42:$G$46,4,TRUE)&gt;75000,75000*($Y138),(($Z$10*$Z138)*$Y138*VLOOKUP($G138,'Tableau de bord'!$B$42:$G$46,4,TRUE))))))</f>
        <v/>
      </c>
      <c r="AF138" s="177" t="str">
        <f t="shared" si="17"/>
        <v/>
      </c>
      <c r="AG138" s="309"/>
      <c r="AH138" s="310"/>
      <c r="AI138" s="387"/>
      <c r="AJ138" s="388"/>
      <c r="AK138" s="386" t="str">
        <f t="shared" si="18"/>
        <v/>
      </c>
      <c r="AL138" s="160"/>
      <c r="AM138" s="380"/>
      <c r="AN138" s="388"/>
      <c r="AO138" s="173"/>
      <c r="AP138" s="388"/>
      <c r="AQ138" s="160"/>
      <c r="AR138" s="7"/>
      <c r="AS138" s="173"/>
      <c r="AT138" s="160"/>
    </row>
    <row r="139" spans="1:46" s="143" customFormat="1" ht="21" customHeight="1" x14ac:dyDescent="0.25">
      <c r="A139" s="305"/>
      <c r="B139" s="311"/>
      <c r="C139" s="311"/>
      <c r="D139" s="311"/>
      <c r="E139" s="311"/>
      <c r="F139" s="312"/>
      <c r="G139" s="313"/>
      <c r="H139" s="137" t="str">
        <f>IF(AND($C$6="Choisir la période de dépôt",F139&lt;&gt;"",G139),"Choisir une période de dépôt",IF(AND($G139&lt;&gt;"",$F139=""),"Date de début requise",IF(AND($F139&lt;&gt;"",$G139=""),"Date de fin requise",IF($F139="","",IF(AND(VLOOKUP($G139,Données!$C$2:$E$7,3,TRUE)=VLOOKUP($C$6,Données!$A$2:$E$7,5,FALSE),VLOOKUP($F139,Données!$C$2:$E$7,3,TRUE)=VLOOKUP($C$6,Données!$A$2:$E$7,5,FALSE)),"OK","Les dates ne correspondent pas à la période visée par le soutien")))))</f>
        <v/>
      </c>
      <c r="I139" s="5"/>
      <c r="J139" s="523"/>
      <c r="K139" s="137" t="str">
        <f t="shared" si="13"/>
        <v/>
      </c>
      <c r="L139" s="524"/>
      <c r="M139" s="270"/>
      <c r="N139" s="137" t="str">
        <f t="shared" si="14"/>
        <v/>
      </c>
      <c r="O139" s="6"/>
      <c r="P139" s="160"/>
      <c r="Q139" s="7"/>
      <c r="R139" s="5"/>
      <c r="S139" s="10"/>
      <c r="T139" s="8"/>
      <c r="U139" s="306"/>
      <c r="V139" s="307"/>
      <c r="W139" s="308"/>
      <c r="X139" s="138" t="str">
        <f t="shared" si="10"/>
        <v/>
      </c>
      <c r="Y139" s="139" t="str">
        <f t="shared" si="11"/>
        <v/>
      </c>
      <c r="Z139" s="140" t="str">
        <f t="shared" si="15"/>
        <v/>
      </c>
      <c r="AA139" s="141" t="str">
        <f>IF(OR($F139="",$G139="",$I139="",$I139=0),"",VLOOKUP($G139,'Tableau de bord'!$B$28:$G$32,4,TRUE))</f>
        <v/>
      </c>
      <c r="AB139" s="141" t="str">
        <f>IF(OR($F139="",$G139="",$I139="",$I139=0),"",VLOOKUP($G139,'Tableau de bord'!$B$35:$G$39,4,TRUE))</f>
        <v/>
      </c>
      <c r="AC139" s="168" t="str">
        <f t="shared" si="12"/>
        <v/>
      </c>
      <c r="AD139" s="142" t="str">
        <f t="shared" si="16"/>
        <v/>
      </c>
      <c r="AE139" s="142" t="str">
        <f>IF(OR($I139="",$G139="",$F139=""),"",IF(OR($H139&lt;&gt;"OK",$K139&lt;&gt;"OK",$N139&lt;&gt;"OK"),0,IF($Y139&gt;=0,IF(($Z$10*$Z139)*VLOOKUP($G139,'Tableau de bord'!$B$42:$G$46,4,TRUE)&gt;75000,75000*($Y139),(($Z$10*$Z139)*$Y139*VLOOKUP($G139,'Tableau de bord'!$B$42:$G$46,4,TRUE))))))</f>
        <v/>
      </c>
      <c r="AF139" s="177" t="str">
        <f t="shared" si="17"/>
        <v/>
      </c>
      <c r="AG139" s="309"/>
      <c r="AH139" s="310"/>
      <c r="AI139" s="387"/>
      <c r="AJ139" s="388"/>
      <c r="AK139" s="386" t="str">
        <f t="shared" si="18"/>
        <v/>
      </c>
      <c r="AL139" s="160"/>
      <c r="AM139" s="380"/>
      <c r="AN139" s="388"/>
      <c r="AO139" s="173"/>
      <c r="AP139" s="388"/>
      <c r="AQ139" s="160"/>
      <c r="AR139" s="7"/>
      <c r="AS139" s="173"/>
      <c r="AT139" s="160"/>
    </row>
    <row r="140" spans="1:46" s="143" customFormat="1" ht="21" customHeight="1" x14ac:dyDescent="0.25">
      <c r="A140" s="305"/>
      <c r="B140" s="311"/>
      <c r="C140" s="311"/>
      <c r="D140" s="311"/>
      <c r="E140" s="311"/>
      <c r="F140" s="312"/>
      <c r="G140" s="313"/>
      <c r="H140" s="137" t="str">
        <f>IF(AND($C$6="Choisir la période de dépôt",F140&lt;&gt;"",G140),"Choisir une période de dépôt",IF(AND($G140&lt;&gt;"",$F140=""),"Date de début requise",IF(AND($F140&lt;&gt;"",$G140=""),"Date de fin requise",IF($F140="","",IF(AND(VLOOKUP($G140,Données!$C$2:$E$7,3,TRUE)=VLOOKUP($C$6,Données!$A$2:$E$7,5,FALSE),VLOOKUP($F140,Données!$C$2:$E$7,3,TRUE)=VLOOKUP($C$6,Données!$A$2:$E$7,5,FALSE)),"OK","Les dates ne correspondent pas à la période visée par le soutien")))))</f>
        <v/>
      </c>
      <c r="I140" s="5"/>
      <c r="J140" s="523"/>
      <c r="K140" s="137" t="str">
        <f t="shared" si="13"/>
        <v/>
      </c>
      <c r="L140" s="524"/>
      <c r="M140" s="270"/>
      <c r="N140" s="137" t="str">
        <f t="shared" si="14"/>
        <v/>
      </c>
      <c r="O140" s="6"/>
      <c r="P140" s="160"/>
      <c r="Q140" s="7"/>
      <c r="R140" s="5"/>
      <c r="S140" s="10"/>
      <c r="T140" s="8"/>
      <c r="U140" s="306"/>
      <c r="V140" s="307"/>
      <c r="W140" s="308"/>
      <c r="X140" s="138" t="str">
        <f t="shared" si="10"/>
        <v/>
      </c>
      <c r="Y140" s="139" t="str">
        <f t="shared" si="11"/>
        <v/>
      </c>
      <c r="Z140" s="140" t="str">
        <f t="shared" si="15"/>
        <v/>
      </c>
      <c r="AA140" s="141" t="str">
        <f>IF(OR($F140="",$G140="",$I140="",$I140=0),"",VLOOKUP($G140,'Tableau de bord'!$B$28:$G$32,4,TRUE))</f>
        <v/>
      </c>
      <c r="AB140" s="141" t="str">
        <f>IF(OR($F140="",$G140="",$I140="",$I140=0),"",VLOOKUP($G140,'Tableau de bord'!$B$35:$G$39,4,TRUE))</f>
        <v/>
      </c>
      <c r="AC140" s="168" t="str">
        <f t="shared" si="12"/>
        <v/>
      </c>
      <c r="AD140" s="142" t="str">
        <f t="shared" si="16"/>
        <v/>
      </c>
      <c r="AE140" s="142" t="str">
        <f>IF(OR($I140="",$G140="",$F140=""),"",IF(OR($H140&lt;&gt;"OK",$K140&lt;&gt;"OK",$N140&lt;&gt;"OK"),0,IF($Y140&gt;=0,IF(($Z$10*$Z140)*VLOOKUP($G140,'Tableau de bord'!$B$42:$G$46,4,TRUE)&gt;75000,75000*($Y140),(($Z$10*$Z140)*$Y140*VLOOKUP($G140,'Tableau de bord'!$B$42:$G$46,4,TRUE))))))</f>
        <v/>
      </c>
      <c r="AF140" s="177" t="str">
        <f t="shared" si="17"/>
        <v/>
      </c>
      <c r="AG140" s="309"/>
      <c r="AH140" s="310"/>
      <c r="AI140" s="387"/>
      <c r="AJ140" s="388"/>
      <c r="AK140" s="386" t="str">
        <f t="shared" si="18"/>
        <v/>
      </c>
      <c r="AL140" s="160"/>
      <c r="AM140" s="380"/>
      <c r="AN140" s="388"/>
      <c r="AO140" s="173"/>
      <c r="AP140" s="388"/>
      <c r="AQ140" s="160"/>
      <c r="AR140" s="7"/>
      <c r="AS140" s="173"/>
      <c r="AT140" s="160"/>
    </row>
    <row r="141" spans="1:46" s="143" customFormat="1" ht="21" customHeight="1" x14ac:dyDescent="0.25">
      <c r="A141" s="305"/>
      <c r="B141" s="311"/>
      <c r="C141" s="311"/>
      <c r="D141" s="311"/>
      <c r="E141" s="311"/>
      <c r="F141" s="312"/>
      <c r="G141" s="313"/>
      <c r="H141" s="137" t="str">
        <f>IF(AND($C$6="Choisir la période de dépôt",F141&lt;&gt;"",G141),"Choisir une période de dépôt",IF(AND($G141&lt;&gt;"",$F141=""),"Date de début requise",IF(AND($F141&lt;&gt;"",$G141=""),"Date de fin requise",IF($F141="","",IF(AND(VLOOKUP($G141,Données!$C$2:$E$7,3,TRUE)=VLOOKUP($C$6,Données!$A$2:$E$7,5,FALSE),VLOOKUP($F141,Données!$C$2:$E$7,3,TRUE)=VLOOKUP($C$6,Données!$A$2:$E$7,5,FALSE)),"OK","Les dates ne correspondent pas à la période visée par le soutien")))))</f>
        <v/>
      </c>
      <c r="I141" s="5"/>
      <c r="J141" s="523"/>
      <c r="K141" s="137" t="str">
        <f t="shared" si="13"/>
        <v/>
      </c>
      <c r="L141" s="524"/>
      <c r="M141" s="270"/>
      <c r="N141" s="137" t="str">
        <f t="shared" si="14"/>
        <v/>
      </c>
      <c r="O141" s="6"/>
      <c r="P141" s="160"/>
      <c r="Q141" s="7"/>
      <c r="R141" s="5"/>
      <c r="S141" s="10"/>
      <c r="T141" s="8"/>
      <c r="U141" s="306"/>
      <c r="V141" s="307"/>
      <c r="W141" s="308"/>
      <c r="X141" s="138" t="str">
        <f t="shared" si="10"/>
        <v/>
      </c>
      <c r="Y141" s="139" t="str">
        <f t="shared" si="11"/>
        <v/>
      </c>
      <c r="Z141" s="140" t="str">
        <f t="shared" si="15"/>
        <v/>
      </c>
      <c r="AA141" s="141" t="str">
        <f>IF(OR($F141="",$G141="",$I141="",$I141=0),"",VLOOKUP($G141,'Tableau de bord'!$B$28:$G$32,4,TRUE))</f>
        <v/>
      </c>
      <c r="AB141" s="141" t="str">
        <f>IF(OR($F141="",$G141="",$I141="",$I141=0),"",VLOOKUP($G141,'Tableau de bord'!$B$35:$G$39,4,TRUE))</f>
        <v/>
      </c>
      <c r="AC141" s="168" t="str">
        <f t="shared" si="12"/>
        <v/>
      </c>
      <c r="AD141" s="142" t="str">
        <f t="shared" si="16"/>
        <v/>
      </c>
      <c r="AE141" s="142" t="str">
        <f>IF(OR($I141="",$G141="",$F141=""),"",IF(OR($H141&lt;&gt;"OK",$K141&lt;&gt;"OK",$N141&lt;&gt;"OK"),0,IF($Y141&gt;=0,IF(($Z$10*$Z141)*VLOOKUP($G141,'Tableau de bord'!$B$42:$G$46,4,TRUE)&gt;75000,75000*($Y141),(($Z$10*$Z141)*$Y141*VLOOKUP($G141,'Tableau de bord'!$B$42:$G$46,4,TRUE))))))</f>
        <v/>
      </c>
      <c r="AF141" s="177" t="str">
        <f t="shared" si="17"/>
        <v/>
      </c>
      <c r="AG141" s="309"/>
      <c r="AH141" s="310"/>
      <c r="AI141" s="387"/>
      <c r="AJ141" s="388"/>
      <c r="AK141" s="386" t="str">
        <f t="shared" si="18"/>
        <v/>
      </c>
      <c r="AL141" s="160"/>
      <c r="AM141" s="380"/>
      <c r="AN141" s="388"/>
      <c r="AO141" s="173"/>
      <c r="AP141" s="388"/>
      <c r="AQ141" s="160"/>
      <c r="AR141" s="7"/>
      <c r="AS141" s="173"/>
      <c r="AT141" s="160"/>
    </row>
    <row r="142" spans="1:46" s="143" customFormat="1" ht="21" customHeight="1" x14ac:dyDescent="0.25">
      <c r="A142" s="305"/>
      <c r="B142" s="311"/>
      <c r="C142" s="311"/>
      <c r="D142" s="311"/>
      <c r="E142" s="311"/>
      <c r="F142" s="312"/>
      <c r="G142" s="313"/>
      <c r="H142" s="137" t="str">
        <f>IF(AND($C$6="Choisir la période de dépôt",F142&lt;&gt;"",G142),"Choisir une période de dépôt",IF(AND($G142&lt;&gt;"",$F142=""),"Date de début requise",IF(AND($F142&lt;&gt;"",$G142=""),"Date de fin requise",IF($F142="","",IF(AND(VLOOKUP($G142,Données!$C$2:$E$7,3,TRUE)=VLOOKUP($C$6,Données!$A$2:$E$7,5,FALSE),VLOOKUP($F142,Données!$C$2:$E$7,3,TRUE)=VLOOKUP($C$6,Données!$A$2:$E$7,5,FALSE)),"OK","Les dates ne correspondent pas à la période visée par le soutien")))))</f>
        <v/>
      </c>
      <c r="I142" s="5"/>
      <c r="J142" s="523"/>
      <c r="K142" s="137" t="str">
        <f t="shared" si="13"/>
        <v/>
      </c>
      <c r="L142" s="524"/>
      <c r="M142" s="270"/>
      <c r="N142" s="137" t="str">
        <f t="shared" si="14"/>
        <v/>
      </c>
      <c r="O142" s="6"/>
      <c r="P142" s="160"/>
      <c r="Q142" s="7"/>
      <c r="R142" s="5"/>
      <c r="S142" s="10"/>
      <c r="T142" s="8"/>
      <c r="U142" s="306"/>
      <c r="V142" s="307"/>
      <c r="W142" s="308"/>
      <c r="X142" s="138" t="str">
        <f t="shared" si="10"/>
        <v/>
      </c>
      <c r="Y142" s="139" t="str">
        <f t="shared" si="11"/>
        <v/>
      </c>
      <c r="Z142" s="140" t="str">
        <f t="shared" si="15"/>
        <v/>
      </c>
      <c r="AA142" s="141" t="str">
        <f>IF(OR($F142="",$G142="",$I142="",$I142=0),"",VLOOKUP($G142,'Tableau de bord'!$B$28:$G$32,4,TRUE))</f>
        <v/>
      </c>
      <c r="AB142" s="141" t="str">
        <f>IF(OR($F142="",$G142="",$I142="",$I142=0),"",VLOOKUP($G142,'Tableau de bord'!$B$35:$G$39,4,TRUE))</f>
        <v/>
      </c>
      <c r="AC142" s="168" t="str">
        <f t="shared" si="12"/>
        <v/>
      </c>
      <c r="AD142" s="142" t="str">
        <f t="shared" si="16"/>
        <v/>
      </c>
      <c r="AE142" s="142" t="str">
        <f>IF(OR($I142="",$G142="",$F142=""),"",IF(OR($H142&lt;&gt;"OK",$K142&lt;&gt;"OK",$N142&lt;&gt;"OK"),0,IF($Y142&gt;=0,IF(($Z$10*$Z142)*VLOOKUP($G142,'Tableau de bord'!$B$42:$G$46,4,TRUE)&gt;75000,75000*($Y142),(($Z$10*$Z142)*$Y142*VLOOKUP($G142,'Tableau de bord'!$B$42:$G$46,4,TRUE))))))</f>
        <v/>
      </c>
      <c r="AF142" s="177" t="str">
        <f t="shared" si="17"/>
        <v/>
      </c>
      <c r="AG142" s="309"/>
      <c r="AH142" s="310"/>
      <c r="AI142" s="387"/>
      <c r="AJ142" s="388"/>
      <c r="AK142" s="386" t="str">
        <f t="shared" si="18"/>
        <v/>
      </c>
      <c r="AL142" s="160"/>
      <c r="AM142" s="380"/>
      <c r="AN142" s="388"/>
      <c r="AO142" s="173"/>
      <c r="AP142" s="388"/>
      <c r="AQ142" s="160"/>
      <c r="AR142" s="7"/>
      <c r="AS142" s="173"/>
      <c r="AT142" s="160"/>
    </row>
    <row r="143" spans="1:46" s="143" customFormat="1" ht="21" customHeight="1" x14ac:dyDescent="0.25">
      <c r="A143" s="305"/>
      <c r="B143" s="311"/>
      <c r="C143" s="311"/>
      <c r="D143" s="311"/>
      <c r="E143" s="311"/>
      <c r="F143" s="312"/>
      <c r="G143" s="313"/>
      <c r="H143" s="137" t="str">
        <f>IF(AND($C$6="Choisir la période de dépôt",F143&lt;&gt;"",G143),"Choisir une période de dépôt",IF(AND($G143&lt;&gt;"",$F143=""),"Date de début requise",IF(AND($F143&lt;&gt;"",$G143=""),"Date de fin requise",IF($F143="","",IF(AND(VLOOKUP($G143,Données!$C$2:$E$7,3,TRUE)=VLOOKUP($C$6,Données!$A$2:$E$7,5,FALSE),VLOOKUP($F143,Données!$C$2:$E$7,3,TRUE)=VLOOKUP($C$6,Données!$A$2:$E$7,5,FALSE)),"OK","Les dates ne correspondent pas à la période visée par le soutien")))))</f>
        <v/>
      </c>
      <c r="I143" s="5"/>
      <c r="J143" s="523"/>
      <c r="K143" s="137" t="str">
        <f t="shared" si="13"/>
        <v/>
      </c>
      <c r="L143" s="524"/>
      <c r="M143" s="270"/>
      <c r="N143" s="137" t="str">
        <f t="shared" si="14"/>
        <v/>
      </c>
      <c r="O143" s="6"/>
      <c r="P143" s="160"/>
      <c r="Q143" s="7"/>
      <c r="R143" s="5"/>
      <c r="S143" s="10"/>
      <c r="T143" s="8"/>
      <c r="U143" s="306"/>
      <c r="V143" s="307"/>
      <c r="W143" s="308"/>
      <c r="X143" s="138" t="str">
        <f t="shared" si="10"/>
        <v/>
      </c>
      <c r="Y143" s="139" t="str">
        <f t="shared" si="11"/>
        <v/>
      </c>
      <c r="Z143" s="140" t="str">
        <f t="shared" si="15"/>
        <v/>
      </c>
      <c r="AA143" s="141" t="str">
        <f>IF(OR($F143="",$G143="",$I143="",$I143=0),"",VLOOKUP($G143,'Tableau de bord'!$B$28:$G$32,4,TRUE))</f>
        <v/>
      </c>
      <c r="AB143" s="141" t="str">
        <f>IF(OR($F143="",$G143="",$I143="",$I143=0),"",VLOOKUP($G143,'Tableau de bord'!$B$35:$G$39,4,TRUE))</f>
        <v/>
      </c>
      <c r="AC143" s="168" t="str">
        <f t="shared" si="12"/>
        <v/>
      </c>
      <c r="AD143" s="142" t="str">
        <f t="shared" si="16"/>
        <v/>
      </c>
      <c r="AE143" s="142" t="str">
        <f>IF(OR($I143="",$G143="",$F143=""),"",IF(OR($H143&lt;&gt;"OK",$K143&lt;&gt;"OK",$N143&lt;&gt;"OK"),0,IF($Y143&gt;=0,IF(($Z$10*$Z143)*VLOOKUP($G143,'Tableau de bord'!$B$42:$G$46,4,TRUE)&gt;75000,75000*($Y143),(($Z$10*$Z143)*$Y143*VLOOKUP($G143,'Tableau de bord'!$B$42:$G$46,4,TRUE))))))</f>
        <v/>
      </c>
      <c r="AF143" s="177" t="str">
        <f t="shared" si="17"/>
        <v/>
      </c>
      <c r="AG143" s="309"/>
      <c r="AH143" s="310"/>
      <c r="AI143" s="387"/>
      <c r="AJ143" s="388"/>
      <c r="AK143" s="386" t="str">
        <f t="shared" si="18"/>
        <v/>
      </c>
      <c r="AL143" s="160"/>
      <c r="AM143" s="380"/>
      <c r="AN143" s="388"/>
      <c r="AO143" s="173"/>
      <c r="AP143" s="388"/>
      <c r="AQ143" s="160"/>
      <c r="AR143" s="7"/>
      <c r="AS143" s="173"/>
      <c r="AT143" s="160"/>
    </row>
    <row r="144" spans="1:46" s="143" customFormat="1" ht="21" customHeight="1" x14ac:dyDescent="0.25">
      <c r="A144" s="305"/>
      <c r="B144" s="311"/>
      <c r="C144" s="311"/>
      <c r="D144" s="311"/>
      <c r="E144" s="311"/>
      <c r="F144" s="312"/>
      <c r="G144" s="313"/>
      <c r="H144" s="137" t="str">
        <f>IF(AND($C$6="Choisir la période de dépôt",F144&lt;&gt;"",G144),"Choisir une période de dépôt",IF(AND($G144&lt;&gt;"",$F144=""),"Date de début requise",IF(AND($F144&lt;&gt;"",$G144=""),"Date de fin requise",IF($F144="","",IF(AND(VLOOKUP($G144,Données!$C$2:$E$7,3,TRUE)=VLOOKUP($C$6,Données!$A$2:$E$7,5,FALSE),VLOOKUP($F144,Données!$C$2:$E$7,3,TRUE)=VLOOKUP($C$6,Données!$A$2:$E$7,5,FALSE)),"OK","Les dates ne correspondent pas à la période visée par le soutien")))))</f>
        <v/>
      </c>
      <c r="I144" s="5"/>
      <c r="J144" s="523"/>
      <c r="K144" s="137" t="str">
        <f t="shared" si="13"/>
        <v/>
      </c>
      <c r="L144" s="524"/>
      <c r="M144" s="270"/>
      <c r="N144" s="137" t="str">
        <f t="shared" si="14"/>
        <v/>
      </c>
      <c r="O144" s="6"/>
      <c r="P144" s="160"/>
      <c r="Q144" s="7"/>
      <c r="R144" s="5"/>
      <c r="S144" s="10"/>
      <c r="T144" s="8"/>
      <c r="U144" s="306"/>
      <c r="V144" s="307"/>
      <c r="W144" s="308"/>
      <c r="X144" s="138" t="str">
        <f t="shared" si="10"/>
        <v/>
      </c>
      <c r="Y144" s="139" t="str">
        <f t="shared" si="11"/>
        <v/>
      </c>
      <c r="Z144" s="140" t="str">
        <f t="shared" si="15"/>
        <v/>
      </c>
      <c r="AA144" s="141" t="str">
        <f>IF(OR($F144="",$G144="",$I144="",$I144=0),"",VLOOKUP($G144,'Tableau de bord'!$B$28:$G$32,4,TRUE))</f>
        <v/>
      </c>
      <c r="AB144" s="141" t="str">
        <f>IF(OR($F144="",$G144="",$I144="",$I144=0),"",VLOOKUP($G144,'Tableau de bord'!$B$35:$G$39,4,TRUE))</f>
        <v/>
      </c>
      <c r="AC144" s="168" t="str">
        <f t="shared" si="12"/>
        <v/>
      </c>
      <c r="AD144" s="142" t="str">
        <f t="shared" si="16"/>
        <v/>
      </c>
      <c r="AE144" s="142" t="str">
        <f>IF(OR($I144="",$G144="",$F144=""),"",IF(OR($H144&lt;&gt;"OK",$K144&lt;&gt;"OK",$N144&lt;&gt;"OK"),0,IF($Y144&gt;=0,IF(($Z$10*$Z144)*VLOOKUP($G144,'Tableau de bord'!$B$42:$G$46,4,TRUE)&gt;75000,75000*($Y144),(($Z$10*$Z144)*$Y144*VLOOKUP($G144,'Tableau de bord'!$B$42:$G$46,4,TRUE))))))</f>
        <v/>
      </c>
      <c r="AF144" s="177" t="str">
        <f t="shared" si="17"/>
        <v/>
      </c>
      <c r="AG144" s="309"/>
      <c r="AH144" s="310"/>
      <c r="AI144" s="387"/>
      <c r="AJ144" s="388"/>
      <c r="AK144" s="386" t="str">
        <f t="shared" si="18"/>
        <v/>
      </c>
      <c r="AL144" s="160"/>
      <c r="AM144" s="380"/>
      <c r="AN144" s="388"/>
      <c r="AO144" s="173"/>
      <c r="AP144" s="388"/>
      <c r="AQ144" s="160"/>
      <c r="AR144" s="7"/>
      <c r="AS144" s="173"/>
      <c r="AT144" s="160"/>
    </row>
    <row r="145" spans="1:46" s="143" customFormat="1" ht="21" customHeight="1" x14ac:dyDescent="0.25">
      <c r="A145" s="305"/>
      <c r="B145" s="311"/>
      <c r="C145" s="311"/>
      <c r="D145" s="311"/>
      <c r="E145" s="311"/>
      <c r="F145" s="312"/>
      <c r="G145" s="313"/>
      <c r="H145" s="137" t="str">
        <f>IF(AND($C$6="Choisir la période de dépôt",F145&lt;&gt;"",G145),"Choisir une période de dépôt",IF(AND($G145&lt;&gt;"",$F145=""),"Date de début requise",IF(AND($F145&lt;&gt;"",$G145=""),"Date de fin requise",IF($F145="","",IF(AND(VLOOKUP($G145,Données!$C$2:$E$7,3,TRUE)=VLOOKUP($C$6,Données!$A$2:$E$7,5,FALSE),VLOOKUP($F145,Données!$C$2:$E$7,3,TRUE)=VLOOKUP($C$6,Données!$A$2:$E$7,5,FALSE)),"OK","Les dates ne correspondent pas à la période visée par le soutien")))))</f>
        <v/>
      </c>
      <c r="I145" s="5"/>
      <c r="J145" s="523"/>
      <c r="K145" s="137" t="str">
        <f t="shared" si="13"/>
        <v/>
      </c>
      <c r="L145" s="524"/>
      <c r="M145" s="270"/>
      <c r="N145" s="137" t="str">
        <f t="shared" si="14"/>
        <v/>
      </c>
      <c r="O145" s="6"/>
      <c r="P145" s="160"/>
      <c r="Q145" s="7"/>
      <c r="R145" s="5"/>
      <c r="S145" s="10"/>
      <c r="T145" s="8"/>
      <c r="U145" s="306"/>
      <c r="V145" s="307"/>
      <c r="W145" s="308"/>
      <c r="X145" s="138" t="str">
        <f t="shared" si="10"/>
        <v/>
      </c>
      <c r="Y145" s="139" t="str">
        <f t="shared" si="11"/>
        <v/>
      </c>
      <c r="Z145" s="140" t="str">
        <f t="shared" si="15"/>
        <v/>
      </c>
      <c r="AA145" s="141" t="str">
        <f>IF(OR($F145="",$G145="",$I145="",$I145=0),"",VLOOKUP($G145,'Tableau de bord'!$B$28:$G$32,4,TRUE))</f>
        <v/>
      </c>
      <c r="AB145" s="141" t="str">
        <f>IF(OR($F145="",$G145="",$I145="",$I145=0),"",VLOOKUP($G145,'Tableau de bord'!$B$35:$G$39,4,TRUE))</f>
        <v/>
      </c>
      <c r="AC145" s="168" t="str">
        <f t="shared" si="12"/>
        <v/>
      </c>
      <c r="AD145" s="142" t="str">
        <f t="shared" si="16"/>
        <v/>
      </c>
      <c r="AE145" s="142" t="str">
        <f>IF(OR($I145="",$G145="",$F145=""),"",IF(OR($H145&lt;&gt;"OK",$K145&lt;&gt;"OK",$N145&lt;&gt;"OK"),0,IF($Y145&gt;=0,IF(($Z$10*$Z145)*VLOOKUP($G145,'Tableau de bord'!$B$42:$G$46,4,TRUE)&gt;75000,75000*($Y145),(($Z$10*$Z145)*$Y145*VLOOKUP($G145,'Tableau de bord'!$B$42:$G$46,4,TRUE))))))</f>
        <v/>
      </c>
      <c r="AF145" s="177" t="str">
        <f t="shared" si="17"/>
        <v/>
      </c>
      <c r="AG145" s="309"/>
      <c r="AH145" s="310"/>
      <c r="AI145" s="387"/>
      <c r="AJ145" s="388"/>
      <c r="AK145" s="386" t="str">
        <f t="shared" si="18"/>
        <v/>
      </c>
      <c r="AL145" s="160"/>
      <c r="AM145" s="380"/>
      <c r="AN145" s="388"/>
      <c r="AO145" s="173"/>
      <c r="AP145" s="388"/>
      <c r="AQ145" s="160"/>
      <c r="AR145" s="7"/>
      <c r="AS145" s="173"/>
      <c r="AT145" s="160"/>
    </row>
    <row r="146" spans="1:46" s="143" customFormat="1" ht="21" customHeight="1" x14ac:dyDescent="0.25">
      <c r="A146" s="305"/>
      <c r="B146" s="311"/>
      <c r="C146" s="311"/>
      <c r="D146" s="311"/>
      <c r="E146" s="311"/>
      <c r="F146" s="312"/>
      <c r="G146" s="313"/>
      <c r="H146" s="137" t="str">
        <f>IF(AND($C$6="Choisir la période de dépôt",F146&lt;&gt;"",G146),"Choisir une période de dépôt",IF(AND($G146&lt;&gt;"",$F146=""),"Date de début requise",IF(AND($F146&lt;&gt;"",$G146=""),"Date de fin requise",IF($F146="","",IF(AND(VLOOKUP($G146,Données!$C$2:$E$7,3,TRUE)=VLOOKUP($C$6,Données!$A$2:$E$7,5,FALSE),VLOOKUP($F146,Données!$C$2:$E$7,3,TRUE)=VLOOKUP($C$6,Données!$A$2:$E$7,5,FALSE)),"OK","Les dates ne correspondent pas à la période visée par le soutien")))))</f>
        <v/>
      </c>
      <c r="I146" s="5"/>
      <c r="J146" s="523"/>
      <c r="K146" s="137" t="str">
        <f t="shared" si="13"/>
        <v/>
      </c>
      <c r="L146" s="524"/>
      <c r="M146" s="270"/>
      <c r="N146" s="137" t="str">
        <f t="shared" si="14"/>
        <v/>
      </c>
      <c r="O146" s="6"/>
      <c r="P146" s="160"/>
      <c r="Q146" s="7"/>
      <c r="R146" s="5"/>
      <c r="S146" s="10"/>
      <c r="T146" s="8"/>
      <c r="U146" s="306"/>
      <c r="V146" s="307"/>
      <c r="W146" s="308"/>
      <c r="X146" s="138" t="str">
        <f t="shared" si="10"/>
        <v/>
      </c>
      <c r="Y146" s="139" t="str">
        <f t="shared" si="11"/>
        <v/>
      </c>
      <c r="Z146" s="140" t="str">
        <f t="shared" si="15"/>
        <v/>
      </c>
      <c r="AA146" s="141" t="str">
        <f>IF(OR($F146="",$G146="",$I146="",$I146=0),"",VLOOKUP($G146,'Tableau de bord'!$B$28:$G$32,4,TRUE))</f>
        <v/>
      </c>
      <c r="AB146" s="141" t="str">
        <f>IF(OR($F146="",$G146="",$I146="",$I146=0),"",VLOOKUP($G146,'Tableau de bord'!$B$35:$G$39,4,TRUE))</f>
        <v/>
      </c>
      <c r="AC146" s="168" t="str">
        <f t="shared" si="12"/>
        <v/>
      </c>
      <c r="AD146" s="142" t="str">
        <f t="shared" si="16"/>
        <v/>
      </c>
      <c r="AE146" s="142" t="str">
        <f>IF(OR($I146="",$G146="",$F146=""),"",IF(OR($H146&lt;&gt;"OK",$K146&lt;&gt;"OK",$N146&lt;&gt;"OK"),0,IF($Y146&gt;=0,IF(($Z$10*$Z146)*VLOOKUP($G146,'Tableau de bord'!$B$42:$G$46,4,TRUE)&gt;75000,75000*($Y146),(($Z$10*$Z146)*$Y146*VLOOKUP($G146,'Tableau de bord'!$B$42:$G$46,4,TRUE))))))</f>
        <v/>
      </c>
      <c r="AF146" s="177" t="str">
        <f t="shared" si="17"/>
        <v/>
      </c>
      <c r="AG146" s="309"/>
      <c r="AH146" s="310"/>
      <c r="AI146" s="387"/>
      <c r="AJ146" s="388"/>
      <c r="AK146" s="386" t="str">
        <f t="shared" si="18"/>
        <v/>
      </c>
      <c r="AL146" s="160"/>
      <c r="AM146" s="380"/>
      <c r="AN146" s="388"/>
      <c r="AO146" s="173"/>
      <c r="AP146" s="388"/>
      <c r="AQ146" s="160"/>
      <c r="AR146" s="7"/>
      <c r="AS146" s="173"/>
      <c r="AT146" s="160"/>
    </row>
    <row r="147" spans="1:46" s="143" customFormat="1" ht="21" customHeight="1" x14ac:dyDescent="0.25">
      <c r="A147" s="305"/>
      <c r="B147" s="311"/>
      <c r="C147" s="311"/>
      <c r="D147" s="311"/>
      <c r="E147" s="311"/>
      <c r="F147" s="312"/>
      <c r="G147" s="313"/>
      <c r="H147" s="137" t="str">
        <f>IF(AND($C$6="Choisir la période de dépôt",F147&lt;&gt;"",G147),"Choisir une période de dépôt",IF(AND($G147&lt;&gt;"",$F147=""),"Date de début requise",IF(AND($F147&lt;&gt;"",$G147=""),"Date de fin requise",IF($F147="","",IF(AND(VLOOKUP($G147,Données!$C$2:$E$7,3,TRUE)=VLOOKUP($C$6,Données!$A$2:$E$7,5,FALSE),VLOOKUP($F147,Données!$C$2:$E$7,3,TRUE)=VLOOKUP($C$6,Données!$A$2:$E$7,5,FALSE)),"OK","Les dates ne correspondent pas à la période visée par le soutien")))))</f>
        <v/>
      </c>
      <c r="I147" s="5"/>
      <c r="J147" s="523"/>
      <c r="K147" s="137" t="str">
        <f t="shared" si="13"/>
        <v/>
      </c>
      <c r="L147" s="524"/>
      <c r="M147" s="270"/>
      <c r="N147" s="137" t="str">
        <f t="shared" si="14"/>
        <v/>
      </c>
      <c r="O147" s="6"/>
      <c r="P147" s="160"/>
      <c r="Q147" s="7"/>
      <c r="R147" s="5"/>
      <c r="S147" s="10"/>
      <c r="T147" s="8"/>
      <c r="U147" s="306"/>
      <c r="V147" s="307"/>
      <c r="W147" s="308"/>
      <c r="X147" s="138" t="str">
        <f t="shared" si="10"/>
        <v/>
      </c>
      <c r="Y147" s="139" t="str">
        <f t="shared" si="11"/>
        <v/>
      </c>
      <c r="Z147" s="140" t="str">
        <f t="shared" si="15"/>
        <v/>
      </c>
      <c r="AA147" s="141" t="str">
        <f>IF(OR($F147="",$G147="",$I147="",$I147=0),"",VLOOKUP($G147,'Tableau de bord'!$B$28:$G$32,4,TRUE))</f>
        <v/>
      </c>
      <c r="AB147" s="141" t="str">
        <f>IF(OR($F147="",$G147="",$I147="",$I147=0),"",VLOOKUP($G147,'Tableau de bord'!$B$35:$G$39,4,TRUE))</f>
        <v/>
      </c>
      <c r="AC147" s="168" t="str">
        <f t="shared" si="12"/>
        <v/>
      </c>
      <c r="AD147" s="142" t="str">
        <f t="shared" si="16"/>
        <v/>
      </c>
      <c r="AE147" s="142" t="str">
        <f>IF(OR($I147="",$G147="",$F147=""),"",IF(OR($H147&lt;&gt;"OK",$K147&lt;&gt;"OK",$N147&lt;&gt;"OK"),0,IF($Y147&gt;=0,IF(($Z$10*$Z147)*VLOOKUP($G147,'Tableau de bord'!$B$42:$G$46,4,TRUE)&gt;75000,75000*($Y147),(($Z$10*$Z147)*$Y147*VLOOKUP($G147,'Tableau de bord'!$B$42:$G$46,4,TRUE))))))</f>
        <v/>
      </c>
      <c r="AF147" s="177" t="str">
        <f t="shared" si="17"/>
        <v/>
      </c>
      <c r="AG147" s="309"/>
      <c r="AH147" s="310"/>
      <c r="AI147" s="387"/>
      <c r="AJ147" s="388"/>
      <c r="AK147" s="386" t="str">
        <f t="shared" si="18"/>
        <v/>
      </c>
      <c r="AL147" s="160"/>
      <c r="AM147" s="380"/>
      <c r="AN147" s="388"/>
      <c r="AO147" s="173"/>
      <c r="AP147" s="388"/>
      <c r="AQ147" s="160"/>
      <c r="AR147" s="7"/>
      <c r="AS147" s="173"/>
      <c r="AT147" s="160"/>
    </row>
    <row r="148" spans="1:46" s="143" customFormat="1" ht="21" customHeight="1" x14ac:dyDescent="0.25">
      <c r="A148" s="305"/>
      <c r="B148" s="311"/>
      <c r="C148" s="311"/>
      <c r="D148" s="311"/>
      <c r="E148" s="311"/>
      <c r="F148" s="312"/>
      <c r="G148" s="313"/>
      <c r="H148" s="137" t="str">
        <f>IF(AND($C$6="Choisir la période de dépôt",F148&lt;&gt;"",G148),"Choisir une période de dépôt",IF(AND($G148&lt;&gt;"",$F148=""),"Date de début requise",IF(AND($F148&lt;&gt;"",$G148=""),"Date de fin requise",IF($F148="","",IF(AND(VLOOKUP($G148,Données!$C$2:$E$7,3,TRUE)=VLOOKUP($C$6,Données!$A$2:$E$7,5,FALSE),VLOOKUP($F148,Données!$C$2:$E$7,3,TRUE)=VLOOKUP($C$6,Données!$A$2:$E$7,5,FALSE)),"OK","Les dates ne correspondent pas à la période visée par le soutien")))))</f>
        <v/>
      </c>
      <c r="I148" s="5"/>
      <c r="J148" s="523"/>
      <c r="K148" s="137" t="str">
        <f t="shared" si="13"/>
        <v/>
      </c>
      <c r="L148" s="524"/>
      <c r="M148" s="270"/>
      <c r="N148" s="137" t="str">
        <f t="shared" si="14"/>
        <v/>
      </c>
      <c r="O148" s="6"/>
      <c r="P148" s="160"/>
      <c r="Q148" s="7"/>
      <c r="R148" s="5"/>
      <c r="S148" s="10"/>
      <c r="T148" s="8"/>
      <c r="U148" s="306"/>
      <c r="V148" s="307"/>
      <c r="W148" s="308"/>
      <c r="X148" s="138" t="str">
        <f t="shared" si="10"/>
        <v/>
      </c>
      <c r="Y148" s="139" t="str">
        <f t="shared" si="11"/>
        <v/>
      </c>
      <c r="Z148" s="140" t="str">
        <f t="shared" si="15"/>
        <v/>
      </c>
      <c r="AA148" s="141" t="str">
        <f>IF(OR($F148="",$G148="",$I148="",$I148=0),"",VLOOKUP($G148,'Tableau de bord'!$B$28:$G$32,4,TRUE))</f>
        <v/>
      </c>
      <c r="AB148" s="141" t="str">
        <f>IF(OR($F148="",$G148="",$I148="",$I148=0),"",VLOOKUP($G148,'Tableau de bord'!$B$35:$G$39,4,TRUE))</f>
        <v/>
      </c>
      <c r="AC148" s="168" t="str">
        <f t="shared" si="12"/>
        <v/>
      </c>
      <c r="AD148" s="142" t="str">
        <f t="shared" si="16"/>
        <v/>
      </c>
      <c r="AE148" s="142" t="str">
        <f>IF(OR($I148="",$G148="",$F148=""),"",IF(OR($H148&lt;&gt;"OK",$K148&lt;&gt;"OK",$N148&lt;&gt;"OK"),0,IF($Y148&gt;=0,IF(($Z$10*$Z148)*VLOOKUP($G148,'Tableau de bord'!$B$42:$G$46,4,TRUE)&gt;75000,75000*($Y148),(($Z$10*$Z148)*$Y148*VLOOKUP($G148,'Tableau de bord'!$B$42:$G$46,4,TRUE))))))</f>
        <v/>
      </c>
      <c r="AF148" s="177" t="str">
        <f t="shared" si="17"/>
        <v/>
      </c>
      <c r="AG148" s="309"/>
      <c r="AH148" s="310"/>
      <c r="AI148" s="387"/>
      <c r="AJ148" s="388"/>
      <c r="AK148" s="386" t="str">
        <f t="shared" si="18"/>
        <v/>
      </c>
      <c r="AL148" s="160"/>
      <c r="AM148" s="380"/>
      <c r="AN148" s="388"/>
      <c r="AO148" s="173"/>
      <c r="AP148" s="388"/>
      <c r="AQ148" s="160"/>
      <c r="AR148" s="7"/>
      <c r="AS148" s="173"/>
      <c r="AT148" s="160"/>
    </row>
    <row r="149" spans="1:46" s="143" customFormat="1" ht="21" customHeight="1" x14ac:dyDescent="0.25">
      <c r="A149" s="305"/>
      <c r="B149" s="311"/>
      <c r="C149" s="311"/>
      <c r="D149" s="311"/>
      <c r="E149" s="311"/>
      <c r="F149" s="312"/>
      <c r="G149" s="313"/>
      <c r="H149" s="137" t="str">
        <f>IF(AND($C$6="Choisir la période de dépôt",F149&lt;&gt;"",G149),"Choisir une période de dépôt",IF(AND($G149&lt;&gt;"",$F149=""),"Date de début requise",IF(AND($F149&lt;&gt;"",$G149=""),"Date de fin requise",IF($F149="","",IF(AND(VLOOKUP($G149,Données!$C$2:$E$7,3,TRUE)=VLOOKUP($C$6,Données!$A$2:$E$7,5,FALSE),VLOOKUP($F149,Données!$C$2:$E$7,3,TRUE)=VLOOKUP($C$6,Données!$A$2:$E$7,5,FALSE)),"OK","Les dates ne correspondent pas à la période visée par le soutien")))))</f>
        <v/>
      </c>
      <c r="I149" s="5"/>
      <c r="J149" s="523"/>
      <c r="K149" s="137" t="str">
        <f t="shared" si="13"/>
        <v/>
      </c>
      <c r="L149" s="524"/>
      <c r="M149" s="270"/>
      <c r="N149" s="137" t="str">
        <f t="shared" si="14"/>
        <v/>
      </c>
      <c r="O149" s="6"/>
      <c r="P149" s="160"/>
      <c r="Q149" s="7"/>
      <c r="R149" s="5"/>
      <c r="S149" s="10"/>
      <c r="T149" s="8"/>
      <c r="U149" s="306"/>
      <c r="V149" s="307"/>
      <c r="W149" s="308"/>
      <c r="X149" s="138" t="str">
        <f t="shared" si="10"/>
        <v/>
      </c>
      <c r="Y149" s="139" t="str">
        <f t="shared" si="11"/>
        <v/>
      </c>
      <c r="Z149" s="140" t="str">
        <f t="shared" si="15"/>
        <v/>
      </c>
      <c r="AA149" s="141" t="str">
        <f>IF(OR($F149="",$G149="",$I149="",$I149=0),"",VLOOKUP($G149,'Tableau de bord'!$B$28:$G$32,4,TRUE))</f>
        <v/>
      </c>
      <c r="AB149" s="141" t="str">
        <f>IF(OR($F149="",$G149="",$I149="",$I149=0),"",VLOOKUP($G149,'Tableau de bord'!$B$35:$G$39,4,TRUE))</f>
        <v/>
      </c>
      <c r="AC149" s="168" t="str">
        <f t="shared" si="12"/>
        <v/>
      </c>
      <c r="AD149" s="142" t="str">
        <f t="shared" si="16"/>
        <v/>
      </c>
      <c r="AE149" s="142" t="str">
        <f>IF(OR($I149="",$G149="",$F149=""),"",IF(OR($H149&lt;&gt;"OK",$K149&lt;&gt;"OK",$N149&lt;&gt;"OK"),0,IF($Y149&gt;=0,IF(($Z$10*$Z149)*VLOOKUP($G149,'Tableau de bord'!$B$42:$G$46,4,TRUE)&gt;75000,75000*($Y149),(($Z$10*$Z149)*$Y149*VLOOKUP($G149,'Tableau de bord'!$B$42:$G$46,4,TRUE))))))</f>
        <v/>
      </c>
      <c r="AF149" s="177" t="str">
        <f t="shared" si="17"/>
        <v/>
      </c>
      <c r="AG149" s="309"/>
      <c r="AH149" s="310"/>
      <c r="AI149" s="387"/>
      <c r="AJ149" s="388"/>
      <c r="AK149" s="386" t="str">
        <f t="shared" si="18"/>
        <v/>
      </c>
      <c r="AL149" s="160"/>
      <c r="AM149" s="380"/>
      <c r="AN149" s="388"/>
      <c r="AO149" s="173"/>
      <c r="AP149" s="388"/>
      <c r="AQ149" s="160"/>
      <c r="AR149" s="7"/>
      <c r="AS149" s="173"/>
      <c r="AT149" s="160"/>
    </row>
    <row r="150" spans="1:46" s="143" customFormat="1" ht="21" customHeight="1" x14ac:dyDescent="0.25">
      <c r="A150" s="305"/>
      <c r="B150" s="311"/>
      <c r="C150" s="311"/>
      <c r="D150" s="311"/>
      <c r="E150" s="311"/>
      <c r="F150" s="312"/>
      <c r="G150" s="313"/>
      <c r="H150" s="137" t="str">
        <f>IF(AND($C$6="Choisir la période de dépôt",F150&lt;&gt;"",G150),"Choisir une période de dépôt",IF(AND($G150&lt;&gt;"",$F150=""),"Date de début requise",IF(AND($F150&lt;&gt;"",$G150=""),"Date de fin requise",IF($F150="","",IF(AND(VLOOKUP($G150,Données!$C$2:$E$7,3,TRUE)=VLOOKUP($C$6,Données!$A$2:$E$7,5,FALSE),VLOOKUP($F150,Données!$C$2:$E$7,3,TRUE)=VLOOKUP($C$6,Données!$A$2:$E$7,5,FALSE)),"OK","Les dates ne correspondent pas à la période visée par le soutien")))))</f>
        <v/>
      </c>
      <c r="I150" s="5"/>
      <c r="J150" s="523"/>
      <c r="K150" s="137" t="str">
        <f t="shared" si="13"/>
        <v/>
      </c>
      <c r="L150" s="524"/>
      <c r="M150" s="270"/>
      <c r="N150" s="137" t="str">
        <f t="shared" si="14"/>
        <v/>
      </c>
      <c r="O150" s="6"/>
      <c r="P150" s="160"/>
      <c r="Q150" s="7"/>
      <c r="R150" s="5"/>
      <c r="S150" s="10"/>
      <c r="T150" s="8"/>
      <c r="U150" s="306"/>
      <c r="V150" s="307"/>
      <c r="W150" s="308"/>
      <c r="X150" s="138" t="str">
        <f t="shared" ref="X150:X213" si="19">IF($I150="","",IF($H150&lt;&gt;"OK",0,IF(IF($U150&gt;$J150,$J150,$U150)+$V150&gt;$I150,0,
(IF(OR($A150="X",$E150&lt;&gt;""),0,IF(AND($I150-$J150=0,$U150&gt;0),$I150-$U150,$I150-$V150))))))</f>
        <v/>
      </c>
      <c r="Y150" s="139" t="str">
        <f t="shared" ref="Y150:Y213" si="20">IF(($I150=""),"",
IF($J150-IF($U150&gt;$J150,$J150,$U150)+$W150&gt;$X150,$X150,IF(IF($U150&gt;$J150,$J150,$U150)&gt;$I150,0,$J150-IF($U150&gt;$J150,$J150,$U150)+$W150)))</f>
        <v/>
      </c>
      <c r="Z150" s="140" t="str">
        <f t="shared" si="15"/>
        <v/>
      </c>
      <c r="AA150" s="141" t="str">
        <f>IF(OR($F150="",$G150="",$I150="",$I150=0),"",VLOOKUP($G150,'Tableau de bord'!$B$28:$G$32,4,TRUE))</f>
        <v/>
      </c>
      <c r="AB150" s="141" t="str">
        <f>IF(OR($F150="",$G150="",$I150="",$I150=0),"",VLOOKUP($G150,'Tableau de bord'!$B$35:$G$39,4,TRUE))</f>
        <v/>
      </c>
      <c r="AC150" s="168" t="str">
        <f t="shared" ref="AC150:AC213" si="21">IF(OR($I150="",$P150="",$AB150="",$I150-$J150=0),"",IF($Z$10-($O150/($I150-$J150))&lt;0,0,IF($O150/($I150-$J150)&lt;$Z$10*$AB150,$Z$10-($Z$10*$AB150),$Z$10-($O150/($I150-$J150)))))</f>
        <v/>
      </c>
      <c r="AD150" s="142" t="str">
        <f t="shared" si="16"/>
        <v/>
      </c>
      <c r="AE150" s="142" t="str">
        <f>IF(OR($I150="",$G150="",$F150=""),"",IF(OR($H150&lt;&gt;"OK",$K150&lt;&gt;"OK",$N150&lt;&gt;"OK"),0,IF($Y150&gt;=0,IF(($Z$10*$Z150)*VLOOKUP($G150,'Tableau de bord'!$B$42:$G$46,4,TRUE)&gt;75000,75000*($Y150),(($Z$10*$Z150)*$Y150*VLOOKUP($G150,'Tableau de bord'!$B$42:$G$46,4,TRUE))))))</f>
        <v/>
      </c>
      <c r="AF150" s="177" t="str">
        <f t="shared" si="17"/>
        <v/>
      </c>
      <c r="AG150" s="309"/>
      <c r="AH150" s="310"/>
      <c r="AI150" s="387"/>
      <c r="AJ150" s="388"/>
      <c r="AK150" s="386" t="str">
        <f t="shared" si="18"/>
        <v/>
      </c>
      <c r="AL150" s="160"/>
      <c r="AM150" s="380"/>
      <c r="AN150" s="388"/>
      <c r="AO150" s="173"/>
      <c r="AP150" s="388"/>
      <c r="AQ150" s="160"/>
      <c r="AR150" s="7"/>
      <c r="AS150" s="173"/>
      <c r="AT150" s="160"/>
    </row>
    <row r="151" spans="1:46" s="143" customFormat="1" ht="21" customHeight="1" x14ac:dyDescent="0.25">
      <c r="A151" s="305"/>
      <c r="B151" s="311"/>
      <c r="C151" s="311"/>
      <c r="D151" s="311"/>
      <c r="E151" s="311"/>
      <c r="F151" s="312"/>
      <c r="G151" s="313"/>
      <c r="H151" s="137" t="str">
        <f>IF(AND($C$6="Choisir la période de dépôt",F151&lt;&gt;"",G151),"Choisir une période de dépôt",IF(AND($G151&lt;&gt;"",$F151=""),"Date de début requise",IF(AND($F151&lt;&gt;"",$G151=""),"Date de fin requise",IF($F151="","",IF(AND(VLOOKUP($G151,Données!$C$2:$E$7,3,TRUE)=VLOOKUP($C$6,Données!$A$2:$E$7,5,FALSE),VLOOKUP($F151,Données!$C$2:$E$7,3,TRUE)=VLOOKUP($C$6,Données!$A$2:$E$7,5,FALSE)),"OK","Les dates ne correspondent pas à la période visée par le soutien")))))</f>
        <v/>
      </c>
      <c r="I151" s="5"/>
      <c r="J151" s="523"/>
      <c r="K151" s="137" t="str">
        <f t="shared" ref="K151:K214" si="22">IF(AND(J151&gt;0,I151=""),"Indiquer le nombre TOTAL de représentations données OU annulées dans la colonne I",IF(I151="","",IF(OR(J151="",J151=0),"OK",IF(I151-J151&gt;0,"Isoler les représentations annulées sur une ligne distincte",IF(I151-J151&lt;0,"Le nombre de représentations annulées ne peut excéder le TOTAL de la colonne I","OK")))))</f>
        <v/>
      </c>
      <c r="L151" s="524"/>
      <c r="M151" s="270"/>
      <c r="N151" s="137" t="str">
        <f t="shared" ref="N151:N214" si="23">IF(I151="","",IF(AND(I151&gt;0,M151=""),"Inscrire le prix moyen du billet dans la colonne M",(IF(AND(I151-J151=0,O151&gt;0,P151&gt;0,IFERROR(ROUND(P151/O151,2),0)&lt;&gt;M151),"Le prix du billet est erroné (colonne M doit égaler colonne P/colonne O)",IF(I151-J151=0,"OK",IF(AND(I151&gt;0,M151&gt;0,O151="",P151=""),"Indiquer le nombre de spectateurs payants et les revenus de billetterie",IF(OR(IFERROR(ROUND(P151/O151,30),0)=M151,IFERROR(ROUND(P151/O151,2),0)=M151),"OK","Le prix du billet est erroné (colonne M doit égaler colonne P/colonne O)")))))))</f>
        <v/>
      </c>
      <c r="O151" s="6"/>
      <c r="P151" s="160"/>
      <c r="Q151" s="7"/>
      <c r="R151" s="5"/>
      <c r="S151" s="10"/>
      <c r="T151" s="8"/>
      <c r="U151" s="306"/>
      <c r="V151" s="307"/>
      <c r="W151" s="308"/>
      <c r="X151" s="138" t="str">
        <f t="shared" si="19"/>
        <v/>
      </c>
      <c r="Y151" s="139" t="str">
        <f t="shared" si="20"/>
        <v/>
      </c>
      <c r="Z151" s="140" t="str">
        <f t="shared" ref="Z151:Z214" si="24">IF($I151="","",IF(N151&lt;&gt;"OK",0,IF(I151-J151&lt;0,0,IF(I151-J151&gt;0,IF($M151&lt;$Z$9,$M151,$Z$9),IF(I151-J151=0,IF($M151&lt;$Z$9,$M151,$Z$9))))))</f>
        <v/>
      </c>
      <c r="AA151" s="141" t="str">
        <f>IF(OR($F151="",$G151="",$I151="",$I151=0),"",VLOOKUP($G151,'Tableau de bord'!$B$28:$G$32,4,TRUE))</f>
        <v/>
      </c>
      <c r="AB151" s="141" t="str">
        <f>IF(OR($F151="",$G151="",$I151="",$I151=0),"",VLOOKUP($G151,'Tableau de bord'!$B$35:$G$39,4,TRUE))</f>
        <v/>
      </c>
      <c r="AC151" s="168" t="str">
        <f t="shared" si="21"/>
        <v/>
      </c>
      <c r="AD151" s="142" t="str">
        <f t="shared" ref="AD151:AD214" si="25">IF(OR($I151="",$AA151="",$Z151=""),"",IF(OR($H151&lt;&gt;"OK",$K151&lt;&gt;"OK",$N151&lt;&gt;"OK"),0,IF(AC151="",0,IF($X151-$Y151=0,0,IF(($AC151*$Z151*$AA151)&gt;75000,75000*($X151-$Y151),($AC151*$Z151*$AA151*(X151-Y151)))))))</f>
        <v/>
      </c>
      <c r="AE151" s="142" t="str">
        <f>IF(OR($I151="",$G151="",$F151=""),"",IF(OR($H151&lt;&gt;"OK",$K151&lt;&gt;"OK",$N151&lt;&gt;"OK"),0,IF($Y151&gt;=0,IF(($Z$10*$Z151)*VLOOKUP($G151,'Tableau de bord'!$B$42:$G$46,4,TRUE)&gt;75000,75000*($Y151),(($Z$10*$Z151)*$Y151*VLOOKUP($G151,'Tableau de bord'!$B$42:$G$46,4,TRUE))))))</f>
        <v/>
      </c>
      <c r="AF151" s="177" t="str">
        <f t="shared" ref="AF151:AF214" si="26">IF(AND(AD151="",AE151=""),"",AD151+AE151)</f>
        <v/>
      </c>
      <c r="AG151" s="309"/>
      <c r="AH151" s="310"/>
      <c r="AI151" s="387"/>
      <c r="AJ151" s="388"/>
      <c r="AK151" s="386" t="str">
        <f t="shared" ref="AK151:AK214" si="27">IF(AND(AI151="",AJ151=""),"",AI151+AJ151)</f>
        <v/>
      </c>
      <c r="AL151" s="160"/>
      <c r="AM151" s="380"/>
      <c r="AN151" s="388"/>
      <c r="AO151" s="173"/>
      <c r="AP151" s="388"/>
      <c r="AQ151" s="160"/>
      <c r="AR151" s="7"/>
      <c r="AS151" s="173"/>
      <c r="AT151" s="160"/>
    </row>
    <row r="152" spans="1:46" s="143" customFormat="1" ht="21" customHeight="1" x14ac:dyDescent="0.25">
      <c r="A152" s="305"/>
      <c r="B152" s="311"/>
      <c r="C152" s="311"/>
      <c r="D152" s="311"/>
      <c r="E152" s="311"/>
      <c r="F152" s="312"/>
      <c r="G152" s="313"/>
      <c r="H152" s="137" t="str">
        <f>IF(AND($C$6="Choisir la période de dépôt",F152&lt;&gt;"",G152),"Choisir une période de dépôt",IF(AND($G152&lt;&gt;"",$F152=""),"Date de début requise",IF(AND($F152&lt;&gt;"",$G152=""),"Date de fin requise",IF($F152="","",IF(AND(VLOOKUP($G152,Données!$C$2:$E$7,3,TRUE)=VLOOKUP($C$6,Données!$A$2:$E$7,5,FALSE),VLOOKUP($F152,Données!$C$2:$E$7,3,TRUE)=VLOOKUP($C$6,Données!$A$2:$E$7,5,FALSE)),"OK","Les dates ne correspondent pas à la période visée par le soutien")))))</f>
        <v/>
      </c>
      <c r="I152" s="5"/>
      <c r="J152" s="523"/>
      <c r="K152" s="137" t="str">
        <f t="shared" si="22"/>
        <v/>
      </c>
      <c r="L152" s="524"/>
      <c r="M152" s="270"/>
      <c r="N152" s="137" t="str">
        <f t="shared" si="23"/>
        <v/>
      </c>
      <c r="O152" s="6"/>
      <c r="P152" s="160"/>
      <c r="Q152" s="7"/>
      <c r="R152" s="5"/>
      <c r="S152" s="10"/>
      <c r="T152" s="8"/>
      <c r="U152" s="306"/>
      <c r="V152" s="307"/>
      <c r="W152" s="308"/>
      <c r="X152" s="138" t="str">
        <f t="shared" si="19"/>
        <v/>
      </c>
      <c r="Y152" s="139" t="str">
        <f t="shared" si="20"/>
        <v/>
      </c>
      <c r="Z152" s="140" t="str">
        <f t="shared" si="24"/>
        <v/>
      </c>
      <c r="AA152" s="141" t="str">
        <f>IF(OR($F152="",$G152="",$I152="",$I152=0),"",VLOOKUP($G152,'Tableau de bord'!$B$28:$G$32,4,TRUE))</f>
        <v/>
      </c>
      <c r="AB152" s="141" t="str">
        <f>IF(OR($F152="",$G152="",$I152="",$I152=0),"",VLOOKUP($G152,'Tableau de bord'!$B$35:$G$39,4,TRUE))</f>
        <v/>
      </c>
      <c r="AC152" s="168" t="str">
        <f t="shared" si="21"/>
        <v/>
      </c>
      <c r="AD152" s="142" t="str">
        <f t="shared" si="25"/>
        <v/>
      </c>
      <c r="AE152" s="142" t="str">
        <f>IF(OR($I152="",$G152="",$F152=""),"",IF(OR($H152&lt;&gt;"OK",$K152&lt;&gt;"OK",$N152&lt;&gt;"OK"),0,IF($Y152&gt;=0,IF(($Z$10*$Z152)*VLOOKUP($G152,'Tableau de bord'!$B$42:$G$46,4,TRUE)&gt;75000,75000*($Y152),(($Z$10*$Z152)*$Y152*VLOOKUP($G152,'Tableau de bord'!$B$42:$G$46,4,TRUE))))))</f>
        <v/>
      </c>
      <c r="AF152" s="177" t="str">
        <f t="shared" si="26"/>
        <v/>
      </c>
      <c r="AG152" s="309"/>
      <c r="AH152" s="310"/>
      <c r="AI152" s="387"/>
      <c r="AJ152" s="388"/>
      <c r="AK152" s="386" t="str">
        <f t="shared" si="27"/>
        <v/>
      </c>
      <c r="AL152" s="160"/>
      <c r="AM152" s="380"/>
      <c r="AN152" s="388"/>
      <c r="AO152" s="173"/>
      <c r="AP152" s="388"/>
      <c r="AQ152" s="160"/>
      <c r="AR152" s="7"/>
      <c r="AS152" s="173"/>
      <c r="AT152" s="160"/>
    </row>
    <row r="153" spans="1:46" s="143" customFormat="1" ht="21" customHeight="1" x14ac:dyDescent="0.25">
      <c r="A153" s="305"/>
      <c r="B153" s="311"/>
      <c r="C153" s="311"/>
      <c r="D153" s="311"/>
      <c r="E153" s="311"/>
      <c r="F153" s="312"/>
      <c r="G153" s="313"/>
      <c r="H153" s="137" t="str">
        <f>IF(AND($C$6="Choisir la période de dépôt",F153&lt;&gt;"",G153),"Choisir une période de dépôt",IF(AND($G153&lt;&gt;"",$F153=""),"Date de début requise",IF(AND($F153&lt;&gt;"",$G153=""),"Date de fin requise",IF($F153="","",IF(AND(VLOOKUP($G153,Données!$C$2:$E$7,3,TRUE)=VLOOKUP($C$6,Données!$A$2:$E$7,5,FALSE),VLOOKUP($F153,Données!$C$2:$E$7,3,TRUE)=VLOOKUP($C$6,Données!$A$2:$E$7,5,FALSE)),"OK","Les dates ne correspondent pas à la période visée par le soutien")))))</f>
        <v/>
      </c>
      <c r="I153" s="5"/>
      <c r="J153" s="523"/>
      <c r="K153" s="137" t="str">
        <f t="shared" si="22"/>
        <v/>
      </c>
      <c r="L153" s="524"/>
      <c r="M153" s="270"/>
      <c r="N153" s="137" t="str">
        <f t="shared" si="23"/>
        <v/>
      </c>
      <c r="O153" s="6"/>
      <c r="P153" s="160"/>
      <c r="Q153" s="7"/>
      <c r="R153" s="5"/>
      <c r="S153" s="10"/>
      <c r="T153" s="8"/>
      <c r="U153" s="306"/>
      <c r="V153" s="307"/>
      <c r="W153" s="308"/>
      <c r="X153" s="138" t="str">
        <f t="shared" si="19"/>
        <v/>
      </c>
      <c r="Y153" s="139" t="str">
        <f t="shared" si="20"/>
        <v/>
      </c>
      <c r="Z153" s="140" t="str">
        <f t="shared" si="24"/>
        <v/>
      </c>
      <c r="AA153" s="141" t="str">
        <f>IF(OR($F153="",$G153="",$I153="",$I153=0),"",VLOOKUP($G153,'Tableau de bord'!$B$28:$G$32,4,TRUE))</f>
        <v/>
      </c>
      <c r="AB153" s="141" t="str">
        <f>IF(OR($F153="",$G153="",$I153="",$I153=0),"",VLOOKUP($G153,'Tableau de bord'!$B$35:$G$39,4,TRUE))</f>
        <v/>
      </c>
      <c r="AC153" s="168" t="str">
        <f t="shared" si="21"/>
        <v/>
      </c>
      <c r="AD153" s="142" t="str">
        <f t="shared" si="25"/>
        <v/>
      </c>
      <c r="AE153" s="142" t="str">
        <f>IF(OR($I153="",$G153="",$F153=""),"",IF(OR($H153&lt;&gt;"OK",$K153&lt;&gt;"OK",$N153&lt;&gt;"OK"),0,IF($Y153&gt;=0,IF(($Z$10*$Z153)*VLOOKUP($G153,'Tableau de bord'!$B$42:$G$46,4,TRUE)&gt;75000,75000*($Y153),(($Z$10*$Z153)*$Y153*VLOOKUP($G153,'Tableau de bord'!$B$42:$G$46,4,TRUE))))))</f>
        <v/>
      </c>
      <c r="AF153" s="177" t="str">
        <f t="shared" si="26"/>
        <v/>
      </c>
      <c r="AG153" s="309"/>
      <c r="AH153" s="310"/>
      <c r="AI153" s="387"/>
      <c r="AJ153" s="388"/>
      <c r="AK153" s="386" t="str">
        <f t="shared" si="27"/>
        <v/>
      </c>
      <c r="AL153" s="160"/>
      <c r="AM153" s="380"/>
      <c r="AN153" s="388"/>
      <c r="AO153" s="173"/>
      <c r="AP153" s="388"/>
      <c r="AQ153" s="160"/>
      <c r="AR153" s="7"/>
      <c r="AS153" s="173"/>
      <c r="AT153" s="160"/>
    </row>
    <row r="154" spans="1:46" s="143" customFormat="1" ht="21" customHeight="1" x14ac:dyDescent="0.25">
      <c r="A154" s="305"/>
      <c r="B154" s="311"/>
      <c r="C154" s="311"/>
      <c r="D154" s="311"/>
      <c r="E154" s="311"/>
      <c r="F154" s="312"/>
      <c r="G154" s="313"/>
      <c r="H154" s="137" t="str">
        <f>IF(AND($C$6="Choisir la période de dépôt",F154&lt;&gt;"",G154),"Choisir une période de dépôt",IF(AND($G154&lt;&gt;"",$F154=""),"Date de début requise",IF(AND($F154&lt;&gt;"",$G154=""),"Date de fin requise",IF($F154="","",IF(AND(VLOOKUP($G154,Données!$C$2:$E$7,3,TRUE)=VLOOKUP($C$6,Données!$A$2:$E$7,5,FALSE),VLOOKUP($F154,Données!$C$2:$E$7,3,TRUE)=VLOOKUP($C$6,Données!$A$2:$E$7,5,FALSE)),"OK","Les dates ne correspondent pas à la période visée par le soutien")))))</f>
        <v/>
      </c>
      <c r="I154" s="5"/>
      <c r="J154" s="523"/>
      <c r="K154" s="137" t="str">
        <f t="shared" si="22"/>
        <v/>
      </c>
      <c r="L154" s="524"/>
      <c r="M154" s="270"/>
      <c r="N154" s="137" t="str">
        <f t="shared" si="23"/>
        <v/>
      </c>
      <c r="O154" s="6"/>
      <c r="P154" s="160"/>
      <c r="Q154" s="7"/>
      <c r="R154" s="5"/>
      <c r="S154" s="10"/>
      <c r="T154" s="8"/>
      <c r="U154" s="306"/>
      <c r="V154" s="307"/>
      <c r="W154" s="308"/>
      <c r="X154" s="138" t="str">
        <f t="shared" si="19"/>
        <v/>
      </c>
      <c r="Y154" s="139" t="str">
        <f t="shared" si="20"/>
        <v/>
      </c>
      <c r="Z154" s="140" t="str">
        <f t="shared" si="24"/>
        <v/>
      </c>
      <c r="AA154" s="141" t="str">
        <f>IF(OR($F154="",$G154="",$I154="",$I154=0),"",VLOOKUP($G154,'Tableau de bord'!$B$28:$G$32,4,TRUE))</f>
        <v/>
      </c>
      <c r="AB154" s="141" t="str">
        <f>IF(OR($F154="",$G154="",$I154="",$I154=0),"",VLOOKUP($G154,'Tableau de bord'!$B$35:$G$39,4,TRUE))</f>
        <v/>
      </c>
      <c r="AC154" s="168" t="str">
        <f t="shared" si="21"/>
        <v/>
      </c>
      <c r="AD154" s="142" t="str">
        <f t="shared" si="25"/>
        <v/>
      </c>
      <c r="AE154" s="142" t="str">
        <f>IF(OR($I154="",$G154="",$F154=""),"",IF(OR($H154&lt;&gt;"OK",$K154&lt;&gt;"OK",$N154&lt;&gt;"OK"),0,IF($Y154&gt;=0,IF(($Z$10*$Z154)*VLOOKUP($G154,'Tableau de bord'!$B$42:$G$46,4,TRUE)&gt;75000,75000*($Y154),(($Z$10*$Z154)*$Y154*VLOOKUP($G154,'Tableau de bord'!$B$42:$G$46,4,TRUE))))))</f>
        <v/>
      </c>
      <c r="AF154" s="177" t="str">
        <f t="shared" si="26"/>
        <v/>
      </c>
      <c r="AG154" s="309"/>
      <c r="AH154" s="310"/>
      <c r="AI154" s="387"/>
      <c r="AJ154" s="388"/>
      <c r="AK154" s="386" t="str">
        <f t="shared" si="27"/>
        <v/>
      </c>
      <c r="AL154" s="160"/>
      <c r="AM154" s="380"/>
      <c r="AN154" s="388"/>
      <c r="AO154" s="173"/>
      <c r="AP154" s="388"/>
      <c r="AQ154" s="160"/>
      <c r="AR154" s="7"/>
      <c r="AS154" s="173"/>
      <c r="AT154" s="160"/>
    </row>
    <row r="155" spans="1:46" s="143" customFormat="1" ht="21" customHeight="1" x14ac:dyDescent="0.25">
      <c r="A155" s="305"/>
      <c r="B155" s="311"/>
      <c r="C155" s="311"/>
      <c r="D155" s="311"/>
      <c r="E155" s="311"/>
      <c r="F155" s="312"/>
      <c r="G155" s="313"/>
      <c r="H155" s="137" t="str">
        <f>IF(AND($C$6="Choisir la période de dépôt",F155&lt;&gt;"",G155),"Choisir une période de dépôt",IF(AND($G155&lt;&gt;"",$F155=""),"Date de début requise",IF(AND($F155&lt;&gt;"",$G155=""),"Date de fin requise",IF($F155="","",IF(AND(VLOOKUP($G155,Données!$C$2:$E$7,3,TRUE)=VLOOKUP($C$6,Données!$A$2:$E$7,5,FALSE),VLOOKUP($F155,Données!$C$2:$E$7,3,TRUE)=VLOOKUP($C$6,Données!$A$2:$E$7,5,FALSE)),"OK","Les dates ne correspondent pas à la période visée par le soutien")))))</f>
        <v/>
      </c>
      <c r="I155" s="5"/>
      <c r="J155" s="523"/>
      <c r="K155" s="137" t="str">
        <f t="shared" si="22"/>
        <v/>
      </c>
      <c r="L155" s="524"/>
      <c r="M155" s="270"/>
      <c r="N155" s="137" t="str">
        <f t="shared" si="23"/>
        <v/>
      </c>
      <c r="O155" s="6"/>
      <c r="P155" s="160"/>
      <c r="Q155" s="7"/>
      <c r="R155" s="5"/>
      <c r="S155" s="10"/>
      <c r="T155" s="8"/>
      <c r="U155" s="306"/>
      <c r="V155" s="307"/>
      <c r="W155" s="308"/>
      <c r="X155" s="138" t="str">
        <f t="shared" si="19"/>
        <v/>
      </c>
      <c r="Y155" s="139" t="str">
        <f t="shared" si="20"/>
        <v/>
      </c>
      <c r="Z155" s="140" t="str">
        <f t="shared" si="24"/>
        <v/>
      </c>
      <c r="AA155" s="141" t="str">
        <f>IF(OR($F155="",$G155="",$I155="",$I155=0),"",VLOOKUP($G155,'Tableau de bord'!$B$28:$G$32,4,TRUE))</f>
        <v/>
      </c>
      <c r="AB155" s="141" t="str">
        <f>IF(OR($F155="",$G155="",$I155="",$I155=0),"",VLOOKUP($G155,'Tableau de bord'!$B$35:$G$39,4,TRUE))</f>
        <v/>
      </c>
      <c r="AC155" s="168" t="str">
        <f t="shared" si="21"/>
        <v/>
      </c>
      <c r="AD155" s="142" t="str">
        <f t="shared" si="25"/>
        <v/>
      </c>
      <c r="AE155" s="142" t="str">
        <f>IF(OR($I155="",$G155="",$F155=""),"",IF(OR($H155&lt;&gt;"OK",$K155&lt;&gt;"OK",$N155&lt;&gt;"OK"),0,IF($Y155&gt;=0,IF(($Z$10*$Z155)*VLOOKUP($G155,'Tableau de bord'!$B$42:$G$46,4,TRUE)&gt;75000,75000*($Y155),(($Z$10*$Z155)*$Y155*VLOOKUP($G155,'Tableau de bord'!$B$42:$G$46,4,TRUE))))))</f>
        <v/>
      </c>
      <c r="AF155" s="177" t="str">
        <f t="shared" si="26"/>
        <v/>
      </c>
      <c r="AG155" s="309"/>
      <c r="AH155" s="310"/>
      <c r="AI155" s="387"/>
      <c r="AJ155" s="388"/>
      <c r="AK155" s="386" t="str">
        <f t="shared" si="27"/>
        <v/>
      </c>
      <c r="AL155" s="160"/>
      <c r="AM155" s="380"/>
      <c r="AN155" s="388"/>
      <c r="AO155" s="173"/>
      <c r="AP155" s="388"/>
      <c r="AQ155" s="160"/>
      <c r="AR155" s="7"/>
      <c r="AS155" s="173"/>
      <c r="AT155" s="160"/>
    </row>
    <row r="156" spans="1:46" s="143" customFormat="1" ht="21" customHeight="1" x14ac:dyDescent="0.25">
      <c r="A156" s="305"/>
      <c r="B156" s="311"/>
      <c r="C156" s="311"/>
      <c r="D156" s="311"/>
      <c r="E156" s="311"/>
      <c r="F156" s="312"/>
      <c r="G156" s="313"/>
      <c r="H156" s="137" t="str">
        <f>IF(AND($C$6="Choisir la période de dépôt",F156&lt;&gt;"",G156),"Choisir une période de dépôt",IF(AND($G156&lt;&gt;"",$F156=""),"Date de début requise",IF(AND($F156&lt;&gt;"",$G156=""),"Date de fin requise",IF($F156="","",IF(AND(VLOOKUP($G156,Données!$C$2:$E$7,3,TRUE)=VLOOKUP($C$6,Données!$A$2:$E$7,5,FALSE),VLOOKUP($F156,Données!$C$2:$E$7,3,TRUE)=VLOOKUP($C$6,Données!$A$2:$E$7,5,FALSE)),"OK","Les dates ne correspondent pas à la période visée par le soutien")))))</f>
        <v/>
      </c>
      <c r="I156" s="5"/>
      <c r="J156" s="523"/>
      <c r="K156" s="137" t="str">
        <f t="shared" si="22"/>
        <v/>
      </c>
      <c r="L156" s="524"/>
      <c r="M156" s="270"/>
      <c r="N156" s="137" t="str">
        <f t="shared" si="23"/>
        <v/>
      </c>
      <c r="O156" s="6"/>
      <c r="P156" s="160"/>
      <c r="Q156" s="7"/>
      <c r="R156" s="5"/>
      <c r="S156" s="10"/>
      <c r="T156" s="8"/>
      <c r="U156" s="306"/>
      <c r="V156" s="307"/>
      <c r="W156" s="308"/>
      <c r="X156" s="138" t="str">
        <f t="shared" si="19"/>
        <v/>
      </c>
      <c r="Y156" s="139" t="str">
        <f t="shared" si="20"/>
        <v/>
      </c>
      <c r="Z156" s="140" t="str">
        <f t="shared" si="24"/>
        <v/>
      </c>
      <c r="AA156" s="141" t="str">
        <f>IF(OR($F156="",$G156="",$I156="",$I156=0),"",VLOOKUP($G156,'Tableau de bord'!$B$28:$G$32,4,TRUE))</f>
        <v/>
      </c>
      <c r="AB156" s="141" t="str">
        <f>IF(OR($F156="",$G156="",$I156="",$I156=0),"",VLOOKUP($G156,'Tableau de bord'!$B$35:$G$39,4,TRUE))</f>
        <v/>
      </c>
      <c r="AC156" s="168" t="str">
        <f t="shared" si="21"/>
        <v/>
      </c>
      <c r="AD156" s="142" t="str">
        <f t="shared" si="25"/>
        <v/>
      </c>
      <c r="AE156" s="142" t="str">
        <f>IF(OR($I156="",$G156="",$F156=""),"",IF(OR($H156&lt;&gt;"OK",$K156&lt;&gt;"OK",$N156&lt;&gt;"OK"),0,IF($Y156&gt;=0,IF(($Z$10*$Z156)*VLOOKUP($G156,'Tableau de bord'!$B$42:$G$46,4,TRUE)&gt;75000,75000*($Y156),(($Z$10*$Z156)*$Y156*VLOOKUP($G156,'Tableau de bord'!$B$42:$G$46,4,TRUE))))))</f>
        <v/>
      </c>
      <c r="AF156" s="177" t="str">
        <f t="shared" si="26"/>
        <v/>
      </c>
      <c r="AG156" s="309"/>
      <c r="AH156" s="310"/>
      <c r="AI156" s="387"/>
      <c r="AJ156" s="388"/>
      <c r="AK156" s="386" t="str">
        <f t="shared" si="27"/>
        <v/>
      </c>
      <c r="AL156" s="160"/>
      <c r="AM156" s="380"/>
      <c r="AN156" s="388"/>
      <c r="AO156" s="173"/>
      <c r="AP156" s="388"/>
      <c r="AQ156" s="160"/>
      <c r="AR156" s="7"/>
      <c r="AS156" s="173"/>
      <c r="AT156" s="160"/>
    </row>
    <row r="157" spans="1:46" s="143" customFormat="1" ht="21" customHeight="1" x14ac:dyDescent="0.25">
      <c r="A157" s="305"/>
      <c r="B157" s="311"/>
      <c r="C157" s="311"/>
      <c r="D157" s="311"/>
      <c r="E157" s="311"/>
      <c r="F157" s="312"/>
      <c r="G157" s="313"/>
      <c r="H157" s="137" t="str">
        <f>IF(AND($C$6="Choisir la période de dépôt",F157&lt;&gt;"",G157),"Choisir une période de dépôt",IF(AND($G157&lt;&gt;"",$F157=""),"Date de début requise",IF(AND($F157&lt;&gt;"",$G157=""),"Date de fin requise",IF($F157="","",IF(AND(VLOOKUP($G157,Données!$C$2:$E$7,3,TRUE)=VLOOKUP($C$6,Données!$A$2:$E$7,5,FALSE),VLOOKUP($F157,Données!$C$2:$E$7,3,TRUE)=VLOOKUP($C$6,Données!$A$2:$E$7,5,FALSE)),"OK","Les dates ne correspondent pas à la période visée par le soutien")))))</f>
        <v/>
      </c>
      <c r="I157" s="5"/>
      <c r="J157" s="523"/>
      <c r="K157" s="137" t="str">
        <f t="shared" si="22"/>
        <v/>
      </c>
      <c r="L157" s="524"/>
      <c r="M157" s="270"/>
      <c r="N157" s="137" t="str">
        <f t="shared" si="23"/>
        <v/>
      </c>
      <c r="O157" s="6"/>
      <c r="P157" s="160"/>
      <c r="Q157" s="7"/>
      <c r="R157" s="5"/>
      <c r="S157" s="10"/>
      <c r="T157" s="8"/>
      <c r="U157" s="306"/>
      <c r="V157" s="307"/>
      <c r="W157" s="308"/>
      <c r="X157" s="138" t="str">
        <f t="shared" si="19"/>
        <v/>
      </c>
      <c r="Y157" s="139" t="str">
        <f t="shared" si="20"/>
        <v/>
      </c>
      <c r="Z157" s="140" t="str">
        <f t="shared" si="24"/>
        <v/>
      </c>
      <c r="AA157" s="141" t="str">
        <f>IF(OR($F157="",$G157="",$I157="",$I157=0),"",VLOOKUP($G157,'Tableau de bord'!$B$28:$G$32,4,TRUE))</f>
        <v/>
      </c>
      <c r="AB157" s="141" t="str">
        <f>IF(OR($F157="",$G157="",$I157="",$I157=0),"",VLOOKUP($G157,'Tableau de bord'!$B$35:$G$39,4,TRUE))</f>
        <v/>
      </c>
      <c r="AC157" s="168" t="str">
        <f t="shared" si="21"/>
        <v/>
      </c>
      <c r="AD157" s="142" t="str">
        <f t="shared" si="25"/>
        <v/>
      </c>
      <c r="AE157" s="142" t="str">
        <f>IF(OR($I157="",$G157="",$F157=""),"",IF(OR($H157&lt;&gt;"OK",$K157&lt;&gt;"OK",$N157&lt;&gt;"OK"),0,IF($Y157&gt;=0,IF(($Z$10*$Z157)*VLOOKUP($G157,'Tableau de bord'!$B$42:$G$46,4,TRUE)&gt;75000,75000*($Y157),(($Z$10*$Z157)*$Y157*VLOOKUP($G157,'Tableau de bord'!$B$42:$G$46,4,TRUE))))))</f>
        <v/>
      </c>
      <c r="AF157" s="177" t="str">
        <f t="shared" si="26"/>
        <v/>
      </c>
      <c r="AG157" s="309"/>
      <c r="AH157" s="310"/>
      <c r="AI157" s="387"/>
      <c r="AJ157" s="388"/>
      <c r="AK157" s="386" t="str">
        <f t="shared" si="27"/>
        <v/>
      </c>
      <c r="AL157" s="160"/>
      <c r="AM157" s="380"/>
      <c r="AN157" s="388"/>
      <c r="AO157" s="173"/>
      <c r="AP157" s="388"/>
      <c r="AQ157" s="160"/>
      <c r="AR157" s="7"/>
      <c r="AS157" s="173"/>
      <c r="AT157" s="160"/>
    </row>
    <row r="158" spans="1:46" s="143" customFormat="1" ht="21" customHeight="1" x14ac:dyDescent="0.25">
      <c r="A158" s="305"/>
      <c r="B158" s="311"/>
      <c r="C158" s="311"/>
      <c r="D158" s="311"/>
      <c r="E158" s="311"/>
      <c r="F158" s="312"/>
      <c r="G158" s="313"/>
      <c r="H158" s="137" t="str">
        <f>IF(AND($C$6="Choisir la période de dépôt",F158&lt;&gt;"",G158),"Choisir une période de dépôt",IF(AND($G158&lt;&gt;"",$F158=""),"Date de début requise",IF(AND($F158&lt;&gt;"",$G158=""),"Date de fin requise",IF($F158="","",IF(AND(VLOOKUP($G158,Données!$C$2:$E$7,3,TRUE)=VLOOKUP($C$6,Données!$A$2:$E$7,5,FALSE),VLOOKUP($F158,Données!$C$2:$E$7,3,TRUE)=VLOOKUP($C$6,Données!$A$2:$E$7,5,FALSE)),"OK","Les dates ne correspondent pas à la période visée par le soutien")))))</f>
        <v/>
      </c>
      <c r="I158" s="5"/>
      <c r="J158" s="523"/>
      <c r="K158" s="137" t="str">
        <f t="shared" si="22"/>
        <v/>
      </c>
      <c r="L158" s="524"/>
      <c r="M158" s="270"/>
      <c r="N158" s="137" t="str">
        <f t="shared" si="23"/>
        <v/>
      </c>
      <c r="O158" s="6"/>
      <c r="P158" s="160"/>
      <c r="Q158" s="7"/>
      <c r="R158" s="5"/>
      <c r="S158" s="10"/>
      <c r="T158" s="8"/>
      <c r="U158" s="306"/>
      <c r="V158" s="307"/>
      <c r="W158" s="308"/>
      <c r="X158" s="138" t="str">
        <f t="shared" si="19"/>
        <v/>
      </c>
      <c r="Y158" s="139" t="str">
        <f t="shared" si="20"/>
        <v/>
      </c>
      <c r="Z158" s="140" t="str">
        <f t="shared" si="24"/>
        <v/>
      </c>
      <c r="AA158" s="141" t="str">
        <f>IF(OR($F158="",$G158="",$I158="",$I158=0),"",VLOOKUP($G158,'Tableau de bord'!$B$28:$G$32,4,TRUE))</f>
        <v/>
      </c>
      <c r="AB158" s="141" t="str">
        <f>IF(OR($F158="",$G158="",$I158="",$I158=0),"",VLOOKUP($G158,'Tableau de bord'!$B$35:$G$39,4,TRUE))</f>
        <v/>
      </c>
      <c r="AC158" s="168" t="str">
        <f t="shared" si="21"/>
        <v/>
      </c>
      <c r="AD158" s="142" t="str">
        <f t="shared" si="25"/>
        <v/>
      </c>
      <c r="AE158" s="142" t="str">
        <f>IF(OR($I158="",$G158="",$F158=""),"",IF(OR($H158&lt;&gt;"OK",$K158&lt;&gt;"OK",$N158&lt;&gt;"OK"),0,IF($Y158&gt;=0,IF(($Z$10*$Z158)*VLOOKUP($G158,'Tableau de bord'!$B$42:$G$46,4,TRUE)&gt;75000,75000*($Y158),(($Z$10*$Z158)*$Y158*VLOOKUP($G158,'Tableau de bord'!$B$42:$G$46,4,TRUE))))))</f>
        <v/>
      </c>
      <c r="AF158" s="177" t="str">
        <f t="shared" si="26"/>
        <v/>
      </c>
      <c r="AG158" s="309"/>
      <c r="AH158" s="310"/>
      <c r="AI158" s="387"/>
      <c r="AJ158" s="388"/>
      <c r="AK158" s="386" t="str">
        <f t="shared" si="27"/>
        <v/>
      </c>
      <c r="AL158" s="160"/>
      <c r="AM158" s="380"/>
      <c r="AN158" s="388"/>
      <c r="AO158" s="173"/>
      <c r="AP158" s="388"/>
      <c r="AQ158" s="160"/>
      <c r="AR158" s="7"/>
      <c r="AS158" s="173"/>
      <c r="AT158" s="160"/>
    </row>
    <row r="159" spans="1:46" s="143" customFormat="1" ht="21" customHeight="1" x14ac:dyDescent="0.25">
      <c r="A159" s="305"/>
      <c r="B159" s="311"/>
      <c r="C159" s="311"/>
      <c r="D159" s="311"/>
      <c r="E159" s="311"/>
      <c r="F159" s="312"/>
      <c r="G159" s="313"/>
      <c r="H159" s="137" t="str">
        <f>IF(AND($C$6="Choisir la période de dépôt",F159&lt;&gt;"",G159),"Choisir une période de dépôt",IF(AND($G159&lt;&gt;"",$F159=""),"Date de début requise",IF(AND($F159&lt;&gt;"",$G159=""),"Date de fin requise",IF($F159="","",IF(AND(VLOOKUP($G159,Données!$C$2:$E$7,3,TRUE)=VLOOKUP($C$6,Données!$A$2:$E$7,5,FALSE),VLOOKUP($F159,Données!$C$2:$E$7,3,TRUE)=VLOOKUP($C$6,Données!$A$2:$E$7,5,FALSE)),"OK","Les dates ne correspondent pas à la période visée par le soutien")))))</f>
        <v/>
      </c>
      <c r="I159" s="5"/>
      <c r="J159" s="523"/>
      <c r="K159" s="137" t="str">
        <f t="shared" si="22"/>
        <v/>
      </c>
      <c r="L159" s="524"/>
      <c r="M159" s="270"/>
      <c r="N159" s="137" t="str">
        <f t="shared" si="23"/>
        <v/>
      </c>
      <c r="O159" s="6"/>
      <c r="P159" s="160"/>
      <c r="Q159" s="7"/>
      <c r="R159" s="5"/>
      <c r="S159" s="10"/>
      <c r="T159" s="8"/>
      <c r="U159" s="306"/>
      <c r="V159" s="307"/>
      <c r="W159" s="308"/>
      <c r="X159" s="138" t="str">
        <f t="shared" si="19"/>
        <v/>
      </c>
      <c r="Y159" s="139" t="str">
        <f t="shared" si="20"/>
        <v/>
      </c>
      <c r="Z159" s="140" t="str">
        <f t="shared" si="24"/>
        <v/>
      </c>
      <c r="AA159" s="141" t="str">
        <f>IF(OR($F159="",$G159="",$I159="",$I159=0),"",VLOOKUP($G159,'Tableau de bord'!$B$28:$G$32,4,TRUE))</f>
        <v/>
      </c>
      <c r="AB159" s="141" t="str">
        <f>IF(OR($F159="",$G159="",$I159="",$I159=0),"",VLOOKUP($G159,'Tableau de bord'!$B$35:$G$39,4,TRUE))</f>
        <v/>
      </c>
      <c r="AC159" s="168" t="str">
        <f t="shared" si="21"/>
        <v/>
      </c>
      <c r="AD159" s="142" t="str">
        <f t="shared" si="25"/>
        <v/>
      </c>
      <c r="AE159" s="142" t="str">
        <f>IF(OR($I159="",$G159="",$F159=""),"",IF(OR($H159&lt;&gt;"OK",$K159&lt;&gt;"OK",$N159&lt;&gt;"OK"),0,IF($Y159&gt;=0,IF(($Z$10*$Z159)*VLOOKUP($G159,'Tableau de bord'!$B$42:$G$46,4,TRUE)&gt;75000,75000*($Y159),(($Z$10*$Z159)*$Y159*VLOOKUP($G159,'Tableau de bord'!$B$42:$G$46,4,TRUE))))))</f>
        <v/>
      </c>
      <c r="AF159" s="177" t="str">
        <f t="shared" si="26"/>
        <v/>
      </c>
      <c r="AG159" s="309"/>
      <c r="AH159" s="310"/>
      <c r="AI159" s="387"/>
      <c r="AJ159" s="388"/>
      <c r="AK159" s="386" t="str">
        <f t="shared" si="27"/>
        <v/>
      </c>
      <c r="AL159" s="160"/>
      <c r="AM159" s="380"/>
      <c r="AN159" s="388"/>
      <c r="AO159" s="173"/>
      <c r="AP159" s="388"/>
      <c r="AQ159" s="160"/>
      <c r="AR159" s="7"/>
      <c r="AS159" s="173"/>
      <c r="AT159" s="160"/>
    </row>
    <row r="160" spans="1:46" s="143" customFormat="1" ht="21" customHeight="1" x14ac:dyDescent="0.25">
      <c r="A160" s="305"/>
      <c r="B160" s="311"/>
      <c r="C160" s="311"/>
      <c r="D160" s="311"/>
      <c r="E160" s="311"/>
      <c r="F160" s="312"/>
      <c r="G160" s="313"/>
      <c r="H160" s="137" t="str">
        <f>IF(AND($C$6="Choisir la période de dépôt",F160&lt;&gt;"",G160),"Choisir une période de dépôt",IF(AND($G160&lt;&gt;"",$F160=""),"Date de début requise",IF(AND($F160&lt;&gt;"",$G160=""),"Date de fin requise",IF($F160="","",IF(AND(VLOOKUP($G160,Données!$C$2:$E$7,3,TRUE)=VLOOKUP($C$6,Données!$A$2:$E$7,5,FALSE),VLOOKUP($F160,Données!$C$2:$E$7,3,TRUE)=VLOOKUP($C$6,Données!$A$2:$E$7,5,FALSE)),"OK","Les dates ne correspondent pas à la période visée par le soutien")))))</f>
        <v/>
      </c>
      <c r="I160" s="5"/>
      <c r="J160" s="523"/>
      <c r="K160" s="137" t="str">
        <f t="shared" si="22"/>
        <v/>
      </c>
      <c r="L160" s="524"/>
      <c r="M160" s="270"/>
      <c r="N160" s="137" t="str">
        <f t="shared" si="23"/>
        <v/>
      </c>
      <c r="O160" s="6"/>
      <c r="P160" s="160"/>
      <c r="Q160" s="7"/>
      <c r="R160" s="5"/>
      <c r="S160" s="10"/>
      <c r="T160" s="8"/>
      <c r="U160" s="306"/>
      <c r="V160" s="307"/>
      <c r="W160" s="308"/>
      <c r="X160" s="138" t="str">
        <f t="shared" si="19"/>
        <v/>
      </c>
      <c r="Y160" s="139" t="str">
        <f t="shared" si="20"/>
        <v/>
      </c>
      <c r="Z160" s="140" t="str">
        <f t="shared" si="24"/>
        <v/>
      </c>
      <c r="AA160" s="141" t="str">
        <f>IF(OR($F160="",$G160="",$I160="",$I160=0),"",VLOOKUP($G160,'Tableau de bord'!$B$28:$G$32,4,TRUE))</f>
        <v/>
      </c>
      <c r="AB160" s="141" t="str">
        <f>IF(OR($F160="",$G160="",$I160="",$I160=0),"",VLOOKUP($G160,'Tableau de bord'!$B$35:$G$39,4,TRUE))</f>
        <v/>
      </c>
      <c r="AC160" s="168" t="str">
        <f t="shared" si="21"/>
        <v/>
      </c>
      <c r="AD160" s="142" t="str">
        <f t="shared" si="25"/>
        <v/>
      </c>
      <c r="AE160" s="142" t="str">
        <f>IF(OR($I160="",$G160="",$F160=""),"",IF(OR($H160&lt;&gt;"OK",$K160&lt;&gt;"OK",$N160&lt;&gt;"OK"),0,IF($Y160&gt;=0,IF(($Z$10*$Z160)*VLOOKUP($G160,'Tableau de bord'!$B$42:$G$46,4,TRUE)&gt;75000,75000*($Y160),(($Z$10*$Z160)*$Y160*VLOOKUP($G160,'Tableau de bord'!$B$42:$G$46,4,TRUE))))))</f>
        <v/>
      </c>
      <c r="AF160" s="177" t="str">
        <f t="shared" si="26"/>
        <v/>
      </c>
      <c r="AG160" s="309"/>
      <c r="AH160" s="310"/>
      <c r="AI160" s="387"/>
      <c r="AJ160" s="388"/>
      <c r="AK160" s="386" t="str">
        <f t="shared" si="27"/>
        <v/>
      </c>
      <c r="AL160" s="160"/>
      <c r="AM160" s="380"/>
      <c r="AN160" s="388"/>
      <c r="AO160" s="173"/>
      <c r="AP160" s="388"/>
      <c r="AQ160" s="160"/>
      <c r="AR160" s="7"/>
      <c r="AS160" s="173"/>
      <c r="AT160" s="160"/>
    </row>
    <row r="161" spans="1:46" s="143" customFormat="1" ht="21" customHeight="1" x14ac:dyDescent="0.25">
      <c r="A161" s="305"/>
      <c r="B161" s="311"/>
      <c r="C161" s="311"/>
      <c r="D161" s="311"/>
      <c r="E161" s="311"/>
      <c r="F161" s="312"/>
      <c r="G161" s="313"/>
      <c r="H161" s="137" t="str">
        <f>IF(AND($C$6="Choisir la période de dépôt",F161&lt;&gt;"",G161),"Choisir une période de dépôt",IF(AND($G161&lt;&gt;"",$F161=""),"Date de début requise",IF(AND($F161&lt;&gt;"",$G161=""),"Date de fin requise",IF($F161="","",IF(AND(VLOOKUP($G161,Données!$C$2:$E$7,3,TRUE)=VLOOKUP($C$6,Données!$A$2:$E$7,5,FALSE),VLOOKUP($F161,Données!$C$2:$E$7,3,TRUE)=VLOOKUP($C$6,Données!$A$2:$E$7,5,FALSE)),"OK","Les dates ne correspondent pas à la période visée par le soutien")))))</f>
        <v/>
      </c>
      <c r="I161" s="5"/>
      <c r="J161" s="523"/>
      <c r="K161" s="137" t="str">
        <f t="shared" si="22"/>
        <v/>
      </c>
      <c r="L161" s="524"/>
      <c r="M161" s="270"/>
      <c r="N161" s="137" t="str">
        <f t="shared" si="23"/>
        <v/>
      </c>
      <c r="O161" s="6"/>
      <c r="P161" s="160"/>
      <c r="Q161" s="7"/>
      <c r="R161" s="5"/>
      <c r="S161" s="10"/>
      <c r="T161" s="8"/>
      <c r="U161" s="306"/>
      <c r="V161" s="307"/>
      <c r="W161" s="308"/>
      <c r="X161" s="138" t="str">
        <f t="shared" si="19"/>
        <v/>
      </c>
      <c r="Y161" s="139" t="str">
        <f t="shared" si="20"/>
        <v/>
      </c>
      <c r="Z161" s="140" t="str">
        <f t="shared" si="24"/>
        <v/>
      </c>
      <c r="AA161" s="141" t="str">
        <f>IF(OR($F161="",$G161="",$I161="",$I161=0),"",VLOOKUP($G161,'Tableau de bord'!$B$28:$G$32,4,TRUE))</f>
        <v/>
      </c>
      <c r="AB161" s="141" t="str">
        <f>IF(OR($F161="",$G161="",$I161="",$I161=0),"",VLOOKUP($G161,'Tableau de bord'!$B$35:$G$39,4,TRUE))</f>
        <v/>
      </c>
      <c r="AC161" s="168" t="str">
        <f t="shared" si="21"/>
        <v/>
      </c>
      <c r="AD161" s="142" t="str">
        <f t="shared" si="25"/>
        <v/>
      </c>
      <c r="AE161" s="142" t="str">
        <f>IF(OR($I161="",$G161="",$F161=""),"",IF(OR($H161&lt;&gt;"OK",$K161&lt;&gt;"OK",$N161&lt;&gt;"OK"),0,IF($Y161&gt;=0,IF(($Z$10*$Z161)*VLOOKUP($G161,'Tableau de bord'!$B$42:$G$46,4,TRUE)&gt;75000,75000*($Y161),(($Z$10*$Z161)*$Y161*VLOOKUP($G161,'Tableau de bord'!$B$42:$G$46,4,TRUE))))))</f>
        <v/>
      </c>
      <c r="AF161" s="177" t="str">
        <f t="shared" si="26"/>
        <v/>
      </c>
      <c r="AG161" s="309"/>
      <c r="AH161" s="310"/>
      <c r="AI161" s="387"/>
      <c r="AJ161" s="388"/>
      <c r="AK161" s="386" t="str">
        <f t="shared" si="27"/>
        <v/>
      </c>
      <c r="AL161" s="160"/>
      <c r="AM161" s="380"/>
      <c r="AN161" s="388"/>
      <c r="AO161" s="173"/>
      <c r="AP161" s="388"/>
      <c r="AQ161" s="160"/>
      <c r="AR161" s="7"/>
      <c r="AS161" s="173"/>
      <c r="AT161" s="160"/>
    </row>
    <row r="162" spans="1:46" s="143" customFormat="1" ht="21" customHeight="1" x14ac:dyDescent="0.25">
      <c r="A162" s="305"/>
      <c r="B162" s="311"/>
      <c r="C162" s="311"/>
      <c r="D162" s="311"/>
      <c r="E162" s="311"/>
      <c r="F162" s="312"/>
      <c r="G162" s="313"/>
      <c r="H162" s="137" t="str">
        <f>IF(AND($C$6="Choisir la période de dépôt",F162&lt;&gt;"",G162),"Choisir une période de dépôt",IF(AND($G162&lt;&gt;"",$F162=""),"Date de début requise",IF(AND($F162&lt;&gt;"",$G162=""),"Date de fin requise",IF($F162="","",IF(AND(VLOOKUP($G162,Données!$C$2:$E$7,3,TRUE)=VLOOKUP($C$6,Données!$A$2:$E$7,5,FALSE),VLOOKUP($F162,Données!$C$2:$E$7,3,TRUE)=VLOOKUP($C$6,Données!$A$2:$E$7,5,FALSE)),"OK","Les dates ne correspondent pas à la période visée par le soutien")))))</f>
        <v/>
      </c>
      <c r="I162" s="5"/>
      <c r="J162" s="523"/>
      <c r="K162" s="137" t="str">
        <f t="shared" si="22"/>
        <v/>
      </c>
      <c r="L162" s="524"/>
      <c r="M162" s="270"/>
      <c r="N162" s="137" t="str">
        <f t="shared" si="23"/>
        <v/>
      </c>
      <c r="O162" s="6"/>
      <c r="P162" s="160"/>
      <c r="Q162" s="7"/>
      <c r="R162" s="5"/>
      <c r="S162" s="10"/>
      <c r="T162" s="8"/>
      <c r="U162" s="306"/>
      <c r="V162" s="307"/>
      <c r="W162" s="308"/>
      <c r="X162" s="138" t="str">
        <f t="shared" si="19"/>
        <v/>
      </c>
      <c r="Y162" s="139" t="str">
        <f t="shared" si="20"/>
        <v/>
      </c>
      <c r="Z162" s="140" t="str">
        <f t="shared" si="24"/>
        <v/>
      </c>
      <c r="AA162" s="141" t="str">
        <f>IF(OR($F162="",$G162="",$I162="",$I162=0),"",VLOOKUP($G162,'Tableau de bord'!$B$28:$G$32,4,TRUE))</f>
        <v/>
      </c>
      <c r="AB162" s="141" t="str">
        <f>IF(OR($F162="",$G162="",$I162="",$I162=0),"",VLOOKUP($G162,'Tableau de bord'!$B$35:$G$39,4,TRUE))</f>
        <v/>
      </c>
      <c r="AC162" s="168" t="str">
        <f t="shared" si="21"/>
        <v/>
      </c>
      <c r="AD162" s="142" t="str">
        <f t="shared" si="25"/>
        <v/>
      </c>
      <c r="AE162" s="142" t="str">
        <f>IF(OR($I162="",$G162="",$F162=""),"",IF(OR($H162&lt;&gt;"OK",$K162&lt;&gt;"OK",$N162&lt;&gt;"OK"),0,IF($Y162&gt;=0,IF(($Z$10*$Z162)*VLOOKUP($G162,'Tableau de bord'!$B$42:$G$46,4,TRUE)&gt;75000,75000*($Y162),(($Z$10*$Z162)*$Y162*VLOOKUP($G162,'Tableau de bord'!$B$42:$G$46,4,TRUE))))))</f>
        <v/>
      </c>
      <c r="AF162" s="177" t="str">
        <f t="shared" si="26"/>
        <v/>
      </c>
      <c r="AG162" s="309"/>
      <c r="AH162" s="310"/>
      <c r="AI162" s="387"/>
      <c r="AJ162" s="388"/>
      <c r="AK162" s="386" t="str">
        <f t="shared" si="27"/>
        <v/>
      </c>
      <c r="AL162" s="160"/>
      <c r="AM162" s="380"/>
      <c r="AN162" s="388"/>
      <c r="AO162" s="173"/>
      <c r="AP162" s="388"/>
      <c r="AQ162" s="160"/>
      <c r="AR162" s="7"/>
      <c r="AS162" s="173"/>
      <c r="AT162" s="160"/>
    </row>
    <row r="163" spans="1:46" s="143" customFormat="1" ht="21" customHeight="1" x14ac:dyDescent="0.25">
      <c r="A163" s="305"/>
      <c r="B163" s="311"/>
      <c r="C163" s="311"/>
      <c r="D163" s="311"/>
      <c r="E163" s="311"/>
      <c r="F163" s="312"/>
      <c r="G163" s="313"/>
      <c r="H163" s="137" t="str">
        <f>IF(AND($C$6="Choisir la période de dépôt",F163&lt;&gt;"",G163),"Choisir une période de dépôt",IF(AND($G163&lt;&gt;"",$F163=""),"Date de début requise",IF(AND($F163&lt;&gt;"",$G163=""),"Date de fin requise",IF($F163="","",IF(AND(VLOOKUP($G163,Données!$C$2:$E$7,3,TRUE)=VLOOKUP($C$6,Données!$A$2:$E$7,5,FALSE),VLOOKUP($F163,Données!$C$2:$E$7,3,TRUE)=VLOOKUP($C$6,Données!$A$2:$E$7,5,FALSE)),"OK","Les dates ne correspondent pas à la période visée par le soutien")))))</f>
        <v/>
      </c>
      <c r="I163" s="5"/>
      <c r="J163" s="523"/>
      <c r="K163" s="137" t="str">
        <f t="shared" si="22"/>
        <v/>
      </c>
      <c r="L163" s="524"/>
      <c r="M163" s="270"/>
      <c r="N163" s="137" t="str">
        <f t="shared" si="23"/>
        <v/>
      </c>
      <c r="O163" s="6"/>
      <c r="P163" s="160"/>
      <c r="Q163" s="7"/>
      <c r="R163" s="5"/>
      <c r="S163" s="10"/>
      <c r="T163" s="8"/>
      <c r="U163" s="306"/>
      <c r="V163" s="307"/>
      <c r="W163" s="308"/>
      <c r="X163" s="138" t="str">
        <f t="shared" si="19"/>
        <v/>
      </c>
      <c r="Y163" s="139" t="str">
        <f t="shared" si="20"/>
        <v/>
      </c>
      <c r="Z163" s="140" t="str">
        <f t="shared" si="24"/>
        <v/>
      </c>
      <c r="AA163" s="141" t="str">
        <f>IF(OR($F163="",$G163="",$I163="",$I163=0),"",VLOOKUP($G163,'Tableau de bord'!$B$28:$G$32,4,TRUE))</f>
        <v/>
      </c>
      <c r="AB163" s="141" t="str">
        <f>IF(OR($F163="",$G163="",$I163="",$I163=0),"",VLOOKUP($G163,'Tableau de bord'!$B$35:$G$39,4,TRUE))</f>
        <v/>
      </c>
      <c r="AC163" s="168" t="str">
        <f t="shared" si="21"/>
        <v/>
      </c>
      <c r="AD163" s="142" t="str">
        <f t="shared" si="25"/>
        <v/>
      </c>
      <c r="AE163" s="142" t="str">
        <f>IF(OR($I163="",$G163="",$F163=""),"",IF(OR($H163&lt;&gt;"OK",$K163&lt;&gt;"OK",$N163&lt;&gt;"OK"),0,IF($Y163&gt;=0,IF(($Z$10*$Z163)*VLOOKUP($G163,'Tableau de bord'!$B$42:$G$46,4,TRUE)&gt;75000,75000*($Y163),(($Z$10*$Z163)*$Y163*VLOOKUP($G163,'Tableau de bord'!$B$42:$G$46,4,TRUE))))))</f>
        <v/>
      </c>
      <c r="AF163" s="177" t="str">
        <f t="shared" si="26"/>
        <v/>
      </c>
      <c r="AG163" s="309"/>
      <c r="AH163" s="310"/>
      <c r="AI163" s="387"/>
      <c r="AJ163" s="388"/>
      <c r="AK163" s="386" t="str">
        <f t="shared" si="27"/>
        <v/>
      </c>
      <c r="AL163" s="160"/>
      <c r="AM163" s="380"/>
      <c r="AN163" s="388"/>
      <c r="AO163" s="173"/>
      <c r="AP163" s="388"/>
      <c r="AQ163" s="160"/>
      <c r="AR163" s="7"/>
      <c r="AS163" s="173"/>
      <c r="AT163" s="160"/>
    </row>
    <row r="164" spans="1:46" s="143" customFormat="1" ht="21" customHeight="1" x14ac:dyDescent="0.25">
      <c r="A164" s="305"/>
      <c r="B164" s="311"/>
      <c r="C164" s="311"/>
      <c r="D164" s="311"/>
      <c r="E164" s="311"/>
      <c r="F164" s="312"/>
      <c r="G164" s="313"/>
      <c r="H164" s="137" t="str">
        <f>IF(AND($C$6="Choisir la période de dépôt",F164&lt;&gt;"",G164),"Choisir une période de dépôt",IF(AND($G164&lt;&gt;"",$F164=""),"Date de début requise",IF(AND($F164&lt;&gt;"",$G164=""),"Date de fin requise",IF($F164="","",IF(AND(VLOOKUP($G164,Données!$C$2:$E$7,3,TRUE)=VLOOKUP($C$6,Données!$A$2:$E$7,5,FALSE),VLOOKUP($F164,Données!$C$2:$E$7,3,TRUE)=VLOOKUP($C$6,Données!$A$2:$E$7,5,FALSE)),"OK","Les dates ne correspondent pas à la période visée par le soutien")))))</f>
        <v/>
      </c>
      <c r="I164" s="5"/>
      <c r="J164" s="523"/>
      <c r="K164" s="137" t="str">
        <f t="shared" si="22"/>
        <v/>
      </c>
      <c r="L164" s="524"/>
      <c r="M164" s="270"/>
      <c r="N164" s="137" t="str">
        <f t="shared" si="23"/>
        <v/>
      </c>
      <c r="O164" s="6"/>
      <c r="P164" s="160"/>
      <c r="Q164" s="7"/>
      <c r="R164" s="5"/>
      <c r="S164" s="10"/>
      <c r="T164" s="8"/>
      <c r="U164" s="306"/>
      <c r="V164" s="307"/>
      <c r="W164" s="308"/>
      <c r="X164" s="138" t="str">
        <f t="shared" si="19"/>
        <v/>
      </c>
      <c r="Y164" s="139" t="str">
        <f t="shared" si="20"/>
        <v/>
      </c>
      <c r="Z164" s="140" t="str">
        <f t="shared" si="24"/>
        <v/>
      </c>
      <c r="AA164" s="141" t="str">
        <f>IF(OR($F164="",$G164="",$I164="",$I164=0),"",VLOOKUP($G164,'Tableau de bord'!$B$28:$G$32,4,TRUE))</f>
        <v/>
      </c>
      <c r="AB164" s="141" t="str">
        <f>IF(OR($F164="",$G164="",$I164="",$I164=0),"",VLOOKUP($G164,'Tableau de bord'!$B$35:$G$39,4,TRUE))</f>
        <v/>
      </c>
      <c r="AC164" s="168" t="str">
        <f t="shared" si="21"/>
        <v/>
      </c>
      <c r="AD164" s="142" t="str">
        <f t="shared" si="25"/>
        <v/>
      </c>
      <c r="AE164" s="142" t="str">
        <f>IF(OR($I164="",$G164="",$F164=""),"",IF(OR($H164&lt;&gt;"OK",$K164&lt;&gt;"OK",$N164&lt;&gt;"OK"),0,IF($Y164&gt;=0,IF(($Z$10*$Z164)*VLOOKUP($G164,'Tableau de bord'!$B$42:$G$46,4,TRUE)&gt;75000,75000*($Y164),(($Z$10*$Z164)*$Y164*VLOOKUP($G164,'Tableau de bord'!$B$42:$G$46,4,TRUE))))))</f>
        <v/>
      </c>
      <c r="AF164" s="177" t="str">
        <f t="shared" si="26"/>
        <v/>
      </c>
      <c r="AG164" s="309"/>
      <c r="AH164" s="310"/>
      <c r="AI164" s="387"/>
      <c r="AJ164" s="388"/>
      <c r="AK164" s="386" t="str">
        <f t="shared" si="27"/>
        <v/>
      </c>
      <c r="AL164" s="160"/>
      <c r="AM164" s="380"/>
      <c r="AN164" s="388"/>
      <c r="AO164" s="173"/>
      <c r="AP164" s="388"/>
      <c r="AQ164" s="160"/>
      <c r="AR164" s="7"/>
      <c r="AS164" s="173"/>
      <c r="AT164" s="160"/>
    </row>
    <row r="165" spans="1:46" s="143" customFormat="1" ht="21" customHeight="1" x14ac:dyDescent="0.25">
      <c r="A165" s="305"/>
      <c r="B165" s="311"/>
      <c r="C165" s="311"/>
      <c r="D165" s="311"/>
      <c r="E165" s="311"/>
      <c r="F165" s="312"/>
      <c r="G165" s="313"/>
      <c r="H165" s="137" t="str">
        <f>IF(AND($C$6="Choisir la période de dépôt",F165&lt;&gt;"",G165),"Choisir une période de dépôt",IF(AND($G165&lt;&gt;"",$F165=""),"Date de début requise",IF(AND($F165&lt;&gt;"",$G165=""),"Date de fin requise",IF($F165="","",IF(AND(VLOOKUP($G165,Données!$C$2:$E$7,3,TRUE)=VLOOKUP($C$6,Données!$A$2:$E$7,5,FALSE),VLOOKUP($F165,Données!$C$2:$E$7,3,TRUE)=VLOOKUP($C$6,Données!$A$2:$E$7,5,FALSE)),"OK","Les dates ne correspondent pas à la période visée par le soutien")))))</f>
        <v/>
      </c>
      <c r="I165" s="5"/>
      <c r="J165" s="523"/>
      <c r="K165" s="137" t="str">
        <f t="shared" si="22"/>
        <v/>
      </c>
      <c r="L165" s="524"/>
      <c r="M165" s="270"/>
      <c r="N165" s="137" t="str">
        <f t="shared" si="23"/>
        <v/>
      </c>
      <c r="O165" s="6"/>
      <c r="P165" s="160"/>
      <c r="Q165" s="7"/>
      <c r="R165" s="5"/>
      <c r="S165" s="10"/>
      <c r="T165" s="8"/>
      <c r="U165" s="306"/>
      <c r="V165" s="307"/>
      <c r="W165" s="308"/>
      <c r="X165" s="138" t="str">
        <f t="shared" si="19"/>
        <v/>
      </c>
      <c r="Y165" s="139" t="str">
        <f t="shared" si="20"/>
        <v/>
      </c>
      <c r="Z165" s="140" t="str">
        <f t="shared" si="24"/>
        <v/>
      </c>
      <c r="AA165" s="141" t="str">
        <f>IF(OR($F165="",$G165="",$I165="",$I165=0),"",VLOOKUP($G165,'Tableau de bord'!$B$28:$G$32,4,TRUE))</f>
        <v/>
      </c>
      <c r="AB165" s="141" t="str">
        <f>IF(OR($F165="",$G165="",$I165="",$I165=0),"",VLOOKUP($G165,'Tableau de bord'!$B$35:$G$39,4,TRUE))</f>
        <v/>
      </c>
      <c r="AC165" s="168" t="str">
        <f t="shared" si="21"/>
        <v/>
      </c>
      <c r="AD165" s="142" t="str">
        <f t="shared" si="25"/>
        <v/>
      </c>
      <c r="AE165" s="142" t="str">
        <f>IF(OR($I165="",$G165="",$F165=""),"",IF(OR($H165&lt;&gt;"OK",$K165&lt;&gt;"OK",$N165&lt;&gt;"OK"),0,IF($Y165&gt;=0,IF(($Z$10*$Z165)*VLOOKUP($G165,'Tableau de bord'!$B$42:$G$46,4,TRUE)&gt;75000,75000*($Y165),(($Z$10*$Z165)*$Y165*VLOOKUP($G165,'Tableau de bord'!$B$42:$G$46,4,TRUE))))))</f>
        <v/>
      </c>
      <c r="AF165" s="177" t="str">
        <f t="shared" si="26"/>
        <v/>
      </c>
      <c r="AG165" s="309"/>
      <c r="AH165" s="310"/>
      <c r="AI165" s="387"/>
      <c r="AJ165" s="388"/>
      <c r="AK165" s="386" t="str">
        <f t="shared" si="27"/>
        <v/>
      </c>
      <c r="AL165" s="160"/>
      <c r="AM165" s="380"/>
      <c r="AN165" s="388"/>
      <c r="AO165" s="173"/>
      <c r="AP165" s="388"/>
      <c r="AQ165" s="160"/>
      <c r="AR165" s="7"/>
      <c r="AS165" s="173"/>
      <c r="AT165" s="160"/>
    </row>
    <row r="166" spans="1:46" s="143" customFormat="1" ht="21" customHeight="1" x14ac:dyDescent="0.25">
      <c r="A166" s="305"/>
      <c r="B166" s="311"/>
      <c r="C166" s="311"/>
      <c r="D166" s="311"/>
      <c r="E166" s="311"/>
      <c r="F166" s="312"/>
      <c r="G166" s="313"/>
      <c r="H166" s="137" t="str">
        <f>IF(AND($C$6="Choisir la période de dépôt",F166&lt;&gt;"",G166),"Choisir une période de dépôt",IF(AND($G166&lt;&gt;"",$F166=""),"Date de début requise",IF(AND($F166&lt;&gt;"",$G166=""),"Date de fin requise",IF($F166="","",IF(AND(VLOOKUP($G166,Données!$C$2:$E$7,3,TRUE)=VLOOKUP($C$6,Données!$A$2:$E$7,5,FALSE),VLOOKUP($F166,Données!$C$2:$E$7,3,TRUE)=VLOOKUP($C$6,Données!$A$2:$E$7,5,FALSE)),"OK","Les dates ne correspondent pas à la période visée par le soutien")))))</f>
        <v/>
      </c>
      <c r="I166" s="5"/>
      <c r="J166" s="523"/>
      <c r="K166" s="137" t="str">
        <f t="shared" si="22"/>
        <v/>
      </c>
      <c r="L166" s="524"/>
      <c r="M166" s="270"/>
      <c r="N166" s="137" t="str">
        <f t="shared" si="23"/>
        <v/>
      </c>
      <c r="O166" s="6"/>
      <c r="P166" s="160"/>
      <c r="Q166" s="7"/>
      <c r="R166" s="5"/>
      <c r="S166" s="10"/>
      <c r="T166" s="8"/>
      <c r="U166" s="306"/>
      <c r="V166" s="307"/>
      <c r="W166" s="308"/>
      <c r="X166" s="138" t="str">
        <f t="shared" si="19"/>
        <v/>
      </c>
      <c r="Y166" s="139" t="str">
        <f t="shared" si="20"/>
        <v/>
      </c>
      <c r="Z166" s="140" t="str">
        <f t="shared" si="24"/>
        <v/>
      </c>
      <c r="AA166" s="141" t="str">
        <f>IF(OR($F166="",$G166="",$I166="",$I166=0),"",VLOOKUP($G166,'Tableau de bord'!$B$28:$G$32,4,TRUE))</f>
        <v/>
      </c>
      <c r="AB166" s="141" t="str">
        <f>IF(OR($F166="",$G166="",$I166="",$I166=0),"",VLOOKUP($G166,'Tableau de bord'!$B$35:$G$39,4,TRUE))</f>
        <v/>
      </c>
      <c r="AC166" s="168" t="str">
        <f t="shared" si="21"/>
        <v/>
      </c>
      <c r="AD166" s="142" t="str">
        <f t="shared" si="25"/>
        <v/>
      </c>
      <c r="AE166" s="142" t="str">
        <f>IF(OR($I166="",$G166="",$F166=""),"",IF(OR($H166&lt;&gt;"OK",$K166&lt;&gt;"OK",$N166&lt;&gt;"OK"),0,IF($Y166&gt;=0,IF(($Z$10*$Z166)*VLOOKUP($G166,'Tableau de bord'!$B$42:$G$46,4,TRUE)&gt;75000,75000*($Y166),(($Z$10*$Z166)*$Y166*VLOOKUP($G166,'Tableau de bord'!$B$42:$G$46,4,TRUE))))))</f>
        <v/>
      </c>
      <c r="AF166" s="177" t="str">
        <f t="shared" si="26"/>
        <v/>
      </c>
      <c r="AG166" s="309"/>
      <c r="AH166" s="310"/>
      <c r="AI166" s="387"/>
      <c r="AJ166" s="388"/>
      <c r="AK166" s="386" t="str">
        <f t="shared" si="27"/>
        <v/>
      </c>
      <c r="AL166" s="160"/>
      <c r="AM166" s="380"/>
      <c r="AN166" s="388"/>
      <c r="AO166" s="173"/>
      <c r="AP166" s="388"/>
      <c r="AQ166" s="160"/>
      <c r="AR166" s="7"/>
      <c r="AS166" s="173"/>
      <c r="AT166" s="160"/>
    </row>
    <row r="167" spans="1:46" s="143" customFormat="1" ht="21" customHeight="1" x14ac:dyDescent="0.25">
      <c r="A167" s="305"/>
      <c r="B167" s="311"/>
      <c r="C167" s="311"/>
      <c r="D167" s="311"/>
      <c r="E167" s="311"/>
      <c r="F167" s="312"/>
      <c r="G167" s="313"/>
      <c r="H167" s="137" t="str">
        <f>IF(AND($C$6="Choisir la période de dépôt",F167&lt;&gt;"",G167),"Choisir une période de dépôt",IF(AND($G167&lt;&gt;"",$F167=""),"Date de début requise",IF(AND($F167&lt;&gt;"",$G167=""),"Date de fin requise",IF($F167="","",IF(AND(VLOOKUP($G167,Données!$C$2:$E$7,3,TRUE)=VLOOKUP($C$6,Données!$A$2:$E$7,5,FALSE),VLOOKUP($F167,Données!$C$2:$E$7,3,TRUE)=VLOOKUP($C$6,Données!$A$2:$E$7,5,FALSE)),"OK","Les dates ne correspondent pas à la période visée par le soutien")))))</f>
        <v/>
      </c>
      <c r="I167" s="5"/>
      <c r="J167" s="523"/>
      <c r="K167" s="137" t="str">
        <f t="shared" si="22"/>
        <v/>
      </c>
      <c r="L167" s="524"/>
      <c r="M167" s="270"/>
      <c r="N167" s="137" t="str">
        <f t="shared" si="23"/>
        <v/>
      </c>
      <c r="O167" s="6"/>
      <c r="P167" s="160"/>
      <c r="Q167" s="7"/>
      <c r="R167" s="5"/>
      <c r="S167" s="10"/>
      <c r="T167" s="8"/>
      <c r="U167" s="306"/>
      <c r="V167" s="307"/>
      <c r="W167" s="308"/>
      <c r="X167" s="138" t="str">
        <f t="shared" si="19"/>
        <v/>
      </c>
      <c r="Y167" s="139" t="str">
        <f t="shared" si="20"/>
        <v/>
      </c>
      <c r="Z167" s="140" t="str">
        <f t="shared" si="24"/>
        <v/>
      </c>
      <c r="AA167" s="141" t="str">
        <f>IF(OR($F167="",$G167="",$I167="",$I167=0),"",VLOOKUP($G167,'Tableau de bord'!$B$28:$G$32,4,TRUE))</f>
        <v/>
      </c>
      <c r="AB167" s="141" t="str">
        <f>IF(OR($F167="",$G167="",$I167="",$I167=0),"",VLOOKUP($G167,'Tableau de bord'!$B$35:$G$39,4,TRUE))</f>
        <v/>
      </c>
      <c r="AC167" s="168" t="str">
        <f t="shared" si="21"/>
        <v/>
      </c>
      <c r="AD167" s="142" t="str">
        <f t="shared" si="25"/>
        <v/>
      </c>
      <c r="AE167" s="142" t="str">
        <f>IF(OR($I167="",$G167="",$F167=""),"",IF(OR($H167&lt;&gt;"OK",$K167&lt;&gt;"OK",$N167&lt;&gt;"OK"),0,IF($Y167&gt;=0,IF(($Z$10*$Z167)*VLOOKUP($G167,'Tableau de bord'!$B$42:$G$46,4,TRUE)&gt;75000,75000*($Y167),(($Z$10*$Z167)*$Y167*VLOOKUP($G167,'Tableau de bord'!$B$42:$G$46,4,TRUE))))))</f>
        <v/>
      </c>
      <c r="AF167" s="177" t="str">
        <f t="shared" si="26"/>
        <v/>
      </c>
      <c r="AG167" s="309"/>
      <c r="AH167" s="310"/>
      <c r="AI167" s="387"/>
      <c r="AJ167" s="388"/>
      <c r="AK167" s="386" t="str">
        <f t="shared" si="27"/>
        <v/>
      </c>
      <c r="AL167" s="160"/>
      <c r="AM167" s="380"/>
      <c r="AN167" s="388"/>
      <c r="AO167" s="173"/>
      <c r="AP167" s="388"/>
      <c r="AQ167" s="160"/>
      <c r="AR167" s="7"/>
      <c r="AS167" s="173"/>
      <c r="AT167" s="160"/>
    </row>
    <row r="168" spans="1:46" s="143" customFormat="1" ht="21" customHeight="1" x14ac:dyDescent="0.25">
      <c r="A168" s="305"/>
      <c r="B168" s="311"/>
      <c r="C168" s="311"/>
      <c r="D168" s="311"/>
      <c r="E168" s="311"/>
      <c r="F168" s="312"/>
      <c r="G168" s="313"/>
      <c r="H168" s="137" t="str">
        <f>IF(AND($C$6="Choisir la période de dépôt",F168&lt;&gt;"",G168),"Choisir une période de dépôt",IF(AND($G168&lt;&gt;"",$F168=""),"Date de début requise",IF(AND($F168&lt;&gt;"",$G168=""),"Date de fin requise",IF($F168="","",IF(AND(VLOOKUP($G168,Données!$C$2:$E$7,3,TRUE)=VLOOKUP($C$6,Données!$A$2:$E$7,5,FALSE),VLOOKUP($F168,Données!$C$2:$E$7,3,TRUE)=VLOOKUP($C$6,Données!$A$2:$E$7,5,FALSE)),"OK","Les dates ne correspondent pas à la période visée par le soutien")))))</f>
        <v/>
      </c>
      <c r="I168" s="5"/>
      <c r="J168" s="523"/>
      <c r="K168" s="137" t="str">
        <f t="shared" si="22"/>
        <v/>
      </c>
      <c r="L168" s="524"/>
      <c r="M168" s="270"/>
      <c r="N168" s="137" t="str">
        <f t="shared" si="23"/>
        <v/>
      </c>
      <c r="O168" s="6"/>
      <c r="P168" s="160"/>
      <c r="Q168" s="7"/>
      <c r="R168" s="5"/>
      <c r="S168" s="10"/>
      <c r="T168" s="8"/>
      <c r="U168" s="306"/>
      <c r="V168" s="307"/>
      <c r="W168" s="308"/>
      <c r="X168" s="138" t="str">
        <f t="shared" si="19"/>
        <v/>
      </c>
      <c r="Y168" s="139" t="str">
        <f t="shared" si="20"/>
        <v/>
      </c>
      <c r="Z168" s="140" t="str">
        <f t="shared" si="24"/>
        <v/>
      </c>
      <c r="AA168" s="141" t="str">
        <f>IF(OR($F168="",$G168="",$I168="",$I168=0),"",VLOOKUP($G168,'Tableau de bord'!$B$28:$G$32,4,TRUE))</f>
        <v/>
      </c>
      <c r="AB168" s="141" t="str">
        <f>IF(OR($F168="",$G168="",$I168="",$I168=0),"",VLOOKUP($G168,'Tableau de bord'!$B$35:$G$39,4,TRUE))</f>
        <v/>
      </c>
      <c r="AC168" s="168" t="str">
        <f t="shared" si="21"/>
        <v/>
      </c>
      <c r="AD168" s="142" t="str">
        <f t="shared" si="25"/>
        <v/>
      </c>
      <c r="AE168" s="142" t="str">
        <f>IF(OR($I168="",$G168="",$F168=""),"",IF(OR($H168&lt;&gt;"OK",$K168&lt;&gt;"OK",$N168&lt;&gt;"OK"),0,IF($Y168&gt;=0,IF(($Z$10*$Z168)*VLOOKUP($G168,'Tableau de bord'!$B$42:$G$46,4,TRUE)&gt;75000,75000*($Y168),(($Z$10*$Z168)*$Y168*VLOOKUP($G168,'Tableau de bord'!$B$42:$G$46,4,TRUE))))))</f>
        <v/>
      </c>
      <c r="AF168" s="177" t="str">
        <f t="shared" si="26"/>
        <v/>
      </c>
      <c r="AG168" s="309"/>
      <c r="AH168" s="310"/>
      <c r="AI168" s="387"/>
      <c r="AJ168" s="388"/>
      <c r="AK168" s="386" t="str">
        <f t="shared" si="27"/>
        <v/>
      </c>
      <c r="AL168" s="160"/>
      <c r="AM168" s="380"/>
      <c r="AN168" s="388"/>
      <c r="AO168" s="173"/>
      <c r="AP168" s="388"/>
      <c r="AQ168" s="160"/>
      <c r="AR168" s="7"/>
      <c r="AS168" s="173"/>
      <c r="AT168" s="160"/>
    </row>
    <row r="169" spans="1:46" s="143" customFormat="1" ht="21" customHeight="1" x14ac:dyDescent="0.25">
      <c r="A169" s="305"/>
      <c r="B169" s="311"/>
      <c r="C169" s="311"/>
      <c r="D169" s="311"/>
      <c r="E169" s="311"/>
      <c r="F169" s="312"/>
      <c r="G169" s="313"/>
      <c r="H169" s="137" t="str">
        <f>IF(AND($C$6="Choisir la période de dépôt",F169&lt;&gt;"",G169),"Choisir une période de dépôt",IF(AND($G169&lt;&gt;"",$F169=""),"Date de début requise",IF(AND($F169&lt;&gt;"",$G169=""),"Date de fin requise",IF($F169="","",IF(AND(VLOOKUP($G169,Données!$C$2:$E$7,3,TRUE)=VLOOKUP($C$6,Données!$A$2:$E$7,5,FALSE),VLOOKUP($F169,Données!$C$2:$E$7,3,TRUE)=VLOOKUP($C$6,Données!$A$2:$E$7,5,FALSE)),"OK","Les dates ne correspondent pas à la période visée par le soutien")))))</f>
        <v/>
      </c>
      <c r="I169" s="5"/>
      <c r="J169" s="523"/>
      <c r="K169" s="137" t="str">
        <f t="shared" si="22"/>
        <v/>
      </c>
      <c r="L169" s="524"/>
      <c r="M169" s="270"/>
      <c r="N169" s="137" t="str">
        <f t="shared" si="23"/>
        <v/>
      </c>
      <c r="O169" s="6"/>
      <c r="P169" s="160"/>
      <c r="Q169" s="7"/>
      <c r="R169" s="5"/>
      <c r="S169" s="10"/>
      <c r="T169" s="8"/>
      <c r="U169" s="306"/>
      <c r="V169" s="307"/>
      <c r="W169" s="308"/>
      <c r="X169" s="138" t="str">
        <f t="shared" si="19"/>
        <v/>
      </c>
      <c r="Y169" s="139" t="str">
        <f t="shared" si="20"/>
        <v/>
      </c>
      <c r="Z169" s="140" t="str">
        <f t="shared" si="24"/>
        <v/>
      </c>
      <c r="AA169" s="141" t="str">
        <f>IF(OR($F169="",$G169="",$I169="",$I169=0),"",VLOOKUP($G169,'Tableau de bord'!$B$28:$G$32,4,TRUE))</f>
        <v/>
      </c>
      <c r="AB169" s="141" t="str">
        <f>IF(OR($F169="",$G169="",$I169="",$I169=0),"",VLOOKUP($G169,'Tableau de bord'!$B$35:$G$39,4,TRUE))</f>
        <v/>
      </c>
      <c r="AC169" s="168" t="str">
        <f t="shared" si="21"/>
        <v/>
      </c>
      <c r="AD169" s="142" t="str">
        <f t="shared" si="25"/>
        <v/>
      </c>
      <c r="AE169" s="142" t="str">
        <f>IF(OR($I169="",$G169="",$F169=""),"",IF(OR($H169&lt;&gt;"OK",$K169&lt;&gt;"OK",$N169&lt;&gt;"OK"),0,IF($Y169&gt;=0,IF(($Z$10*$Z169)*VLOOKUP($G169,'Tableau de bord'!$B$42:$G$46,4,TRUE)&gt;75000,75000*($Y169),(($Z$10*$Z169)*$Y169*VLOOKUP($G169,'Tableau de bord'!$B$42:$G$46,4,TRUE))))))</f>
        <v/>
      </c>
      <c r="AF169" s="177" t="str">
        <f t="shared" si="26"/>
        <v/>
      </c>
      <c r="AG169" s="309"/>
      <c r="AH169" s="310"/>
      <c r="AI169" s="387"/>
      <c r="AJ169" s="388"/>
      <c r="AK169" s="386" t="str">
        <f t="shared" si="27"/>
        <v/>
      </c>
      <c r="AL169" s="160"/>
      <c r="AM169" s="380"/>
      <c r="AN169" s="388"/>
      <c r="AO169" s="173"/>
      <c r="AP169" s="388"/>
      <c r="AQ169" s="160"/>
      <c r="AR169" s="7"/>
      <c r="AS169" s="173"/>
      <c r="AT169" s="160"/>
    </row>
    <row r="170" spans="1:46" s="143" customFormat="1" ht="21" customHeight="1" x14ac:dyDescent="0.25">
      <c r="A170" s="305"/>
      <c r="B170" s="311"/>
      <c r="C170" s="311"/>
      <c r="D170" s="311"/>
      <c r="E170" s="311"/>
      <c r="F170" s="312"/>
      <c r="G170" s="313"/>
      <c r="H170" s="137" t="str">
        <f>IF(AND($C$6="Choisir la période de dépôt",F170&lt;&gt;"",G170),"Choisir une période de dépôt",IF(AND($G170&lt;&gt;"",$F170=""),"Date de début requise",IF(AND($F170&lt;&gt;"",$G170=""),"Date de fin requise",IF($F170="","",IF(AND(VLOOKUP($G170,Données!$C$2:$E$7,3,TRUE)=VLOOKUP($C$6,Données!$A$2:$E$7,5,FALSE),VLOOKUP($F170,Données!$C$2:$E$7,3,TRUE)=VLOOKUP($C$6,Données!$A$2:$E$7,5,FALSE)),"OK","Les dates ne correspondent pas à la période visée par le soutien")))))</f>
        <v/>
      </c>
      <c r="I170" s="5"/>
      <c r="J170" s="523"/>
      <c r="K170" s="137" t="str">
        <f t="shared" si="22"/>
        <v/>
      </c>
      <c r="L170" s="524"/>
      <c r="M170" s="270"/>
      <c r="N170" s="137" t="str">
        <f t="shared" si="23"/>
        <v/>
      </c>
      <c r="O170" s="6"/>
      <c r="P170" s="160"/>
      <c r="Q170" s="7"/>
      <c r="R170" s="5"/>
      <c r="S170" s="10"/>
      <c r="T170" s="8"/>
      <c r="U170" s="306"/>
      <c r="V170" s="307"/>
      <c r="W170" s="308"/>
      <c r="X170" s="138" t="str">
        <f t="shared" si="19"/>
        <v/>
      </c>
      <c r="Y170" s="139" t="str">
        <f t="shared" si="20"/>
        <v/>
      </c>
      <c r="Z170" s="140" t="str">
        <f t="shared" si="24"/>
        <v/>
      </c>
      <c r="AA170" s="141" t="str">
        <f>IF(OR($F170="",$G170="",$I170="",$I170=0),"",VLOOKUP($G170,'Tableau de bord'!$B$28:$G$32,4,TRUE))</f>
        <v/>
      </c>
      <c r="AB170" s="141" t="str">
        <f>IF(OR($F170="",$G170="",$I170="",$I170=0),"",VLOOKUP($G170,'Tableau de bord'!$B$35:$G$39,4,TRUE))</f>
        <v/>
      </c>
      <c r="AC170" s="168" t="str">
        <f t="shared" si="21"/>
        <v/>
      </c>
      <c r="AD170" s="142" t="str">
        <f t="shared" si="25"/>
        <v/>
      </c>
      <c r="AE170" s="142" t="str">
        <f>IF(OR($I170="",$G170="",$F170=""),"",IF(OR($H170&lt;&gt;"OK",$K170&lt;&gt;"OK",$N170&lt;&gt;"OK"),0,IF($Y170&gt;=0,IF(($Z$10*$Z170)*VLOOKUP($G170,'Tableau de bord'!$B$42:$G$46,4,TRUE)&gt;75000,75000*($Y170),(($Z$10*$Z170)*$Y170*VLOOKUP($G170,'Tableau de bord'!$B$42:$G$46,4,TRUE))))))</f>
        <v/>
      </c>
      <c r="AF170" s="177" t="str">
        <f t="shared" si="26"/>
        <v/>
      </c>
      <c r="AG170" s="309"/>
      <c r="AH170" s="310"/>
      <c r="AI170" s="387"/>
      <c r="AJ170" s="388"/>
      <c r="AK170" s="386" t="str">
        <f t="shared" si="27"/>
        <v/>
      </c>
      <c r="AL170" s="160"/>
      <c r="AM170" s="380"/>
      <c r="AN170" s="388"/>
      <c r="AO170" s="173"/>
      <c r="AP170" s="388"/>
      <c r="AQ170" s="160"/>
      <c r="AR170" s="7"/>
      <c r="AS170" s="173"/>
      <c r="AT170" s="160"/>
    </row>
    <row r="171" spans="1:46" s="143" customFormat="1" ht="21" customHeight="1" x14ac:dyDescent="0.25">
      <c r="A171" s="305"/>
      <c r="B171" s="311"/>
      <c r="C171" s="311"/>
      <c r="D171" s="311"/>
      <c r="E171" s="311"/>
      <c r="F171" s="312"/>
      <c r="G171" s="313"/>
      <c r="H171" s="137" t="str">
        <f>IF(AND($C$6="Choisir la période de dépôt",F171&lt;&gt;"",G171),"Choisir une période de dépôt",IF(AND($G171&lt;&gt;"",$F171=""),"Date de début requise",IF(AND($F171&lt;&gt;"",$G171=""),"Date de fin requise",IF($F171="","",IF(AND(VLOOKUP($G171,Données!$C$2:$E$7,3,TRUE)=VLOOKUP($C$6,Données!$A$2:$E$7,5,FALSE),VLOOKUP($F171,Données!$C$2:$E$7,3,TRUE)=VLOOKUP($C$6,Données!$A$2:$E$7,5,FALSE)),"OK","Les dates ne correspondent pas à la période visée par le soutien")))))</f>
        <v/>
      </c>
      <c r="I171" s="5"/>
      <c r="J171" s="523"/>
      <c r="K171" s="137" t="str">
        <f t="shared" si="22"/>
        <v/>
      </c>
      <c r="L171" s="524"/>
      <c r="M171" s="270"/>
      <c r="N171" s="137" t="str">
        <f t="shared" si="23"/>
        <v/>
      </c>
      <c r="O171" s="6"/>
      <c r="P171" s="160"/>
      <c r="Q171" s="7"/>
      <c r="R171" s="5"/>
      <c r="S171" s="10"/>
      <c r="T171" s="8"/>
      <c r="U171" s="306"/>
      <c r="V171" s="307"/>
      <c r="W171" s="308"/>
      <c r="X171" s="138" t="str">
        <f t="shared" si="19"/>
        <v/>
      </c>
      <c r="Y171" s="139" t="str">
        <f t="shared" si="20"/>
        <v/>
      </c>
      <c r="Z171" s="140" t="str">
        <f t="shared" si="24"/>
        <v/>
      </c>
      <c r="AA171" s="141" t="str">
        <f>IF(OR($F171="",$G171="",$I171="",$I171=0),"",VLOOKUP($G171,'Tableau de bord'!$B$28:$G$32,4,TRUE))</f>
        <v/>
      </c>
      <c r="AB171" s="141" t="str">
        <f>IF(OR($F171="",$G171="",$I171="",$I171=0),"",VLOOKUP($G171,'Tableau de bord'!$B$35:$G$39,4,TRUE))</f>
        <v/>
      </c>
      <c r="AC171" s="168" t="str">
        <f t="shared" si="21"/>
        <v/>
      </c>
      <c r="AD171" s="142" t="str">
        <f t="shared" si="25"/>
        <v/>
      </c>
      <c r="AE171" s="142" t="str">
        <f>IF(OR($I171="",$G171="",$F171=""),"",IF(OR($H171&lt;&gt;"OK",$K171&lt;&gt;"OK",$N171&lt;&gt;"OK"),0,IF($Y171&gt;=0,IF(($Z$10*$Z171)*VLOOKUP($G171,'Tableau de bord'!$B$42:$G$46,4,TRUE)&gt;75000,75000*($Y171),(($Z$10*$Z171)*$Y171*VLOOKUP($G171,'Tableau de bord'!$B$42:$G$46,4,TRUE))))))</f>
        <v/>
      </c>
      <c r="AF171" s="177" t="str">
        <f t="shared" si="26"/>
        <v/>
      </c>
      <c r="AG171" s="309"/>
      <c r="AH171" s="310"/>
      <c r="AI171" s="387"/>
      <c r="AJ171" s="388"/>
      <c r="AK171" s="386" t="str">
        <f t="shared" si="27"/>
        <v/>
      </c>
      <c r="AL171" s="160"/>
      <c r="AM171" s="380"/>
      <c r="AN171" s="388"/>
      <c r="AO171" s="173"/>
      <c r="AP171" s="388"/>
      <c r="AQ171" s="160"/>
      <c r="AR171" s="7"/>
      <c r="AS171" s="173"/>
      <c r="AT171" s="160"/>
    </row>
    <row r="172" spans="1:46" s="143" customFormat="1" ht="21" customHeight="1" x14ac:dyDescent="0.25">
      <c r="A172" s="305"/>
      <c r="B172" s="311"/>
      <c r="C172" s="311"/>
      <c r="D172" s="311"/>
      <c r="E172" s="311"/>
      <c r="F172" s="312"/>
      <c r="G172" s="313"/>
      <c r="H172" s="137" t="str">
        <f>IF(AND($C$6="Choisir la période de dépôt",F172&lt;&gt;"",G172),"Choisir une période de dépôt",IF(AND($G172&lt;&gt;"",$F172=""),"Date de début requise",IF(AND($F172&lt;&gt;"",$G172=""),"Date de fin requise",IF($F172="","",IF(AND(VLOOKUP($G172,Données!$C$2:$E$7,3,TRUE)=VLOOKUP($C$6,Données!$A$2:$E$7,5,FALSE),VLOOKUP($F172,Données!$C$2:$E$7,3,TRUE)=VLOOKUP($C$6,Données!$A$2:$E$7,5,FALSE)),"OK","Les dates ne correspondent pas à la période visée par le soutien")))))</f>
        <v/>
      </c>
      <c r="I172" s="5"/>
      <c r="J172" s="523"/>
      <c r="K172" s="137" t="str">
        <f t="shared" si="22"/>
        <v/>
      </c>
      <c r="L172" s="524"/>
      <c r="M172" s="270"/>
      <c r="N172" s="137" t="str">
        <f t="shared" si="23"/>
        <v/>
      </c>
      <c r="O172" s="6"/>
      <c r="P172" s="160"/>
      <c r="Q172" s="7"/>
      <c r="R172" s="5"/>
      <c r="S172" s="10"/>
      <c r="T172" s="8"/>
      <c r="U172" s="306"/>
      <c r="V172" s="307"/>
      <c r="W172" s="308"/>
      <c r="X172" s="138" t="str">
        <f t="shared" si="19"/>
        <v/>
      </c>
      <c r="Y172" s="139" t="str">
        <f t="shared" si="20"/>
        <v/>
      </c>
      <c r="Z172" s="140" t="str">
        <f t="shared" si="24"/>
        <v/>
      </c>
      <c r="AA172" s="141" t="str">
        <f>IF(OR($F172="",$G172="",$I172="",$I172=0),"",VLOOKUP($G172,'Tableau de bord'!$B$28:$G$32,4,TRUE))</f>
        <v/>
      </c>
      <c r="AB172" s="141" t="str">
        <f>IF(OR($F172="",$G172="",$I172="",$I172=0),"",VLOOKUP($G172,'Tableau de bord'!$B$35:$G$39,4,TRUE))</f>
        <v/>
      </c>
      <c r="AC172" s="168" t="str">
        <f t="shared" si="21"/>
        <v/>
      </c>
      <c r="AD172" s="142" t="str">
        <f t="shared" si="25"/>
        <v/>
      </c>
      <c r="AE172" s="142" t="str">
        <f>IF(OR($I172="",$G172="",$F172=""),"",IF(OR($H172&lt;&gt;"OK",$K172&lt;&gt;"OK",$N172&lt;&gt;"OK"),0,IF($Y172&gt;=0,IF(($Z$10*$Z172)*VLOOKUP($G172,'Tableau de bord'!$B$42:$G$46,4,TRUE)&gt;75000,75000*($Y172),(($Z$10*$Z172)*$Y172*VLOOKUP($G172,'Tableau de bord'!$B$42:$G$46,4,TRUE))))))</f>
        <v/>
      </c>
      <c r="AF172" s="177" t="str">
        <f t="shared" si="26"/>
        <v/>
      </c>
      <c r="AG172" s="309"/>
      <c r="AH172" s="310"/>
      <c r="AI172" s="387"/>
      <c r="AJ172" s="388"/>
      <c r="AK172" s="386" t="str">
        <f t="shared" si="27"/>
        <v/>
      </c>
      <c r="AL172" s="160"/>
      <c r="AM172" s="380"/>
      <c r="AN172" s="388"/>
      <c r="AO172" s="173"/>
      <c r="AP172" s="388"/>
      <c r="AQ172" s="160"/>
      <c r="AR172" s="7"/>
      <c r="AS172" s="173"/>
      <c r="AT172" s="160"/>
    </row>
    <row r="173" spans="1:46" s="143" customFormat="1" ht="21" customHeight="1" x14ac:dyDescent="0.25">
      <c r="A173" s="305"/>
      <c r="B173" s="311"/>
      <c r="C173" s="311"/>
      <c r="D173" s="311"/>
      <c r="E173" s="311"/>
      <c r="F173" s="312"/>
      <c r="G173" s="313"/>
      <c r="H173" s="137" t="str">
        <f>IF(AND($C$6="Choisir la période de dépôt",F173&lt;&gt;"",G173),"Choisir une période de dépôt",IF(AND($G173&lt;&gt;"",$F173=""),"Date de début requise",IF(AND($F173&lt;&gt;"",$G173=""),"Date de fin requise",IF($F173="","",IF(AND(VLOOKUP($G173,Données!$C$2:$E$7,3,TRUE)=VLOOKUP($C$6,Données!$A$2:$E$7,5,FALSE),VLOOKUP($F173,Données!$C$2:$E$7,3,TRUE)=VLOOKUP($C$6,Données!$A$2:$E$7,5,FALSE)),"OK","Les dates ne correspondent pas à la période visée par le soutien")))))</f>
        <v/>
      </c>
      <c r="I173" s="5"/>
      <c r="J173" s="523"/>
      <c r="K173" s="137" t="str">
        <f t="shared" si="22"/>
        <v/>
      </c>
      <c r="L173" s="524"/>
      <c r="M173" s="270"/>
      <c r="N173" s="137" t="str">
        <f t="shared" si="23"/>
        <v/>
      </c>
      <c r="O173" s="6"/>
      <c r="P173" s="160"/>
      <c r="Q173" s="7"/>
      <c r="R173" s="5"/>
      <c r="S173" s="10"/>
      <c r="T173" s="8"/>
      <c r="U173" s="306"/>
      <c r="V173" s="307"/>
      <c r="W173" s="308"/>
      <c r="X173" s="138" t="str">
        <f t="shared" si="19"/>
        <v/>
      </c>
      <c r="Y173" s="139" t="str">
        <f t="shared" si="20"/>
        <v/>
      </c>
      <c r="Z173" s="140" t="str">
        <f t="shared" si="24"/>
        <v/>
      </c>
      <c r="AA173" s="141" t="str">
        <f>IF(OR($F173="",$G173="",$I173="",$I173=0),"",VLOOKUP($G173,'Tableau de bord'!$B$28:$G$32,4,TRUE))</f>
        <v/>
      </c>
      <c r="AB173" s="141" t="str">
        <f>IF(OR($F173="",$G173="",$I173="",$I173=0),"",VLOOKUP($G173,'Tableau de bord'!$B$35:$G$39,4,TRUE))</f>
        <v/>
      </c>
      <c r="AC173" s="168" t="str">
        <f t="shared" si="21"/>
        <v/>
      </c>
      <c r="AD173" s="142" t="str">
        <f t="shared" si="25"/>
        <v/>
      </c>
      <c r="AE173" s="142" t="str">
        <f>IF(OR($I173="",$G173="",$F173=""),"",IF(OR($H173&lt;&gt;"OK",$K173&lt;&gt;"OK",$N173&lt;&gt;"OK"),0,IF($Y173&gt;=0,IF(($Z$10*$Z173)*VLOOKUP($G173,'Tableau de bord'!$B$42:$G$46,4,TRUE)&gt;75000,75000*($Y173),(($Z$10*$Z173)*$Y173*VLOOKUP($G173,'Tableau de bord'!$B$42:$G$46,4,TRUE))))))</f>
        <v/>
      </c>
      <c r="AF173" s="177" t="str">
        <f t="shared" si="26"/>
        <v/>
      </c>
      <c r="AG173" s="309"/>
      <c r="AH173" s="310"/>
      <c r="AI173" s="387"/>
      <c r="AJ173" s="388"/>
      <c r="AK173" s="386" t="str">
        <f t="shared" si="27"/>
        <v/>
      </c>
      <c r="AL173" s="160"/>
      <c r="AM173" s="380"/>
      <c r="AN173" s="388"/>
      <c r="AO173" s="173"/>
      <c r="AP173" s="388"/>
      <c r="AQ173" s="160"/>
      <c r="AR173" s="7"/>
      <c r="AS173" s="173"/>
      <c r="AT173" s="160"/>
    </row>
    <row r="174" spans="1:46" s="143" customFormat="1" ht="21" customHeight="1" x14ac:dyDescent="0.25">
      <c r="A174" s="305"/>
      <c r="B174" s="311"/>
      <c r="C174" s="311"/>
      <c r="D174" s="311"/>
      <c r="E174" s="311"/>
      <c r="F174" s="312"/>
      <c r="G174" s="313"/>
      <c r="H174" s="137" t="str">
        <f>IF(AND($C$6="Choisir la période de dépôt",F174&lt;&gt;"",G174),"Choisir une période de dépôt",IF(AND($G174&lt;&gt;"",$F174=""),"Date de début requise",IF(AND($F174&lt;&gt;"",$G174=""),"Date de fin requise",IF($F174="","",IF(AND(VLOOKUP($G174,Données!$C$2:$E$7,3,TRUE)=VLOOKUP($C$6,Données!$A$2:$E$7,5,FALSE),VLOOKUP($F174,Données!$C$2:$E$7,3,TRUE)=VLOOKUP($C$6,Données!$A$2:$E$7,5,FALSE)),"OK","Les dates ne correspondent pas à la période visée par le soutien")))))</f>
        <v/>
      </c>
      <c r="I174" s="5"/>
      <c r="J174" s="523"/>
      <c r="K174" s="137" t="str">
        <f t="shared" si="22"/>
        <v/>
      </c>
      <c r="L174" s="524"/>
      <c r="M174" s="270"/>
      <c r="N174" s="137" t="str">
        <f t="shared" si="23"/>
        <v/>
      </c>
      <c r="O174" s="6"/>
      <c r="P174" s="160"/>
      <c r="Q174" s="7"/>
      <c r="R174" s="5"/>
      <c r="S174" s="10"/>
      <c r="T174" s="8"/>
      <c r="U174" s="306"/>
      <c r="V174" s="307"/>
      <c r="W174" s="308"/>
      <c r="X174" s="138" t="str">
        <f t="shared" si="19"/>
        <v/>
      </c>
      <c r="Y174" s="139" t="str">
        <f t="shared" si="20"/>
        <v/>
      </c>
      <c r="Z174" s="140" t="str">
        <f t="shared" si="24"/>
        <v/>
      </c>
      <c r="AA174" s="141" t="str">
        <f>IF(OR($F174="",$G174="",$I174="",$I174=0),"",VLOOKUP($G174,'Tableau de bord'!$B$28:$G$32,4,TRUE))</f>
        <v/>
      </c>
      <c r="AB174" s="141" t="str">
        <f>IF(OR($F174="",$G174="",$I174="",$I174=0),"",VLOOKUP($G174,'Tableau de bord'!$B$35:$G$39,4,TRUE))</f>
        <v/>
      </c>
      <c r="AC174" s="168" t="str">
        <f t="shared" si="21"/>
        <v/>
      </c>
      <c r="AD174" s="142" t="str">
        <f t="shared" si="25"/>
        <v/>
      </c>
      <c r="AE174" s="142" t="str">
        <f>IF(OR($I174="",$G174="",$F174=""),"",IF(OR($H174&lt;&gt;"OK",$K174&lt;&gt;"OK",$N174&lt;&gt;"OK"),0,IF($Y174&gt;=0,IF(($Z$10*$Z174)*VLOOKUP($G174,'Tableau de bord'!$B$42:$G$46,4,TRUE)&gt;75000,75000*($Y174),(($Z$10*$Z174)*$Y174*VLOOKUP($G174,'Tableau de bord'!$B$42:$G$46,4,TRUE))))))</f>
        <v/>
      </c>
      <c r="AF174" s="177" t="str">
        <f t="shared" si="26"/>
        <v/>
      </c>
      <c r="AG174" s="309"/>
      <c r="AH174" s="310"/>
      <c r="AI174" s="387"/>
      <c r="AJ174" s="388"/>
      <c r="AK174" s="386" t="str">
        <f t="shared" si="27"/>
        <v/>
      </c>
      <c r="AL174" s="160"/>
      <c r="AM174" s="380"/>
      <c r="AN174" s="388"/>
      <c r="AO174" s="173"/>
      <c r="AP174" s="388"/>
      <c r="AQ174" s="160"/>
      <c r="AR174" s="7"/>
      <c r="AS174" s="173"/>
      <c r="AT174" s="160"/>
    </row>
    <row r="175" spans="1:46" s="143" customFormat="1" ht="21" customHeight="1" x14ac:dyDescent="0.25">
      <c r="A175" s="305"/>
      <c r="B175" s="311"/>
      <c r="C175" s="311"/>
      <c r="D175" s="311"/>
      <c r="E175" s="311"/>
      <c r="F175" s="312"/>
      <c r="G175" s="313"/>
      <c r="H175" s="137" t="str">
        <f>IF(AND($C$6="Choisir la période de dépôt",F175&lt;&gt;"",G175),"Choisir une période de dépôt",IF(AND($G175&lt;&gt;"",$F175=""),"Date de début requise",IF(AND($F175&lt;&gt;"",$G175=""),"Date de fin requise",IF($F175="","",IF(AND(VLOOKUP($G175,Données!$C$2:$E$7,3,TRUE)=VLOOKUP($C$6,Données!$A$2:$E$7,5,FALSE),VLOOKUP($F175,Données!$C$2:$E$7,3,TRUE)=VLOOKUP($C$6,Données!$A$2:$E$7,5,FALSE)),"OK","Les dates ne correspondent pas à la période visée par le soutien")))))</f>
        <v/>
      </c>
      <c r="I175" s="5"/>
      <c r="J175" s="523"/>
      <c r="K175" s="137" t="str">
        <f t="shared" si="22"/>
        <v/>
      </c>
      <c r="L175" s="524"/>
      <c r="M175" s="270"/>
      <c r="N175" s="137" t="str">
        <f t="shared" si="23"/>
        <v/>
      </c>
      <c r="O175" s="6"/>
      <c r="P175" s="160"/>
      <c r="Q175" s="7"/>
      <c r="R175" s="5"/>
      <c r="S175" s="10"/>
      <c r="T175" s="8"/>
      <c r="U175" s="306"/>
      <c r="V175" s="307"/>
      <c r="W175" s="308"/>
      <c r="X175" s="138" t="str">
        <f t="shared" si="19"/>
        <v/>
      </c>
      <c r="Y175" s="139" t="str">
        <f t="shared" si="20"/>
        <v/>
      </c>
      <c r="Z175" s="140" t="str">
        <f t="shared" si="24"/>
        <v/>
      </c>
      <c r="AA175" s="141" t="str">
        <f>IF(OR($F175="",$G175="",$I175="",$I175=0),"",VLOOKUP($G175,'Tableau de bord'!$B$28:$G$32,4,TRUE))</f>
        <v/>
      </c>
      <c r="AB175" s="141" t="str">
        <f>IF(OR($F175="",$G175="",$I175="",$I175=0),"",VLOOKUP($G175,'Tableau de bord'!$B$35:$G$39,4,TRUE))</f>
        <v/>
      </c>
      <c r="AC175" s="168" t="str">
        <f t="shared" si="21"/>
        <v/>
      </c>
      <c r="AD175" s="142" t="str">
        <f t="shared" si="25"/>
        <v/>
      </c>
      <c r="AE175" s="142" t="str">
        <f>IF(OR($I175="",$G175="",$F175=""),"",IF(OR($H175&lt;&gt;"OK",$K175&lt;&gt;"OK",$N175&lt;&gt;"OK"),0,IF($Y175&gt;=0,IF(($Z$10*$Z175)*VLOOKUP($G175,'Tableau de bord'!$B$42:$G$46,4,TRUE)&gt;75000,75000*($Y175),(($Z$10*$Z175)*$Y175*VLOOKUP($G175,'Tableau de bord'!$B$42:$G$46,4,TRUE))))))</f>
        <v/>
      </c>
      <c r="AF175" s="177" t="str">
        <f t="shared" si="26"/>
        <v/>
      </c>
      <c r="AG175" s="309"/>
      <c r="AH175" s="310"/>
      <c r="AI175" s="387"/>
      <c r="AJ175" s="388"/>
      <c r="AK175" s="386" t="str">
        <f t="shared" si="27"/>
        <v/>
      </c>
      <c r="AL175" s="160"/>
      <c r="AM175" s="380"/>
      <c r="AN175" s="388"/>
      <c r="AO175" s="173"/>
      <c r="AP175" s="388"/>
      <c r="AQ175" s="160"/>
      <c r="AR175" s="7"/>
      <c r="AS175" s="173"/>
      <c r="AT175" s="160"/>
    </row>
    <row r="176" spans="1:46" s="143" customFormat="1" ht="21" customHeight="1" x14ac:dyDescent="0.25">
      <c r="A176" s="305"/>
      <c r="B176" s="311"/>
      <c r="C176" s="311"/>
      <c r="D176" s="311"/>
      <c r="E176" s="311"/>
      <c r="F176" s="312"/>
      <c r="G176" s="313"/>
      <c r="H176" s="137" t="str">
        <f>IF(AND($C$6="Choisir la période de dépôt",F176&lt;&gt;"",G176),"Choisir une période de dépôt",IF(AND($G176&lt;&gt;"",$F176=""),"Date de début requise",IF(AND($F176&lt;&gt;"",$G176=""),"Date de fin requise",IF($F176="","",IF(AND(VLOOKUP($G176,Données!$C$2:$E$7,3,TRUE)=VLOOKUP($C$6,Données!$A$2:$E$7,5,FALSE),VLOOKUP($F176,Données!$C$2:$E$7,3,TRUE)=VLOOKUP($C$6,Données!$A$2:$E$7,5,FALSE)),"OK","Les dates ne correspondent pas à la période visée par le soutien")))))</f>
        <v/>
      </c>
      <c r="I176" s="5"/>
      <c r="J176" s="523"/>
      <c r="K176" s="137" t="str">
        <f t="shared" si="22"/>
        <v/>
      </c>
      <c r="L176" s="524"/>
      <c r="M176" s="270"/>
      <c r="N176" s="137" t="str">
        <f t="shared" si="23"/>
        <v/>
      </c>
      <c r="O176" s="6"/>
      <c r="P176" s="160"/>
      <c r="Q176" s="7"/>
      <c r="R176" s="5"/>
      <c r="S176" s="10"/>
      <c r="T176" s="8"/>
      <c r="U176" s="306"/>
      <c r="V176" s="307"/>
      <c r="W176" s="308"/>
      <c r="X176" s="138" t="str">
        <f t="shared" si="19"/>
        <v/>
      </c>
      <c r="Y176" s="139" t="str">
        <f t="shared" si="20"/>
        <v/>
      </c>
      <c r="Z176" s="140" t="str">
        <f t="shared" si="24"/>
        <v/>
      </c>
      <c r="AA176" s="141" t="str">
        <f>IF(OR($F176="",$G176="",$I176="",$I176=0),"",VLOOKUP($G176,'Tableau de bord'!$B$28:$G$32,4,TRUE))</f>
        <v/>
      </c>
      <c r="AB176" s="141" t="str">
        <f>IF(OR($F176="",$G176="",$I176="",$I176=0),"",VLOOKUP($G176,'Tableau de bord'!$B$35:$G$39,4,TRUE))</f>
        <v/>
      </c>
      <c r="AC176" s="168" t="str">
        <f t="shared" si="21"/>
        <v/>
      </c>
      <c r="AD176" s="142" t="str">
        <f t="shared" si="25"/>
        <v/>
      </c>
      <c r="AE176" s="142" t="str">
        <f>IF(OR($I176="",$G176="",$F176=""),"",IF(OR($H176&lt;&gt;"OK",$K176&lt;&gt;"OK",$N176&lt;&gt;"OK"),0,IF($Y176&gt;=0,IF(($Z$10*$Z176)*VLOOKUP($G176,'Tableau de bord'!$B$42:$G$46,4,TRUE)&gt;75000,75000*($Y176),(($Z$10*$Z176)*$Y176*VLOOKUP($G176,'Tableau de bord'!$B$42:$G$46,4,TRUE))))))</f>
        <v/>
      </c>
      <c r="AF176" s="177" t="str">
        <f t="shared" si="26"/>
        <v/>
      </c>
      <c r="AG176" s="309"/>
      <c r="AH176" s="310"/>
      <c r="AI176" s="387"/>
      <c r="AJ176" s="388"/>
      <c r="AK176" s="386" t="str">
        <f t="shared" si="27"/>
        <v/>
      </c>
      <c r="AL176" s="160"/>
      <c r="AM176" s="380"/>
      <c r="AN176" s="388"/>
      <c r="AO176" s="173"/>
      <c r="AP176" s="388"/>
      <c r="AQ176" s="160"/>
      <c r="AR176" s="7"/>
      <c r="AS176" s="173"/>
      <c r="AT176" s="160"/>
    </row>
    <row r="177" spans="1:46" s="143" customFormat="1" ht="21" customHeight="1" x14ac:dyDescent="0.25">
      <c r="A177" s="305"/>
      <c r="B177" s="311"/>
      <c r="C177" s="311"/>
      <c r="D177" s="311"/>
      <c r="E177" s="311"/>
      <c r="F177" s="312"/>
      <c r="G177" s="313"/>
      <c r="H177" s="137" t="str">
        <f>IF(AND($C$6="Choisir la période de dépôt",F177&lt;&gt;"",G177),"Choisir une période de dépôt",IF(AND($G177&lt;&gt;"",$F177=""),"Date de début requise",IF(AND($F177&lt;&gt;"",$G177=""),"Date de fin requise",IF($F177="","",IF(AND(VLOOKUP($G177,Données!$C$2:$E$7,3,TRUE)=VLOOKUP($C$6,Données!$A$2:$E$7,5,FALSE),VLOOKUP($F177,Données!$C$2:$E$7,3,TRUE)=VLOOKUP($C$6,Données!$A$2:$E$7,5,FALSE)),"OK","Les dates ne correspondent pas à la période visée par le soutien")))))</f>
        <v/>
      </c>
      <c r="I177" s="5"/>
      <c r="J177" s="523"/>
      <c r="K177" s="137" t="str">
        <f t="shared" si="22"/>
        <v/>
      </c>
      <c r="L177" s="524"/>
      <c r="M177" s="270"/>
      <c r="N177" s="137" t="str">
        <f t="shared" si="23"/>
        <v/>
      </c>
      <c r="O177" s="6"/>
      <c r="P177" s="160"/>
      <c r="Q177" s="7"/>
      <c r="R177" s="5"/>
      <c r="S177" s="10"/>
      <c r="T177" s="8"/>
      <c r="U177" s="306"/>
      <c r="V177" s="307"/>
      <c r="W177" s="308"/>
      <c r="X177" s="138" t="str">
        <f t="shared" si="19"/>
        <v/>
      </c>
      <c r="Y177" s="139" t="str">
        <f t="shared" si="20"/>
        <v/>
      </c>
      <c r="Z177" s="140" t="str">
        <f t="shared" si="24"/>
        <v/>
      </c>
      <c r="AA177" s="141" t="str">
        <f>IF(OR($F177="",$G177="",$I177="",$I177=0),"",VLOOKUP($G177,'Tableau de bord'!$B$28:$G$32,4,TRUE))</f>
        <v/>
      </c>
      <c r="AB177" s="141" t="str">
        <f>IF(OR($F177="",$G177="",$I177="",$I177=0),"",VLOOKUP($G177,'Tableau de bord'!$B$35:$G$39,4,TRUE))</f>
        <v/>
      </c>
      <c r="AC177" s="168" t="str">
        <f t="shared" si="21"/>
        <v/>
      </c>
      <c r="AD177" s="142" t="str">
        <f t="shared" si="25"/>
        <v/>
      </c>
      <c r="AE177" s="142" t="str">
        <f>IF(OR($I177="",$G177="",$F177=""),"",IF(OR($H177&lt;&gt;"OK",$K177&lt;&gt;"OK",$N177&lt;&gt;"OK"),0,IF($Y177&gt;=0,IF(($Z$10*$Z177)*VLOOKUP($G177,'Tableau de bord'!$B$42:$G$46,4,TRUE)&gt;75000,75000*($Y177),(($Z$10*$Z177)*$Y177*VLOOKUP($G177,'Tableau de bord'!$B$42:$G$46,4,TRUE))))))</f>
        <v/>
      </c>
      <c r="AF177" s="177" t="str">
        <f t="shared" si="26"/>
        <v/>
      </c>
      <c r="AG177" s="309"/>
      <c r="AH177" s="310"/>
      <c r="AI177" s="387"/>
      <c r="AJ177" s="388"/>
      <c r="AK177" s="386" t="str">
        <f t="shared" si="27"/>
        <v/>
      </c>
      <c r="AL177" s="160"/>
      <c r="AM177" s="380"/>
      <c r="AN177" s="388"/>
      <c r="AO177" s="173"/>
      <c r="AP177" s="388"/>
      <c r="AQ177" s="160"/>
      <c r="AR177" s="7"/>
      <c r="AS177" s="173"/>
      <c r="AT177" s="160"/>
    </row>
    <row r="178" spans="1:46" s="143" customFormat="1" ht="21" customHeight="1" x14ac:dyDescent="0.25">
      <c r="A178" s="305"/>
      <c r="B178" s="311"/>
      <c r="C178" s="311"/>
      <c r="D178" s="311"/>
      <c r="E178" s="311"/>
      <c r="F178" s="312"/>
      <c r="G178" s="313"/>
      <c r="H178" s="137" t="str">
        <f>IF(AND($C$6="Choisir la période de dépôt",F178&lt;&gt;"",G178),"Choisir une période de dépôt",IF(AND($G178&lt;&gt;"",$F178=""),"Date de début requise",IF(AND($F178&lt;&gt;"",$G178=""),"Date de fin requise",IF($F178="","",IF(AND(VLOOKUP($G178,Données!$C$2:$E$7,3,TRUE)=VLOOKUP($C$6,Données!$A$2:$E$7,5,FALSE),VLOOKUP($F178,Données!$C$2:$E$7,3,TRUE)=VLOOKUP($C$6,Données!$A$2:$E$7,5,FALSE)),"OK","Les dates ne correspondent pas à la période visée par le soutien")))))</f>
        <v/>
      </c>
      <c r="I178" s="5"/>
      <c r="J178" s="523"/>
      <c r="K178" s="137" t="str">
        <f t="shared" si="22"/>
        <v/>
      </c>
      <c r="L178" s="524"/>
      <c r="M178" s="270"/>
      <c r="N178" s="137" t="str">
        <f t="shared" si="23"/>
        <v/>
      </c>
      <c r="O178" s="6"/>
      <c r="P178" s="160"/>
      <c r="Q178" s="7"/>
      <c r="R178" s="5"/>
      <c r="S178" s="10"/>
      <c r="T178" s="8"/>
      <c r="U178" s="306"/>
      <c r="V178" s="307"/>
      <c r="W178" s="308"/>
      <c r="X178" s="138" t="str">
        <f t="shared" si="19"/>
        <v/>
      </c>
      <c r="Y178" s="139" t="str">
        <f t="shared" si="20"/>
        <v/>
      </c>
      <c r="Z178" s="140" t="str">
        <f t="shared" si="24"/>
        <v/>
      </c>
      <c r="AA178" s="141" t="str">
        <f>IF(OR($F178="",$G178="",$I178="",$I178=0),"",VLOOKUP($G178,'Tableau de bord'!$B$28:$G$32,4,TRUE))</f>
        <v/>
      </c>
      <c r="AB178" s="141" t="str">
        <f>IF(OR($F178="",$G178="",$I178="",$I178=0),"",VLOOKUP($G178,'Tableau de bord'!$B$35:$G$39,4,TRUE))</f>
        <v/>
      </c>
      <c r="AC178" s="168" t="str">
        <f t="shared" si="21"/>
        <v/>
      </c>
      <c r="AD178" s="142" t="str">
        <f t="shared" si="25"/>
        <v/>
      </c>
      <c r="AE178" s="142" t="str">
        <f>IF(OR($I178="",$G178="",$F178=""),"",IF(OR($H178&lt;&gt;"OK",$K178&lt;&gt;"OK",$N178&lt;&gt;"OK"),0,IF($Y178&gt;=0,IF(($Z$10*$Z178)*VLOOKUP($G178,'Tableau de bord'!$B$42:$G$46,4,TRUE)&gt;75000,75000*($Y178),(($Z$10*$Z178)*$Y178*VLOOKUP($G178,'Tableau de bord'!$B$42:$G$46,4,TRUE))))))</f>
        <v/>
      </c>
      <c r="AF178" s="177" t="str">
        <f t="shared" si="26"/>
        <v/>
      </c>
      <c r="AG178" s="309"/>
      <c r="AH178" s="310"/>
      <c r="AI178" s="387"/>
      <c r="AJ178" s="388"/>
      <c r="AK178" s="386" t="str">
        <f t="shared" si="27"/>
        <v/>
      </c>
      <c r="AL178" s="160"/>
      <c r="AM178" s="380"/>
      <c r="AN178" s="388"/>
      <c r="AO178" s="173"/>
      <c r="AP178" s="388"/>
      <c r="AQ178" s="160"/>
      <c r="AR178" s="7"/>
      <c r="AS178" s="173"/>
      <c r="AT178" s="160"/>
    </row>
    <row r="179" spans="1:46" s="143" customFormat="1" ht="21" customHeight="1" x14ac:dyDescent="0.25">
      <c r="A179" s="305"/>
      <c r="B179" s="311"/>
      <c r="C179" s="311"/>
      <c r="D179" s="311"/>
      <c r="E179" s="311"/>
      <c r="F179" s="312"/>
      <c r="G179" s="313"/>
      <c r="H179" s="137" t="str">
        <f>IF(AND($C$6="Choisir la période de dépôt",F179&lt;&gt;"",G179),"Choisir une période de dépôt",IF(AND($G179&lt;&gt;"",$F179=""),"Date de début requise",IF(AND($F179&lt;&gt;"",$G179=""),"Date de fin requise",IF($F179="","",IF(AND(VLOOKUP($G179,Données!$C$2:$E$7,3,TRUE)=VLOOKUP($C$6,Données!$A$2:$E$7,5,FALSE),VLOOKUP($F179,Données!$C$2:$E$7,3,TRUE)=VLOOKUP($C$6,Données!$A$2:$E$7,5,FALSE)),"OK","Les dates ne correspondent pas à la période visée par le soutien")))))</f>
        <v/>
      </c>
      <c r="I179" s="5"/>
      <c r="J179" s="523"/>
      <c r="K179" s="137" t="str">
        <f t="shared" si="22"/>
        <v/>
      </c>
      <c r="L179" s="524"/>
      <c r="M179" s="270"/>
      <c r="N179" s="137" t="str">
        <f t="shared" si="23"/>
        <v/>
      </c>
      <c r="O179" s="6"/>
      <c r="P179" s="160"/>
      <c r="Q179" s="7"/>
      <c r="R179" s="5"/>
      <c r="S179" s="10"/>
      <c r="T179" s="8"/>
      <c r="U179" s="306"/>
      <c r="V179" s="307"/>
      <c r="W179" s="308"/>
      <c r="X179" s="138" t="str">
        <f t="shared" si="19"/>
        <v/>
      </c>
      <c r="Y179" s="139" t="str">
        <f t="shared" si="20"/>
        <v/>
      </c>
      <c r="Z179" s="140" t="str">
        <f t="shared" si="24"/>
        <v/>
      </c>
      <c r="AA179" s="141" t="str">
        <f>IF(OR($F179="",$G179="",$I179="",$I179=0),"",VLOOKUP($G179,'Tableau de bord'!$B$28:$G$32,4,TRUE))</f>
        <v/>
      </c>
      <c r="AB179" s="141" t="str">
        <f>IF(OR($F179="",$G179="",$I179="",$I179=0),"",VLOOKUP($G179,'Tableau de bord'!$B$35:$G$39,4,TRUE))</f>
        <v/>
      </c>
      <c r="AC179" s="168" t="str">
        <f t="shared" si="21"/>
        <v/>
      </c>
      <c r="AD179" s="142" t="str">
        <f t="shared" si="25"/>
        <v/>
      </c>
      <c r="AE179" s="142" t="str">
        <f>IF(OR($I179="",$G179="",$F179=""),"",IF(OR($H179&lt;&gt;"OK",$K179&lt;&gt;"OK",$N179&lt;&gt;"OK"),0,IF($Y179&gt;=0,IF(($Z$10*$Z179)*VLOOKUP($G179,'Tableau de bord'!$B$42:$G$46,4,TRUE)&gt;75000,75000*($Y179),(($Z$10*$Z179)*$Y179*VLOOKUP($G179,'Tableau de bord'!$B$42:$G$46,4,TRUE))))))</f>
        <v/>
      </c>
      <c r="AF179" s="177" t="str">
        <f t="shared" si="26"/>
        <v/>
      </c>
      <c r="AG179" s="309"/>
      <c r="AH179" s="310"/>
      <c r="AI179" s="387"/>
      <c r="AJ179" s="388"/>
      <c r="AK179" s="386" t="str">
        <f t="shared" si="27"/>
        <v/>
      </c>
      <c r="AL179" s="160"/>
      <c r="AM179" s="380"/>
      <c r="AN179" s="388"/>
      <c r="AO179" s="173"/>
      <c r="AP179" s="388"/>
      <c r="AQ179" s="160"/>
      <c r="AR179" s="7"/>
      <c r="AS179" s="173"/>
      <c r="AT179" s="160"/>
    </row>
    <row r="180" spans="1:46" s="143" customFormat="1" ht="21" customHeight="1" x14ac:dyDescent="0.25">
      <c r="A180" s="305"/>
      <c r="B180" s="311"/>
      <c r="C180" s="311"/>
      <c r="D180" s="311"/>
      <c r="E180" s="311"/>
      <c r="F180" s="312"/>
      <c r="G180" s="313"/>
      <c r="H180" s="137" t="str">
        <f>IF(AND($C$6="Choisir la période de dépôt",F180&lt;&gt;"",G180),"Choisir une période de dépôt",IF(AND($G180&lt;&gt;"",$F180=""),"Date de début requise",IF(AND($F180&lt;&gt;"",$G180=""),"Date de fin requise",IF($F180="","",IF(AND(VLOOKUP($G180,Données!$C$2:$E$7,3,TRUE)=VLOOKUP($C$6,Données!$A$2:$E$7,5,FALSE),VLOOKUP($F180,Données!$C$2:$E$7,3,TRUE)=VLOOKUP($C$6,Données!$A$2:$E$7,5,FALSE)),"OK","Les dates ne correspondent pas à la période visée par le soutien")))))</f>
        <v/>
      </c>
      <c r="I180" s="5"/>
      <c r="J180" s="523"/>
      <c r="K180" s="137" t="str">
        <f t="shared" si="22"/>
        <v/>
      </c>
      <c r="L180" s="524"/>
      <c r="M180" s="270"/>
      <c r="N180" s="137" t="str">
        <f t="shared" si="23"/>
        <v/>
      </c>
      <c r="O180" s="6"/>
      <c r="P180" s="160"/>
      <c r="Q180" s="7"/>
      <c r="R180" s="5"/>
      <c r="S180" s="10"/>
      <c r="T180" s="8"/>
      <c r="U180" s="306"/>
      <c r="V180" s="307"/>
      <c r="W180" s="308"/>
      <c r="X180" s="138" t="str">
        <f t="shared" si="19"/>
        <v/>
      </c>
      <c r="Y180" s="139" t="str">
        <f t="shared" si="20"/>
        <v/>
      </c>
      <c r="Z180" s="140" t="str">
        <f t="shared" si="24"/>
        <v/>
      </c>
      <c r="AA180" s="141" t="str">
        <f>IF(OR($F180="",$G180="",$I180="",$I180=0),"",VLOOKUP($G180,'Tableau de bord'!$B$28:$G$32,4,TRUE))</f>
        <v/>
      </c>
      <c r="AB180" s="141" t="str">
        <f>IF(OR($F180="",$G180="",$I180="",$I180=0),"",VLOOKUP($G180,'Tableau de bord'!$B$35:$G$39,4,TRUE))</f>
        <v/>
      </c>
      <c r="AC180" s="168" t="str">
        <f t="shared" si="21"/>
        <v/>
      </c>
      <c r="AD180" s="142" t="str">
        <f t="shared" si="25"/>
        <v/>
      </c>
      <c r="AE180" s="142" t="str">
        <f>IF(OR($I180="",$G180="",$F180=""),"",IF(OR($H180&lt;&gt;"OK",$K180&lt;&gt;"OK",$N180&lt;&gt;"OK"),0,IF($Y180&gt;=0,IF(($Z$10*$Z180)*VLOOKUP($G180,'Tableau de bord'!$B$42:$G$46,4,TRUE)&gt;75000,75000*($Y180),(($Z$10*$Z180)*$Y180*VLOOKUP($G180,'Tableau de bord'!$B$42:$G$46,4,TRUE))))))</f>
        <v/>
      </c>
      <c r="AF180" s="177" t="str">
        <f t="shared" si="26"/>
        <v/>
      </c>
      <c r="AG180" s="309"/>
      <c r="AH180" s="310"/>
      <c r="AI180" s="387"/>
      <c r="AJ180" s="388"/>
      <c r="AK180" s="386" t="str">
        <f t="shared" si="27"/>
        <v/>
      </c>
      <c r="AL180" s="160"/>
      <c r="AM180" s="380"/>
      <c r="AN180" s="388"/>
      <c r="AO180" s="173"/>
      <c r="AP180" s="388"/>
      <c r="AQ180" s="160"/>
      <c r="AR180" s="7"/>
      <c r="AS180" s="173"/>
      <c r="AT180" s="160"/>
    </row>
    <row r="181" spans="1:46" s="143" customFormat="1" ht="21" customHeight="1" x14ac:dyDescent="0.25">
      <c r="A181" s="305"/>
      <c r="B181" s="311"/>
      <c r="C181" s="311"/>
      <c r="D181" s="311"/>
      <c r="E181" s="311"/>
      <c r="F181" s="312"/>
      <c r="G181" s="313"/>
      <c r="H181" s="137" t="str">
        <f>IF(AND($C$6="Choisir la période de dépôt",F181&lt;&gt;"",G181),"Choisir une période de dépôt",IF(AND($G181&lt;&gt;"",$F181=""),"Date de début requise",IF(AND($F181&lt;&gt;"",$G181=""),"Date de fin requise",IF($F181="","",IF(AND(VLOOKUP($G181,Données!$C$2:$E$7,3,TRUE)=VLOOKUP($C$6,Données!$A$2:$E$7,5,FALSE),VLOOKUP($F181,Données!$C$2:$E$7,3,TRUE)=VLOOKUP($C$6,Données!$A$2:$E$7,5,FALSE)),"OK","Les dates ne correspondent pas à la période visée par le soutien")))))</f>
        <v/>
      </c>
      <c r="I181" s="5"/>
      <c r="J181" s="523"/>
      <c r="K181" s="137" t="str">
        <f t="shared" si="22"/>
        <v/>
      </c>
      <c r="L181" s="524"/>
      <c r="M181" s="270"/>
      <c r="N181" s="137" t="str">
        <f t="shared" si="23"/>
        <v/>
      </c>
      <c r="O181" s="6"/>
      <c r="P181" s="160"/>
      <c r="Q181" s="7"/>
      <c r="R181" s="5"/>
      <c r="S181" s="10"/>
      <c r="T181" s="8"/>
      <c r="U181" s="306"/>
      <c r="V181" s="307"/>
      <c r="W181" s="308"/>
      <c r="X181" s="138" t="str">
        <f t="shared" si="19"/>
        <v/>
      </c>
      <c r="Y181" s="139" t="str">
        <f t="shared" si="20"/>
        <v/>
      </c>
      <c r="Z181" s="140" t="str">
        <f t="shared" si="24"/>
        <v/>
      </c>
      <c r="AA181" s="141" t="str">
        <f>IF(OR($F181="",$G181="",$I181="",$I181=0),"",VLOOKUP($G181,'Tableau de bord'!$B$28:$G$32,4,TRUE))</f>
        <v/>
      </c>
      <c r="AB181" s="141" t="str">
        <f>IF(OR($F181="",$G181="",$I181="",$I181=0),"",VLOOKUP($G181,'Tableau de bord'!$B$35:$G$39,4,TRUE))</f>
        <v/>
      </c>
      <c r="AC181" s="168" t="str">
        <f t="shared" si="21"/>
        <v/>
      </c>
      <c r="AD181" s="142" t="str">
        <f t="shared" si="25"/>
        <v/>
      </c>
      <c r="AE181" s="142" t="str">
        <f>IF(OR($I181="",$G181="",$F181=""),"",IF(OR($H181&lt;&gt;"OK",$K181&lt;&gt;"OK",$N181&lt;&gt;"OK"),0,IF($Y181&gt;=0,IF(($Z$10*$Z181)*VLOOKUP($G181,'Tableau de bord'!$B$42:$G$46,4,TRUE)&gt;75000,75000*($Y181),(($Z$10*$Z181)*$Y181*VLOOKUP($G181,'Tableau de bord'!$B$42:$G$46,4,TRUE))))))</f>
        <v/>
      </c>
      <c r="AF181" s="177" t="str">
        <f t="shared" si="26"/>
        <v/>
      </c>
      <c r="AG181" s="309"/>
      <c r="AH181" s="310"/>
      <c r="AI181" s="387"/>
      <c r="AJ181" s="388"/>
      <c r="AK181" s="386" t="str">
        <f t="shared" si="27"/>
        <v/>
      </c>
      <c r="AL181" s="160"/>
      <c r="AM181" s="380"/>
      <c r="AN181" s="388"/>
      <c r="AO181" s="173"/>
      <c r="AP181" s="388"/>
      <c r="AQ181" s="160"/>
      <c r="AR181" s="7"/>
      <c r="AS181" s="173"/>
      <c r="AT181" s="160"/>
    </row>
    <row r="182" spans="1:46" s="143" customFormat="1" ht="21" customHeight="1" x14ac:dyDescent="0.25">
      <c r="A182" s="305"/>
      <c r="B182" s="311"/>
      <c r="C182" s="311"/>
      <c r="D182" s="311"/>
      <c r="E182" s="311"/>
      <c r="F182" s="312"/>
      <c r="G182" s="313"/>
      <c r="H182" s="137" t="str">
        <f>IF(AND($C$6="Choisir la période de dépôt",F182&lt;&gt;"",G182),"Choisir une période de dépôt",IF(AND($G182&lt;&gt;"",$F182=""),"Date de début requise",IF(AND($F182&lt;&gt;"",$G182=""),"Date de fin requise",IF($F182="","",IF(AND(VLOOKUP($G182,Données!$C$2:$E$7,3,TRUE)=VLOOKUP($C$6,Données!$A$2:$E$7,5,FALSE),VLOOKUP($F182,Données!$C$2:$E$7,3,TRUE)=VLOOKUP($C$6,Données!$A$2:$E$7,5,FALSE)),"OK","Les dates ne correspondent pas à la période visée par le soutien")))))</f>
        <v/>
      </c>
      <c r="I182" s="5"/>
      <c r="J182" s="523"/>
      <c r="K182" s="137" t="str">
        <f t="shared" si="22"/>
        <v/>
      </c>
      <c r="L182" s="524"/>
      <c r="M182" s="270"/>
      <c r="N182" s="137" t="str">
        <f t="shared" si="23"/>
        <v/>
      </c>
      <c r="O182" s="6"/>
      <c r="P182" s="160"/>
      <c r="Q182" s="7"/>
      <c r="R182" s="5"/>
      <c r="S182" s="10"/>
      <c r="T182" s="8"/>
      <c r="U182" s="306"/>
      <c r="V182" s="307"/>
      <c r="W182" s="308"/>
      <c r="X182" s="138" t="str">
        <f t="shared" si="19"/>
        <v/>
      </c>
      <c r="Y182" s="139" t="str">
        <f t="shared" si="20"/>
        <v/>
      </c>
      <c r="Z182" s="140" t="str">
        <f t="shared" si="24"/>
        <v/>
      </c>
      <c r="AA182" s="141" t="str">
        <f>IF(OR($F182="",$G182="",$I182="",$I182=0),"",VLOOKUP($G182,'Tableau de bord'!$B$28:$G$32,4,TRUE))</f>
        <v/>
      </c>
      <c r="AB182" s="141" t="str">
        <f>IF(OR($F182="",$G182="",$I182="",$I182=0),"",VLOOKUP($G182,'Tableau de bord'!$B$35:$G$39,4,TRUE))</f>
        <v/>
      </c>
      <c r="AC182" s="168" t="str">
        <f t="shared" si="21"/>
        <v/>
      </c>
      <c r="AD182" s="142" t="str">
        <f t="shared" si="25"/>
        <v/>
      </c>
      <c r="AE182" s="142" t="str">
        <f>IF(OR($I182="",$G182="",$F182=""),"",IF(OR($H182&lt;&gt;"OK",$K182&lt;&gt;"OK",$N182&lt;&gt;"OK"),0,IF($Y182&gt;=0,IF(($Z$10*$Z182)*VLOOKUP($G182,'Tableau de bord'!$B$42:$G$46,4,TRUE)&gt;75000,75000*($Y182),(($Z$10*$Z182)*$Y182*VLOOKUP($G182,'Tableau de bord'!$B$42:$G$46,4,TRUE))))))</f>
        <v/>
      </c>
      <c r="AF182" s="177" t="str">
        <f t="shared" si="26"/>
        <v/>
      </c>
      <c r="AG182" s="309"/>
      <c r="AH182" s="310"/>
      <c r="AI182" s="387"/>
      <c r="AJ182" s="388"/>
      <c r="AK182" s="386" t="str">
        <f t="shared" si="27"/>
        <v/>
      </c>
      <c r="AL182" s="160"/>
      <c r="AM182" s="380"/>
      <c r="AN182" s="388"/>
      <c r="AO182" s="173"/>
      <c r="AP182" s="388"/>
      <c r="AQ182" s="160"/>
      <c r="AR182" s="7"/>
      <c r="AS182" s="173"/>
      <c r="AT182" s="160"/>
    </row>
    <row r="183" spans="1:46" s="143" customFormat="1" ht="21" customHeight="1" x14ac:dyDescent="0.25">
      <c r="A183" s="305"/>
      <c r="B183" s="311"/>
      <c r="C183" s="311"/>
      <c r="D183" s="311"/>
      <c r="E183" s="311"/>
      <c r="F183" s="312"/>
      <c r="G183" s="313"/>
      <c r="H183" s="137" t="str">
        <f>IF(AND($C$6="Choisir la période de dépôt",F183&lt;&gt;"",G183),"Choisir une période de dépôt",IF(AND($G183&lt;&gt;"",$F183=""),"Date de début requise",IF(AND($F183&lt;&gt;"",$G183=""),"Date de fin requise",IF($F183="","",IF(AND(VLOOKUP($G183,Données!$C$2:$E$7,3,TRUE)=VLOOKUP($C$6,Données!$A$2:$E$7,5,FALSE),VLOOKUP($F183,Données!$C$2:$E$7,3,TRUE)=VLOOKUP($C$6,Données!$A$2:$E$7,5,FALSE)),"OK","Les dates ne correspondent pas à la période visée par le soutien")))))</f>
        <v/>
      </c>
      <c r="I183" s="5"/>
      <c r="J183" s="523"/>
      <c r="K183" s="137" t="str">
        <f t="shared" si="22"/>
        <v/>
      </c>
      <c r="L183" s="524"/>
      <c r="M183" s="270"/>
      <c r="N183" s="137" t="str">
        <f t="shared" si="23"/>
        <v/>
      </c>
      <c r="O183" s="6"/>
      <c r="P183" s="160"/>
      <c r="Q183" s="7"/>
      <c r="R183" s="5"/>
      <c r="S183" s="10"/>
      <c r="T183" s="8"/>
      <c r="U183" s="306"/>
      <c r="V183" s="307"/>
      <c r="W183" s="308"/>
      <c r="X183" s="138" t="str">
        <f t="shared" si="19"/>
        <v/>
      </c>
      <c r="Y183" s="139" t="str">
        <f t="shared" si="20"/>
        <v/>
      </c>
      <c r="Z183" s="140" t="str">
        <f t="shared" si="24"/>
        <v/>
      </c>
      <c r="AA183" s="141" t="str">
        <f>IF(OR($F183="",$G183="",$I183="",$I183=0),"",VLOOKUP($G183,'Tableau de bord'!$B$28:$G$32,4,TRUE))</f>
        <v/>
      </c>
      <c r="AB183" s="141" t="str">
        <f>IF(OR($F183="",$G183="",$I183="",$I183=0),"",VLOOKUP($G183,'Tableau de bord'!$B$35:$G$39,4,TRUE))</f>
        <v/>
      </c>
      <c r="AC183" s="168" t="str">
        <f t="shared" si="21"/>
        <v/>
      </c>
      <c r="AD183" s="142" t="str">
        <f t="shared" si="25"/>
        <v/>
      </c>
      <c r="AE183" s="142" t="str">
        <f>IF(OR($I183="",$G183="",$F183=""),"",IF(OR($H183&lt;&gt;"OK",$K183&lt;&gt;"OK",$N183&lt;&gt;"OK"),0,IF($Y183&gt;=0,IF(($Z$10*$Z183)*VLOOKUP($G183,'Tableau de bord'!$B$42:$G$46,4,TRUE)&gt;75000,75000*($Y183),(($Z$10*$Z183)*$Y183*VLOOKUP($G183,'Tableau de bord'!$B$42:$G$46,4,TRUE))))))</f>
        <v/>
      </c>
      <c r="AF183" s="177" t="str">
        <f t="shared" si="26"/>
        <v/>
      </c>
      <c r="AG183" s="309"/>
      <c r="AH183" s="310"/>
      <c r="AI183" s="387"/>
      <c r="AJ183" s="388"/>
      <c r="AK183" s="386" t="str">
        <f t="shared" si="27"/>
        <v/>
      </c>
      <c r="AL183" s="160"/>
      <c r="AM183" s="380"/>
      <c r="AN183" s="388"/>
      <c r="AO183" s="173"/>
      <c r="AP183" s="388"/>
      <c r="AQ183" s="160"/>
      <c r="AR183" s="7"/>
      <c r="AS183" s="173"/>
      <c r="AT183" s="160"/>
    </row>
    <row r="184" spans="1:46" s="143" customFormat="1" ht="21" customHeight="1" x14ac:dyDescent="0.25">
      <c r="A184" s="305"/>
      <c r="B184" s="311"/>
      <c r="C184" s="311"/>
      <c r="D184" s="311"/>
      <c r="E184" s="311"/>
      <c r="F184" s="312"/>
      <c r="G184" s="313"/>
      <c r="H184" s="137" t="str">
        <f>IF(AND($C$6="Choisir la période de dépôt",F184&lt;&gt;"",G184),"Choisir une période de dépôt",IF(AND($G184&lt;&gt;"",$F184=""),"Date de début requise",IF(AND($F184&lt;&gt;"",$G184=""),"Date de fin requise",IF($F184="","",IF(AND(VLOOKUP($G184,Données!$C$2:$E$7,3,TRUE)=VLOOKUP($C$6,Données!$A$2:$E$7,5,FALSE),VLOOKUP($F184,Données!$C$2:$E$7,3,TRUE)=VLOOKUP($C$6,Données!$A$2:$E$7,5,FALSE)),"OK","Les dates ne correspondent pas à la période visée par le soutien")))))</f>
        <v/>
      </c>
      <c r="I184" s="5"/>
      <c r="J184" s="523"/>
      <c r="K184" s="137" t="str">
        <f t="shared" si="22"/>
        <v/>
      </c>
      <c r="L184" s="524"/>
      <c r="M184" s="270"/>
      <c r="N184" s="137" t="str">
        <f t="shared" si="23"/>
        <v/>
      </c>
      <c r="O184" s="6"/>
      <c r="P184" s="160"/>
      <c r="Q184" s="7"/>
      <c r="R184" s="5"/>
      <c r="S184" s="10"/>
      <c r="T184" s="8"/>
      <c r="U184" s="306"/>
      <c r="V184" s="307"/>
      <c r="W184" s="308"/>
      <c r="X184" s="138" t="str">
        <f t="shared" si="19"/>
        <v/>
      </c>
      <c r="Y184" s="139" t="str">
        <f t="shared" si="20"/>
        <v/>
      </c>
      <c r="Z184" s="140" t="str">
        <f t="shared" si="24"/>
        <v/>
      </c>
      <c r="AA184" s="141" t="str">
        <f>IF(OR($F184="",$G184="",$I184="",$I184=0),"",VLOOKUP($G184,'Tableau de bord'!$B$28:$G$32,4,TRUE))</f>
        <v/>
      </c>
      <c r="AB184" s="141" t="str">
        <f>IF(OR($F184="",$G184="",$I184="",$I184=0),"",VLOOKUP($G184,'Tableau de bord'!$B$35:$G$39,4,TRUE))</f>
        <v/>
      </c>
      <c r="AC184" s="168" t="str">
        <f t="shared" si="21"/>
        <v/>
      </c>
      <c r="AD184" s="142" t="str">
        <f t="shared" si="25"/>
        <v/>
      </c>
      <c r="AE184" s="142" t="str">
        <f>IF(OR($I184="",$G184="",$F184=""),"",IF(OR($H184&lt;&gt;"OK",$K184&lt;&gt;"OK",$N184&lt;&gt;"OK"),0,IF($Y184&gt;=0,IF(($Z$10*$Z184)*VLOOKUP($G184,'Tableau de bord'!$B$42:$G$46,4,TRUE)&gt;75000,75000*($Y184),(($Z$10*$Z184)*$Y184*VLOOKUP($G184,'Tableau de bord'!$B$42:$G$46,4,TRUE))))))</f>
        <v/>
      </c>
      <c r="AF184" s="177" t="str">
        <f t="shared" si="26"/>
        <v/>
      </c>
      <c r="AG184" s="309"/>
      <c r="AH184" s="310"/>
      <c r="AI184" s="387"/>
      <c r="AJ184" s="388"/>
      <c r="AK184" s="386" t="str">
        <f t="shared" si="27"/>
        <v/>
      </c>
      <c r="AL184" s="160"/>
      <c r="AM184" s="380"/>
      <c r="AN184" s="388"/>
      <c r="AO184" s="173"/>
      <c r="AP184" s="388"/>
      <c r="AQ184" s="160"/>
      <c r="AR184" s="7"/>
      <c r="AS184" s="173"/>
      <c r="AT184" s="160"/>
    </row>
    <row r="185" spans="1:46" s="143" customFormat="1" ht="21" customHeight="1" x14ac:dyDescent="0.25">
      <c r="A185" s="305"/>
      <c r="B185" s="311"/>
      <c r="C185" s="311"/>
      <c r="D185" s="311"/>
      <c r="E185" s="311"/>
      <c r="F185" s="312"/>
      <c r="G185" s="313"/>
      <c r="H185" s="137" t="str">
        <f>IF(AND($C$6="Choisir la période de dépôt",F185&lt;&gt;"",G185),"Choisir une période de dépôt",IF(AND($G185&lt;&gt;"",$F185=""),"Date de début requise",IF(AND($F185&lt;&gt;"",$G185=""),"Date de fin requise",IF($F185="","",IF(AND(VLOOKUP($G185,Données!$C$2:$E$7,3,TRUE)=VLOOKUP($C$6,Données!$A$2:$E$7,5,FALSE),VLOOKUP($F185,Données!$C$2:$E$7,3,TRUE)=VLOOKUP($C$6,Données!$A$2:$E$7,5,FALSE)),"OK","Les dates ne correspondent pas à la période visée par le soutien")))))</f>
        <v/>
      </c>
      <c r="I185" s="5"/>
      <c r="J185" s="523"/>
      <c r="K185" s="137" t="str">
        <f t="shared" si="22"/>
        <v/>
      </c>
      <c r="L185" s="524"/>
      <c r="M185" s="270"/>
      <c r="N185" s="137" t="str">
        <f t="shared" si="23"/>
        <v/>
      </c>
      <c r="O185" s="6"/>
      <c r="P185" s="160"/>
      <c r="Q185" s="7"/>
      <c r="R185" s="5"/>
      <c r="S185" s="10"/>
      <c r="T185" s="8"/>
      <c r="U185" s="306"/>
      <c r="V185" s="307"/>
      <c r="W185" s="308"/>
      <c r="X185" s="138" t="str">
        <f t="shared" si="19"/>
        <v/>
      </c>
      <c r="Y185" s="139" t="str">
        <f t="shared" si="20"/>
        <v/>
      </c>
      <c r="Z185" s="140" t="str">
        <f t="shared" si="24"/>
        <v/>
      </c>
      <c r="AA185" s="141" t="str">
        <f>IF(OR($F185="",$G185="",$I185="",$I185=0),"",VLOOKUP($G185,'Tableau de bord'!$B$28:$G$32,4,TRUE))</f>
        <v/>
      </c>
      <c r="AB185" s="141" t="str">
        <f>IF(OR($F185="",$G185="",$I185="",$I185=0),"",VLOOKUP($G185,'Tableau de bord'!$B$35:$G$39,4,TRUE))</f>
        <v/>
      </c>
      <c r="AC185" s="168" t="str">
        <f t="shared" si="21"/>
        <v/>
      </c>
      <c r="AD185" s="142" t="str">
        <f t="shared" si="25"/>
        <v/>
      </c>
      <c r="AE185" s="142" t="str">
        <f>IF(OR($I185="",$G185="",$F185=""),"",IF(OR($H185&lt;&gt;"OK",$K185&lt;&gt;"OK",$N185&lt;&gt;"OK"),0,IF($Y185&gt;=0,IF(($Z$10*$Z185)*VLOOKUP($G185,'Tableau de bord'!$B$42:$G$46,4,TRUE)&gt;75000,75000*($Y185),(($Z$10*$Z185)*$Y185*VLOOKUP($G185,'Tableau de bord'!$B$42:$G$46,4,TRUE))))))</f>
        <v/>
      </c>
      <c r="AF185" s="177" t="str">
        <f t="shared" si="26"/>
        <v/>
      </c>
      <c r="AG185" s="309"/>
      <c r="AH185" s="310"/>
      <c r="AI185" s="387"/>
      <c r="AJ185" s="388"/>
      <c r="AK185" s="386" t="str">
        <f t="shared" si="27"/>
        <v/>
      </c>
      <c r="AL185" s="160"/>
      <c r="AM185" s="380"/>
      <c r="AN185" s="388"/>
      <c r="AO185" s="173"/>
      <c r="AP185" s="388"/>
      <c r="AQ185" s="160"/>
      <c r="AR185" s="7"/>
      <c r="AS185" s="173"/>
      <c r="AT185" s="160"/>
    </row>
    <row r="186" spans="1:46" s="143" customFormat="1" ht="21" customHeight="1" x14ac:dyDescent="0.25">
      <c r="A186" s="305"/>
      <c r="B186" s="311"/>
      <c r="C186" s="311"/>
      <c r="D186" s="311"/>
      <c r="E186" s="311"/>
      <c r="F186" s="312"/>
      <c r="G186" s="313"/>
      <c r="H186" s="137" t="str">
        <f>IF(AND($C$6="Choisir la période de dépôt",F186&lt;&gt;"",G186),"Choisir une période de dépôt",IF(AND($G186&lt;&gt;"",$F186=""),"Date de début requise",IF(AND($F186&lt;&gt;"",$G186=""),"Date de fin requise",IF($F186="","",IF(AND(VLOOKUP($G186,Données!$C$2:$E$7,3,TRUE)=VLOOKUP($C$6,Données!$A$2:$E$7,5,FALSE),VLOOKUP($F186,Données!$C$2:$E$7,3,TRUE)=VLOOKUP($C$6,Données!$A$2:$E$7,5,FALSE)),"OK","Les dates ne correspondent pas à la période visée par le soutien")))))</f>
        <v/>
      </c>
      <c r="I186" s="5"/>
      <c r="J186" s="523"/>
      <c r="K186" s="137" t="str">
        <f t="shared" si="22"/>
        <v/>
      </c>
      <c r="L186" s="524"/>
      <c r="M186" s="270"/>
      <c r="N186" s="137" t="str">
        <f t="shared" si="23"/>
        <v/>
      </c>
      <c r="O186" s="6"/>
      <c r="P186" s="160"/>
      <c r="Q186" s="7"/>
      <c r="R186" s="5"/>
      <c r="S186" s="10"/>
      <c r="T186" s="8"/>
      <c r="U186" s="306"/>
      <c r="V186" s="307"/>
      <c r="W186" s="308"/>
      <c r="X186" s="138" t="str">
        <f t="shared" si="19"/>
        <v/>
      </c>
      <c r="Y186" s="139" t="str">
        <f t="shared" si="20"/>
        <v/>
      </c>
      <c r="Z186" s="140" t="str">
        <f t="shared" si="24"/>
        <v/>
      </c>
      <c r="AA186" s="141" t="str">
        <f>IF(OR($F186="",$G186="",$I186="",$I186=0),"",VLOOKUP($G186,'Tableau de bord'!$B$28:$G$32,4,TRUE))</f>
        <v/>
      </c>
      <c r="AB186" s="141" t="str">
        <f>IF(OR($F186="",$G186="",$I186="",$I186=0),"",VLOOKUP($G186,'Tableau de bord'!$B$35:$G$39,4,TRUE))</f>
        <v/>
      </c>
      <c r="AC186" s="168" t="str">
        <f t="shared" si="21"/>
        <v/>
      </c>
      <c r="AD186" s="142" t="str">
        <f t="shared" si="25"/>
        <v/>
      </c>
      <c r="AE186" s="142" t="str">
        <f>IF(OR($I186="",$G186="",$F186=""),"",IF(OR($H186&lt;&gt;"OK",$K186&lt;&gt;"OK",$N186&lt;&gt;"OK"),0,IF($Y186&gt;=0,IF(($Z$10*$Z186)*VLOOKUP($G186,'Tableau de bord'!$B$42:$G$46,4,TRUE)&gt;75000,75000*($Y186),(($Z$10*$Z186)*$Y186*VLOOKUP($G186,'Tableau de bord'!$B$42:$G$46,4,TRUE))))))</f>
        <v/>
      </c>
      <c r="AF186" s="177" t="str">
        <f t="shared" si="26"/>
        <v/>
      </c>
      <c r="AG186" s="309"/>
      <c r="AH186" s="310"/>
      <c r="AI186" s="387"/>
      <c r="AJ186" s="388"/>
      <c r="AK186" s="386" t="str">
        <f t="shared" si="27"/>
        <v/>
      </c>
      <c r="AL186" s="160"/>
      <c r="AM186" s="380"/>
      <c r="AN186" s="388"/>
      <c r="AO186" s="173"/>
      <c r="AP186" s="388"/>
      <c r="AQ186" s="160"/>
      <c r="AR186" s="7"/>
      <c r="AS186" s="173"/>
      <c r="AT186" s="160"/>
    </row>
    <row r="187" spans="1:46" s="143" customFormat="1" ht="21" customHeight="1" x14ac:dyDescent="0.25">
      <c r="A187" s="305"/>
      <c r="B187" s="311"/>
      <c r="C187" s="311"/>
      <c r="D187" s="311"/>
      <c r="E187" s="311"/>
      <c r="F187" s="312"/>
      <c r="G187" s="313"/>
      <c r="H187" s="137" t="str">
        <f>IF(AND($C$6="Choisir la période de dépôt",F187&lt;&gt;"",G187),"Choisir une période de dépôt",IF(AND($G187&lt;&gt;"",$F187=""),"Date de début requise",IF(AND($F187&lt;&gt;"",$G187=""),"Date de fin requise",IF($F187="","",IF(AND(VLOOKUP($G187,Données!$C$2:$E$7,3,TRUE)=VLOOKUP($C$6,Données!$A$2:$E$7,5,FALSE),VLOOKUP($F187,Données!$C$2:$E$7,3,TRUE)=VLOOKUP($C$6,Données!$A$2:$E$7,5,FALSE)),"OK","Les dates ne correspondent pas à la période visée par le soutien")))))</f>
        <v/>
      </c>
      <c r="I187" s="5"/>
      <c r="J187" s="523"/>
      <c r="K187" s="137" t="str">
        <f t="shared" si="22"/>
        <v/>
      </c>
      <c r="L187" s="524"/>
      <c r="M187" s="270"/>
      <c r="N187" s="137" t="str">
        <f t="shared" si="23"/>
        <v/>
      </c>
      <c r="O187" s="6"/>
      <c r="P187" s="160"/>
      <c r="Q187" s="7"/>
      <c r="R187" s="5"/>
      <c r="S187" s="10"/>
      <c r="T187" s="8"/>
      <c r="U187" s="306"/>
      <c r="V187" s="307"/>
      <c r="W187" s="308"/>
      <c r="X187" s="138" t="str">
        <f t="shared" si="19"/>
        <v/>
      </c>
      <c r="Y187" s="139" t="str">
        <f t="shared" si="20"/>
        <v/>
      </c>
      <c r="Z187" s="140" t="str">
        <f t="shared" si="24"/>
        <v/>
      </c>
      <c r="AA187" s="141" t="str">
        <f>IF(OR($F187="",$G187="",$I187="",$I187=0),"",VLOOKUP($G187,'Tableau de bord'!$B$28:$G$32,4,TRUE))</f>
        <v/>
      </c>
      <c r="AB187" s="141" t="str">
        <f>IF(OR($F187="",$G187="",$I187="",$I187=0),"",VLOOKUP($G187,'Tableau de bord'!$B$35:$G$39,4,TRUE))</f>
        <v/>
      </c>
      <c r="AC187" s="168" t="str">
        <f t="shared" si="21"/>
        <v/>
      </c>
      <c r="AD187" s="142" t="str">
        <f t="shared" si="25"/>
        <v/>
      </c>
      <c r="AE187" s="142" t="str">
        <f>IF(OR($I187="",$G187="",$F187=""),"",IF(OR($H187&lt;&gt;"OK",$K187&lt;&gt;"OK",$N187&lt;&gt;"OK"),0,IF($Y187&gt;=0,IF(($Z$10*$Z187)*VLOOKUP($G187,'Tableau de bord'!$B$42:$G$46,4,TRUE)&gt;75000,75000*($Y187),(($Z$10*$Z187)*$Y187*VLOOKUP($G187,'Tableau de bord'!$B$42:$G$46,4,TRUE))))))</f>
        <v/>
      </c>
      <c r="AF187" s="177" t="str">
        <f t="shared" si="26"/>
        <v/>
      </c>
      <c r="AG187" s="309"/>
      <c r="AH187" s="310"/>
      <c r="AI187" s="387"/>
      <c r="AJ187" s="388"/>
      <c r="AK187" s="386" t="str">
        <f t="shared" si="27"/>
        <v/>
      </c>
      <c r="AL187" s="160"/>
      <c r="AM187" s="380"/>
      <c r="AN187" s="388"/>
      <c r="AO187" s="173"/>
      <c r="AP187" s="388"/>
      <c r="AQ187" s="160"/>
      <c r="AR187" s="7"/>
      <c r="AS187" s="173"/>
      <c r="AT187" s="160"/>
    </row>
    <row r="188" spans="1:46" s="143" customFormat="1" ht="21" customHeight="1" x14ac:dyDescent="0.25">
      <c r="A188" s="305"/>
      <c r="B188" s="311"/>
      <c r="C188" s="311"/>
      <c r="D188" s="311"/>
      <c r="E188" s="311"/>
      <c r="F188" s="312"/>
      <c r="G188" s="313"/>
      <c r="H188" s="137" t="str">
        <f>IF(AND($C$6="Choisir la période de dépôt",F188&lt;&gt;"",G188),"Choisir une période de dépôt",IF(AND($G188&lt;&gt;"",$F188=""),"Date de début requise",IF(AND($F188&lt;&gt;"",$G188=""),"Date de fin requise",IF($F188="","",IF(AND(VLOOKUP($G188,Données!$C$2:$E$7,3,TRUE)=VLOOKUP($C$6,Données!$A$2:$E$7,5,FALSE),VLOOKUP($F188,Données!$C$2:$E$7,3,TRUE)=VLOOKUP($C$6,Données!$A$2:$E$7,5,FALSE)),"OK","Les dates ne correspondent pas à la période visée par le soutien")))))</f>
        <v/>
      </c>
      <c r="I188" s="5"/>
      <c r="J188" s="523"/>
      <c r="K188" s="137" t="str">
        <f t="shared" si="22"/>
        <v/>
      </c>
      <c r="L188" s="524"/>
      <c r="M188" s="270"/>
      <c r="N188" s="137" t="str">
        <f t="shared" si="23"/>
        <v/>
      </c>
      <c r="O188" s="6"/>
      <c r="P188" s="160"/>
      <c r="Q188" s="7"/>
      <c r="R188" s="5"/>
      <c r="S188" s="10"/>
      <c r="T188" s="8"/>
      <c r="U188" s="306"/>
      <c r="V188" s="307"/>
      <c r="W188" s="308"/>
      <c r="X188" s="138" t="str">
        <f t="shared" si="19"/>
        <v/>
      </c>
      <c r="Y188" s="139" t="str">
        <f t="shared" si="20"/>
        <v/>
      </c>
      <c r="Z188" s="140" t="str">
        <f t="shared" si="24"/>
        <v/>
      </c>
      <c r="AA188" s="141" t="str">
        <f>IF(OR($F188="",$G188="",$I188="",$I188=0),"",VLOOKUP($G188,'Tableau de bord'!$B$28:$G$32,4,TRUE))</f>
        <v/>
      </c>
      <c r="AB188" s="141" t="str">
        <f>IF(OR($F188="",$G188="",$I188="",$I188=0),"",VLOOKUP($G188,'Tableau de bord'!$B$35:$G$39,4,TRUE))</f>
        <v/>
      </c>
      <c r="AC188" s="168" t="str">
        <f t="shared" si="21"/>
        <v/>
      </c>
      <c r="AD188" s="142" t="str">
        <f t="shared" si="25"/>
        <v/>
      </c>
      <c r="AE188" s="142" t="str">
        <f>IF(OR($I188="",$G188="",$F188=""),"",IF(OR($H188&lt;&gt;"OK",$K188&lt;&gt;"OK",$N188&lt;&gt;"OK"),0,IF($Y188&gt;=0,IF(($Z$10*$Z188)*VLOOKUP($G188,'Tableau de bord'!$B$42:$G$46,4,TRUE)&gt;75000,75000*($Y188),(($Z$10*$Z188)*$Y188*VLOOKUP($G188,'Tableau de bord'!$B$42:$G$46,4,TRUE))))))</f>
        <v/>
      </c>
      <c r="AF188" s="177" t="str">
        <f t="shared" si="26"/>
        <v/>
      </c>
      <c r="AG188" s="309"/>
      <c r="AH188" s="310"/>
      <c r="AI188" s="387"/>
      <c r="AJ188" s="388"/>
      <c r="AK188" s="386" t="str">
        <f t="shared" si="27"/>
        <v/>
      </c>
      <c r="AL188" s="160"/>
      <c r="AM188" s="380"/>
      <c r="AN188" s="388"/>
      <c r="AO188" s="173"/>
      <c r="AP188" s="388"/>
      <c r="AQ188" s="160"/>
      <c r="AR188" s="7"/>
      <c r="AS188" s="173"/>
      <c r="AT188" s="160"/>
    </row>
    <row r="189" spans="1:46" s="143" customFormat="1" ht="21" customHeight="1" x14ac:dyDescent="0.25">
      <c r="A189" s="305"/>
      <c r="B189" s="311"/>
      <c r="C189" s="311"/>
      <c r="D189" s="311"/>
      <c r="E189" s="311"/>
      <c r="F189" s="312"/>
      <c r="G189" s="313"/>
      <c r="H189" s="137" t="str">
        <f>IF(AND($C$6="Choisir la période de dépôt",F189&lt;&gt;"",G189),"Choisir une période de dépôt",IF(AND($G189&lt;&gt;"",$F189=""),"Date de début requise",IF(AND($F189&lt;&gt;"",$G189=""),"Date de fin requise",IF($F189="","",IF(AND(VLOOKUP($G189,Données!$C$2:$E$7,3,TRUE)=VLOOKUP($C$6,Données!$A$2:$E$7,5,FALSE),VLOOKUP($F189,Données!$C$2:$E$7,3,TRUE)=VLOOKUP($C$6,Données!$A$2:$E$7,5,FALSE)),"OK","Les dates ne correspondent pas à la période visée par le soutien")))))</f>
        <v/>
      </c>
      <c r="I189" s="5"/>
      <c r="J189" s="523"/>
      <c r="K189" s="137" t="str">
        <f t="shared" si="22"/>
        <v/>
      </c>
      <c r="L189" s="524"/>
      <c r="M189" s="270"/>
      <c r="N189" s="137" t="str">
        <f t="shared" si="23"/>
        <v/>
      </c>
      <c r="O189" s="6"/>
      <c r="P189" s="160"/>
      <c r="Q189" s="7"/>
      <c r="R189" s="5"/>
      <c r="S189" s="10"/>
      <c r="T189" s="8"/>
      <c r="U189" s="306"/>
      <c r="V189" s="307"/>
      <c r="W189" s="308"/>
      <c r="X189" s="138" t="str">
        <f t="shared" si="19"/>
        <v/>
      </c>
      <c r="Y189" s="139" t="str">
        <f t="shared" si="20"/>
        <v/>
      </c>
      <c r="Z189" s="140" t="str">
        <f t="shared" si="24"/>
        <v/>
      </c>
      <c r="AA189" s="141" t="str">
        <f>IF(OR($F189="",$G189="",$I189="",$I189=0),"",VLOOKUP($G189,'Tableau de bord'!$B$28:$G$32,4,TRUE))</f>
        <v/>
      </c>
      <c r="AB189" s="141" t="str">
        <f>IF(OR($F189="",$G189="",$I189="",$I189=0),"",VLOOKUP($G189,'Tableau de bord'!$B$35:$G$39,4,TRUE))</f>
        <v/>
      </c>
      <c r="AC189" s="168" t="str">
        <f t="shared" si="21"/>
        <v/>
      </c>
      <c r="AD189" s="142" t="str">
        <f t="shared" si="25"/>
        <v/>
      </c>
      <c r="AE189" s="142" t="str">
        <f>IF(OR($I189="",$G189="",$F189=""),"",IF(OR($H189&lt;&gt;"OK",$K189&lt;&gt;"OK",$N189&lt;&gt;"OK"),0,IF($Y189&gt;=0,IF(($Z$10*$Z189)*VLOOKUP($G189,'Tableau de bord'!$B$42:$G$46,4,TRUE)&gt;75000,75000*($Y189),(($Z$10*$Z189)*$Y189*VLOOKUP($G189,'Tableau de bord'!$B$42:$G$46,4,TRUE))))))</f>
        <v/>
      </c>
      <c r="AF189" s="177" t="str">
        <f t="shared" si="26"/>
        <v/>
      </c>
      <c r="AG189" s="309"/>
      <c r="AH189" s="310"/>
      <c r="AI189" s="387"/>
      <c r="AJ189" s="388"/>
      <c r="AK189" s="386" t="str">
        <f t="shared" si="27"/>
        <v/>
      </c>
      <c r="AL189" s="160"/>
      <c r="AM189" s="380"/>
      <c r="AN189" s="388"/>
      <c r="AO189" s="173"/>
      <c r="AP189" s="388"/>
      <c r="AQ189" s="160"/>
      <c r="AR189" s="7"/>
      <c r="AS189" s="173"/>
      <c r="AT189" s="160"/>
    </row>
    <row r="190" spans="1:46" s="143" customFormat="1" ht="21" customHeight="1" x14ac:dyDescent="0.25">
      <c r="A190" s="305"/>
      <c r="B190" s="311"/>
      <c r="C190" s="311"/>
      <c r="D190" s="311"/>
      <c r="E190" s="311"/>
      <c r="F190" s="312"/>
      <c r="G190" s="313"/>
      <c r="H190" s="137" t="str">
        <f>IF(AND($C$6="Choisir la période de dépôt",F190&lt;&gt;"",G190),"Choisir une période de dépôt",IF(AND($G190&lt;&gt;"",$F190=""),"Date de début requise",IF(AND($F190&lt;&gt;"",$G190=""),"Date de fin requise",IF($F190="","",IF(AND(VLOOKUP($G190,Données!$C$2:$E$7,3,TRUE)=VLOOKUP($C$6,Données!$A$2:$E$7,5,FALSE),VLOOKUP($F190,Données!$C$2:$E$7,3,TRUE)=VLOOKUP($C$6,Données!$A$2:$E$7,5,FALSE)),"OK","Les dates ne correspondent pas à la période visée par le soutien")))))</f>
        <v/>
      </c>
      <c r="I190" s="5"/>
      <c r="J190" s="523"/>
      <c r="K190" s="137" t="str">
        <f t="shared" si="22"/>
        <v/>
      </c>
      <c r="L190" s="524"/>
      <c r="M190" s="270"/>
      <c r="N190" s="137" t="str">
        <f t="shared" si="23"/>
        <v/>
      </c>
      <c r="O190" s="6"/>
      <c r="P190" s="160"/>
      <c r="Q190" s="7"/>
      <c r="R190" s="5"/>
      <c r="S190" s="10"/>
      <c r="T190" s="8"/>
      <c r="U190" s="306"/>
      <c r="V190" s="307"/>
      <c r="W190" s="308"/>
      <c r="X190" s="138" t="str">
        <f t="shared" si="19"/>
        <v/>
      </c>
      <c r="Y190" s="139" t="str">
        <f t="shared" si="20"/>
        <v/>
      </c>
      <c r="Z190" s="140" t="str">
        <f t="shared" si="24"/>
        <v/>
      </c>
      <c r="AA190" s="141" t="str">
        <f>IF(OR($F190="",$G190="",$I190="",$I190=0),"",VLOOKUP($G190,'Tableau de bord'!$B$28:$G$32,4,TRUE))</f>
        <v/>
      </c>
      <c r="AB190" s="141" t="str">
        <f>IF(OR($F190="",$G190="",$I190="",$I190=0),"",VLOOKUP($G190,'Tableau de bord'!$B$35:$G$39,4,TRUE))</f>
        <v/>
      </c>
      <c r="AC190" s="168" t="str">
        <f t="shared" si="21"/>
        <v/>
      </c>
      <c r="AD190" s="142" t="str">
        <f t="shared" si="25"/>
        <v/>
      </c>
      <c r="AE190" s="142" t="str">
        <f>IF(OR($I190="",$G190="",$F190=""),"",IF(OR($H190&lt;&gt;"OK",$K190&lt;&gt;"OK",$N190&lt;&gt;"OK"),0,IF($Y190&gt;=0,IF(($Z$10*$Z190)*VLOOKUP($G190,'Tableau de bord'!$B$42:$G$46,4,TRUE)&gt;75000,75000*($Y190),(($Z$10*$Z190)*$Y190*VLOOKUP($G190,'Tableau de bord'!$B$42:$G$46,4,TRUE))))))</f>
        <v/>
      </c>
      <c r="AF190" s="177" t="str">
        <f t="shared" si="26"/>
        <v/>
      </c>
      <c r="AG190" s="309"/>
      <c r="AH190" s="310"/>
      <c r="AI190" s="387"/>
      <c r="AJ190" s="388"/>
      <c r="AK190" s="386" t="str">
        <f t="shared" si="27"/>
        <v/>
      </c>
      <c r="AL190" s="160"/>
      <c r="AM190" s="380"/>
      <c r="AN190" s="388"/>
      <c r="AO190" s="173"/>
      <c r="AP190" s="388"/>
      <c r="AQ190" s="160"/>
      <c r="AR190" s="7"/>
      <c r="AS190" s="173"/>
      <c r="AT190" s="160"/>
    </row>
    <row r="191" spans="1:46" s="143" customFormat="1" ht="21" customHeight="1" x14ac:dyDescent="0.25">
      <c r="A191" s="305"/>
      <c r="B191" s="311"/>
      <c r="C191" s="311"/>
      <c r="D191" s="311"/>
      <c r="E191" s="311"/>
      <c r="F191" s="312"/>
      <c r="G191" s="313"/>
      <c r="H191" s="137" t="str">
        <f>IF(AND($C$6="Choisir la période de dépôt",F191&lt;&gt;"",G191),"Choisir une période de dépôt",IF(AND($G191&lt;&gt;"",$F191=""),"Date de début requise",IF(AND($F191&lt;&gt;"",$G191=""),"Date de fin requise",IF($F191="","",IF(AND(VLOOKUP($G191,Données!$C$2:$E$7,3,TRUE)=VLOOKUP($C$6,Données!$A$2:$E$7,5,FALSE),VLOOKUP($F191,Données!$C$2:$E$7,3,TRUE)=VLOOKUP($C$6,Données!$A$2:$E$7,5,FALSE)),"OK","Les dates ne correspondent pas à la période visée par le soutien")))))</f>
        <v/>
      </c>
      <c r="I191" s="5"/>
      <c r="J191" s="523"/>
      <c r="K191" s="137" t="str">
        <f t="shared" si="22"/>
        <v/>
      </c>
      <c r="L191" s="524"/>
      <c r="M191" s="270"/>
      <c r="N191" s="137" t="str">
        <f t="shared" si="23"/>
        <v/>
      </c>
      <c r="O191" s="6"/>
      <c r="P191" s="160"/>
      <c r="Q191" s="7"/>
      <c r="R191" s="5"/>
      <c r="S191" s="10"/>
      <c r="T191" s="8"/>
      <c r="U191" s="306"/>
      <c r="V191" s="307"/>
      <c r="W191" s="308"/>
      <c r="X191" s="138" t="str">
        <f t="shared" si="19"/>
        <v/>
      </c>
      <c r="Y191" s="139" t="str">
        <f t="shared" si="20"/>
        <v/>
      </c>
      <c r="Z191" s="140" t="str">
        <f t="shared" si="24"/>
        <v/>
      </c>
      <c r="AA191" s="141" t="str">
        <f>IF(OR($F191="",$G191="",$I191="",$I191=0),"",VLOOKUP($G191,'Tableau de bord'!$B$28:$G$32,4,TRUE))</f>
        <v/>
      </c>
      <c r="AB191" s="141" t="str">
        <f>IF(OR($F191="",$G191="",$I191="",$I191=0),"",VLOOKUP($G191,'Tableau de bord'!$B$35:$G$39,4,TRUE))</f>
        <v/>
      </c>
      <c r="AC191" s="168" t="str">
        <f t="shared" si="21"/>
        <v/>
      </c>
      <c r="AD191" s="142" t="str">
        <f t="shared" si="25"/>
        <v/>
      </c>
      <c r="AE191" s="142" t="str">
        <f>IF(OR($I191="",$G191="",$F191=""),"",IF(OR($H191&lt;&gt;"OK",$K191&lt;&gt;"OK",$N191&lt;&gt;"OK"),0,IF($Y191&gt;=0,IF(($Z$10*$Z191)*VLOOKUP($G191,'Tableau de bord'!$B$42:$G$46,4,TRUE)&gt;75000,75000*($Y191),(($Z$10*$Z191)*$Y191*VLOOKUP($G191,'Tableau de bord'!$B$42:$G$46,4,TRUE))))))</f>
        <v/>
      </c>
      <c r="AF191" s="177" t="str">
        <f t="shared" si="26"/>
        <v/>
      </c>
      <c r="AG191" s="309"/>
      <c r="AH191" s="310"/>
      <c r="AI191" s="387"/>
      <c r="AJ191" s="388"/>
      <c r="AK191" s="386" t="str">
        <f t="shared" si="27"/>
        <v/>
      </c>
      <c r="AL191" s="160"/>
      <c r="AM191" s="380"/>
      <c r="AN191" s="388"/>
      <c r="AO191" s="173"/>
      <c r="AP191" s="388"/>
      <c r="AQ191" s="160"/>
      <c r="AR191" s="7"/>
      <c r="AS191" s="173"/>
      <c r="AT191" s="160"/>
    </row>
    <row r="192" spans="1:46" s="143" customFormat="1" ht="21" customHeight="1" x14ac:dyDescent="0.25">
      <c r="A192" s="305"/>
      <c r="B192" s="311"/>
      <c r="C192" s="311"/>
      <c r="D192" s="311"/>
      <c r="E192" s="311"/>
      <c r="F192" s="312"/>
      <c r="G192" s="313"/>
      <c r="H192" s="137" t="str">
        <f>IF(AND($C$6="Choisir la période de dépôt",F192&lt;&gt;"",G192),"Choisir une période de dépôt",IF(AND($G192&lt;&gt;"",$F192=""),"Date de début requise",IF(AND($F192&lt;&gt;"",$G192=""),"Date de fin requise",IF($F192="","",IF(AND(VLOOKUP($G192,Données!$C$2:$E$7,3,TRUE)=VLOOKUP($C$6,Données!$A$2:$E$7,5,FALSE),VLOOKUP($F192,Données!$C$2:$E$7,3,TRUE)=VLOOKUP($C$6,Données!$A$2:$E$7,5,FALSE)),"OK","Les dates ne correspondent pas à la période visée par le soutien")))))</f>
        <v/>
      </c>
      <c r="I192" s="5"/>
      <c r="J192" s="523"/>
      <c r="K192" s="137" t="str">
        <f t="shared" si="22"/>
        <v/>
      </c>
      <c r="L192" s="524"/>
      <c r="M192" s="270"/>
      <c r="N192" s="137" t="str">
        <f t="shared" si="23"/>
        <v/>
      </c>
      <c r="O192" s="6"/>
      <c r="P192" s="160"/>
      <c r="Q192" s="7"/>
      <c r="R192" s="5"/>
      <c r="S192" s="10"/>
      <c r="T192" s="8"/>
      <c r="U192" s="306"/>
      <c r="V192" s="307"/>
      <c r="W192" s="308"/>
      <c r="X192" s="138" t="str">
        <f t="shared" si="19"/>
        <v/>
      </c>
      <c r="Y192" s="139" t="str">
        <f t="shared" si="20"/>
        <v/>
      </c>
      <c r="Z192" s="140" t="str">
        <f t="shared" si="24"/>
        <v/>
      </c>
      <c r="AA192" s="141" t="str">
        <f>IF(OR($F192="",$G192="",$I192="",$I192=0),"",VLOOKUP($G192,'Tableau de bord'!$B$28:$G$32,4,TRUE))</f>
        <v/>
      </c>
      <c r="AB192" s="141" t="str">
        <f>IF(OR($F192="",$G192="",$I192="",$I192=0),"",VLOOKUP($G192,'Tableau de bord'!$B$35:$G$39,4,TRUE))</f>
        <v/>
      </c>
      <c r="AC192" s="168" t="str">
        <f t="shared" si="21"/>
        <v/>
      </c>
      <c r="AD192" s="142" t="str">
        <f t="shared" si="25"/>
        <v/>
      </c>
      <c r="AE192" s="142" t="str">
        <f>IF(OR($I192="",$G192="",$F192=""),"",IF(OR($H192&lt;&gt;"OK",$K192&lt;&gt;"OK",$N192&lt;&gt;"OK"),0,IF($Y192&gt;=0,IF(($Z$10*$Z192)*VLOOKUP($G192,'Tableau de bord'!$B$42:$G$46,4,TRUE)&gt;75000,75000*($Y192),(($Z$10*$Z192)*$Y192*VLOOKUP($G192,'Tableau de bord'!$B$42:$G$46,4,TRUE))))))</f>
        <v/>
      </c>
      <c r="AF192" s="177" t="str">
        <f t="shared" si="26"/>
        <v/>
      </c>
      <c r="AG192" s="309"/>
      <c r="AH192" s="310"/>
      <c r="AI192" s="387"/>
      <c r="AJ192" s="388"/>
      <c r="AK192" s="386" t="str">
        <f t="shared" si="27"/>
        <v/>
      </c>
      <c r="AL192" s="160"/>
      <c r="AM192" s="380"/>
      <c r="AN192" s="388"/>
      <c r="AO192" s="173"/>
      <c r="AP192" s="388"/>
      <c r="AQ192" s="160"/>
      <c r="AR192" s="7"/>
      <c r="AS192" s="173"/>
      <c r="AT192" s="160"/>
    </row>
    <row r="193" spans="1:46" s="143" customFormat="1" ht="21" customHeight="1" x14ac:dyDescent="0.25">
      <c r="A193" s="305"/>
      <c r="B193" s="311"/>
      <c r="C193" s="311"/>
      <c r="D193" s="311"/>
      <c r="E193" s="311"/>
      <c r="F193" s="312"/>
      <c r="G193" s="313"/>
      <c r="H193" s="137" t="str">
        <f>IF(AND($C$6="Choisir la période de dépôt",F193&lt;&gt;"",G193),"Choisir une période de dépôt",IF(AND($G193&lt;&gt;"",$F193=""),"Date de début requise",IF(AND($F193&lt;&gt;"",$G193=""),"Date de fin requise",IF($F193="","",IF(AND(VLOOKUP($G193,Données!$C$2:$E$7,3,TRUE)=VLOOKUP($C$6,Données!$A$2:$E$7,5,FALSE),VLOOKUP($F193,Données!$C$2:$E$7,3,TRUE)=VLOOKUP($C$6,Données!$A$2:$E$7,5,FALSE)),"OK","Les dates ne correspondent pas à la période visée par le soutien")))))</f>
        <v/>
      </c>
      <c r="I193" s="5"/>
      <c r="J193" s="523"/>
      <c r="K193" s="137" t="str">
        <f t="shared" si="22"/>
        <v/>
      </c>
      <c r="L193" s="524"/>
      <c r="M193" s="270"/>
      <c r="N193" s="137" t="str">
        <f t="shared" si="23"/>
        <v/>
      </c>
      <c r="O193" s="6"/>
      <c r="P193" s="160"/>
      <c r="Q193" s="7"/>
      <c r="R193" s="5"/>
      <c r="S193" s="10"/>
      <c r="T193" s="8"/>
      <c r="U193" s="306"/>
      <c r="V193" s="307"/>
      <c r="W193" s="308"/>
      <c r="X193" s="138" t="str">
        <f t="shared" si="19"/>
        <v/>
      </c>
      <c r="Y193" s="139" t="str">
        <f t="shared" si="20"/>
        <v/>
      </c>
      <c r="Z193" s="140" t="str">
        <f t="shared" si="24"/>
        <v/>
      </c>
      <c r="AA193" s="141" t="str">
        <f>IF(OR($F193="",$G193="",$I193="",$I193=0),"",VLOOKUP($G193,'Tableau de bord'!$B$28:$G$32,4,TRUE))</f>
        <v/>
      </c>
      <c r="AB193" s="141" t="str">
        <f>IF(OR($F193="",$G193="",$I193="",$I193=0),"",VLOOKUP($G193,'Tableau de bord'!$B$35:$G$39,4,TRUE))</f>
        <v/>
      </c>
      <c r="AC193" s="168" t="str">
        <f t="shared" si="21"/>
        <v/>
      </c>
      <c r="AD193" s="142" t="str">
        <f t="shared" si="25"/>
        <v/>
      </c>
      <c r="AE193" s="142" t="str">
        <f>IF(OR($I193="",$G193="",$F193=""),"",IF(OR($H193&lt;&gt;"OK",$K193&lt;&gt;"OK",$N193&lt;&gt;"OK"),0,IF($Y193&gt;=0,IF(($Z$10*$Z193)*VLOOKUP($G193,'Tableau de bord'!$B$42:$G$46,4,TRUE)&gt;75000,75000*($Y193),(($Z$10*$Z193)*$Y193*VLOOKUP($G193,'Tableau de bord'!$B$42:$G$46,4,TRUE))))))</f>
        <v/>
      </c>
      <c r="AF193" s="177" t="str">
        <f t="shared" si="26"/>
        <v/>
      </c>
      <c r="AG193" s="309"/>
      <c r="AH193" s="310"/>
      <c r="AI193" s="387"/>
      <c r="AJ193" s="388"/>
      <c r="AK193" s="386" t="str">
        <f t="shared" si="27"/>
        <v/>
      </c>
      <c r="AL193" s="160"/>
      <c r="AM193" s="380"/>
      <c r="AN193" s="388"/>
      <c r="AO193" s="173"/>
      <c r="AP193" s="388"/>
      <c r="AQ193" s="160"/>
      <c r="AR193" s="7"/>
      <c r="AS193" s="173"/>
      <c r="AT193" s="160"/>
    </row>
    <row r="194" spans="1:46" s="143" customFormat="1" ht="21" customHeight="1" x14ac:dyDescent="0.25">
      <c r="A194" s="305"/>
      <c r="B194" s="311"/>
      <c r="C194" s="311"/>
      <c r="D194" s="311"/>
      <c r="E194" s="311"/>
      <c r="F194" s="312"/>
      <c r="G194" s="313"/>
      <c r="H194" s="137" t="str">
        <f>IF(AND($C$6="Choisir la période de dépôt",F194&lt;&gt;"",G194),"Choisir une période de dépôt",IF(AND($G194&lt;&gt;"",$F194=""),"Date de début requise",IF(AND($F194&lt;&gt;"",$G194=""),"Date de fin requise",IF($F194="","",IF(AND(VLOOKUP($G194,Données!$C$2:$E$7,3,TRUE)=VLOOKUP($C$6,Données!$A$2:$E$7,5,FALSE),VLOOKUP($F194,Données!$C$2:$E$7,3,TRUE)=VLOOKUP($C$6,Données!$A$2:$E$7,5,FALSE)),"OK","Les dates ne correspondent pas à la période visée par le soutien")))))</f>
        <v/>
      </c>
      <c r="I194" s="5"/>
      <c r="J194" s="523"/>
      <c r="K194" s="137" t="str">
        <f t="shared" si="22"/>
        <v/>
      </c>
      <c r="L194" s="524"/>
      <c r="M194" s="270"/>
      <c r="N194" s="137" t="str">
        <f t="shared" si="23"/>
        <v/>
      </c>
      <c r="O194" s="6"/>
      <c r="P194" s="160"/>
      <c r="Q194" s="7"/>
      <c r="R194" s="5"/>
      <c r="S194" s="10"/>
      <c r="T194" s="8"/>
      <c r="U194" s="306"/>
      <c r="V194" s="307"/>
      <c r="W194" s="308"/>
      <c r="X194" s="138" t="str">
        <f t="shared" si="19"/>
        <v/>
      </c>
      <c r="Y194" s="139" t="str">
        <f t="shared" si="20"/>
        <v/>
      </c>
      <c r="Z194" s="140" t="str">
        <f t="shared" si="24"/>
        <v/>
      </c>
      <c r="AA194" s="141" t="str">
        <f>IF(OR($F194="",$G194="",$I194="",$I194=0),"",VLOOKUP($G194,'Tableau de bord'!$B$28:$G$32,4,TRUE))</f>
        <v/>
      </c>
      <c r="AB194" s="141" t="str">
        <f>IF(OR($F194="",$G194="",$I194="",$I194=0),"",VLOOKUP($G194,'Tableau de bord'!$B$35:$G$39,4,TRUE))</f>
        <v/>
      </c>
      <c r="AC194" s="168" t="str">
        <f t="shared" si="21"/>
        <v/>
      </c>
      <c r="AD194" s="142" t="str">
        <f t="shared" si="25"/>
        <v/>
      </c>
      <c r="AE194" s="142" t="str">
        <f>IF(OR($I194="",$G194="",$F194=""),"",IF(OR($H194&lt;&gt;"OK",$K194&lt;&gt;"OK",$N194&lt;&gt;"OK"),0,IF($Y194&gt;=0,IF(($Z$10*$Z194)*VLOOKUP($G194,'Tableau de bord'!$B$42:$G$46,4,TRUE)&gt;75000,75000*($Y194),(($Z$10*$Z194)*$Y194*VLOOKUP($G194,'Tableau de bord'!$B$42:$G$46,4,TRUE))))))</f>
        <v/>
      </c>
      <c r="AF194" s="177" t="str">
        <f t="shared" si="26"/>
        <v/>
      </c>
      <c r="AG194" s="309"/>
      <c r="AH194" s="310"/>
      <c r="AI194" s="387"/>
      <c r="AJ194" s="388"/>
      <c r="AK194" s="386" t="str">
        <f t="shared" si="27"/>
        <v/>
      </c>
      <c r="AL194" s="160"/>
      <c r="AM194" s="380"/>
      <c r="AN194" s="388"/>
      <c r="AO194" s="173"/>
      <c r="AP194" s="388"/>
      <c r="AQ194" s="160"/>
      <c r="AR194" s="7"/>
      <c r="AS194" s="173"/>
      <c r="AT194" s="160"/>
    </row>
    <row r="195" spans="1:46" s="143" customFormat="1" ht="21" customHeight="1" x14ac:dyDescent="0.25">
      <c r="A195" s="305"/>
      <c r="B195" s="311"/>
      <c r="C195" s="311"/>
      <c r="D195" s="311"/>
      <c r="E195" s="311"/>
      <c r="F195" s="312"/>
      <c r="G195" s="313"/>
      <c r="H195" s="137" t="str">
        <f>IF(AND($C$6="Choisir la période de dépôt",F195&lt;&gt;"",G195),"Choisir une période de dépôt",IF(AND($G195&lt;&gt;"",$F195=""),"Date de début requise",IF(AND($F195&lt;&gt;"",$G195=""),"Date de fin requise",IF($F195="","",IF(AND(VLOOKUP($G195,Données!$C$2:$E$7,3,TRUE)=VLOOKUP($C$6,Données!$A$2:$E$7,5,FALSE),VLOOKUP($F195,Données!$C$2:$E$7,3,TRUE)=VLOOKUP($C$6,Données!$A$2:$E$7,5,FALSE)),"OK","Les dates ne correspondent pas à la période visée par le soutien")))))</f>
        <v/>
      </c>
      <c r="I195" s="5"/>
      <c r="J195" s="523"/>
      <c r="K195" s="137" t="str">
        <f t="shared" si="22"/>
        <v/>
      </c>
      <c r="L195" s="524"/>
      <c r="M195" s="270"/>
      <c r="N195" s="137" t="str">
        <f t="shared" si="23"/>
        <v/>
      </c>
      <c r="O195" s="6"/>
      <c r="P195" s="160"/>
      <c r="Q195" s="7"/>
      <c r="R195" s="5"/>
      <c r="S195" s="10"/>
      <c r="T195" s="8"/>
      <c r="U195" s="306"/>
      <c r="V195" s="307"/>
      <c r="W195" s="308"/>
      <c r="X195" s="138" t="str">
        <f t="shared" si="19"/>
        <v/>
      </c>
      <c r="Y195" s="139" t="str">
        <f t="shared" si="20"/>
        <v/>
      </c>
      <c r="Z195" s="140" t="str">
        <f t="shared" si="24"/>
        <v/>
      </c>
      <c r="AA195" s="141" t="str">
        <f>IF(OR($F195="",$G195="",$I195="",$I195=0),"",VLOOKUP($G195,'Tableau de bord'!$B$28:$G$32,4,TRUE))</f>
        <v/>
      </c>
      <c r="AB195" s="141" t="str">
        <f>IF(OR($F195="",$G195="",$I195="",$I195=0),"",VLOOKUP($G195,'Tableau de bord'!$B$35:$G$39,4,TRUE))</f>
        <v/>
      </c>
      <c r="AC195" s="168" t="str">
        <f t="shared" si="21"/>
        <v/>
      </c>
      <c r="AD195" s="142" t="str">
        <f t="shared" si="25"/>
        <v/>
      </c>
      <c r="AE195" s="142" t="str">
        <f>IF(OR($I195="",$G195="",$F195=""),"",IF(OR($H195&lt;&gt;"OK",$K195&lt;&gt;"OK",$N195&lt;&gt;"OK"),0,IF($Y195&gt;=0,IF(($Z$10*$Z195)*VLOOKUP($G195,'Tableau de bord'!$B$42:$G$46,4,TRUE)&gt;75000,75000*($Y195),(($Z$10*$Z195)*$Y195*VLOOKUP($G195,'Tableau de bord'!$B$42:$G$46,4,TRUE))))))</f>
        <v/>
      </c>
      <c r="AF195" s="177" t="str">
        <f t="shared" si="26"/>
        <v/>
      </c>
      <c r="AG195" s="309"/>
      <c r="AH195" s="310"/>
      <c r="AI195" s="387"/>
      <c r="AJ195" s="388"/>
      <c r="AK195" s="386" t="str">
        <f t="shared" si="27"/>
        <v/>
      </c>
      <c r="AL195" s="160"/>
      <c r="AM195" s="380"/>
      <c r="AN195" s="388"/>
      <c r="AO195" s="173"/>
      <c r="AP195" s="388"/>
      <c r="AQ195" s="160"/>
      <c r="AR195" s="7"/>
      <c r="AS195" s="173"/>
      <c r="AT195" s="160"/>
    </row>
    <row r="196" spans="1:46" s="143" customFormat="1" ht="21" customHeight="1" x14ac:dyDescent="0.25">
      <c r="A196" s="305"/>
      <c r="B196" s="311"/>
      <c r="C196" s="311"/>
      <c r="D196" s="311"/>
      <c r="E196" s="311"/>
      <c r="F196" s="312"/>
      <c r="G196" s="313"/>
      <c r="H196" s="137" t="str">
        <f>IF(AND($C$6="Choisir la période de dépôt",F196&lt;&gt;"",G196),"Choisir une période de dépôt",IF(AND($G196&lt;&gt;"",$F196=""),"Date de début requise",IF(AND($F196&lt;&gt;"",$G196=""),"Date de fin requise",IF($F196="","",IF(AND(VLOOKUP($G196,Données!$C$2:$E$7,3,TRUE)=VLOOKUP($C$6,Données!$A$2:$E$7,5,FALSE),VLOOKUP($F196,Données!$C$2:$E$7,3,TRUE)=VLOOKUP($C$6,Données!$A$2:$E$7,5,FALSE)),"OK","Les dates ne correspondent pas à la période visée par le soutien")))))</f>
        <v/>
      </c>
      <c r="I196" s="5"/>
      <c r="J196" s="523"/>
      <c r="K196" s="137" t="str">
        <f t="shared" si="22"/>
        <v/>
      </c>
      <c r="L196" s="524"/>
      <c r="M196" s="270"/>
      <c r="N196" s="137" t="str">
        <f t="shared" si="23"/>
        <v/>
      </c>
      <c r="O196" s="6"/>
      <c r="P196" s="160"/>
      <c r="Q196" s="7"/>
      <c r="R196" s="5"/>
      <c r="S196" s="10"/>
      <c r="T196" s="8"/>
      <c r="U196" s="306"/>
      <c r="V196" s="307"/>
      <c r="W196" s="308"/>
      <c r="X196" s="138" t="str">
        <f t="shared" si="19"/>
        <v/>
      </c>
      <c r="Y196" s="139" t="str">
        <f t="shared" si="20"/>
        <v/>
      </c>
      <c r="Z196" s="140" t="str">
        <f t="shared" si="24"/>
        <v/>
      </c>
      <c r="AA196" s="141" t="str">
        <f>IF(OR($F196="",$G196="",$I196="",$I196=0),"",VLOOKUP($G196,'Tableau de bord'!$B$28:$G$32,4,TRUE))</f>
        <v/>
      </c>
      <c r="AB196" s="141" t="str">
        <f>IF(OR($F196="",$G196="",$I196="",$I196=0),"",VLOOKUP($G196,'Tableau de bord'!$B$35:$G$39,4,TRUE))</f>
        <v/>
      </c>
      <c r="AC196" s="168" t="str">
        <f t="shared" si="21"/>
        <v/>
      </c>
      <c r="AD196" s="142" t="str">
        <f t="shared" si="25"/>
        <v/>
      </c>
      <c r="AE196" s="142" t="str">
        <f>IF(OR($I196="",$G196="",$F196=""),"",IF(OR($H196&lt;&gt;"OK",$K196&lt;&gt;"OK",$N196&lt;&gt;"OK"),0,IF($Y196&gt;=0,IF(($Z$10*$Z196)*VLOOKUP($G196,'Tableau de bord'!$B$42:$G$46,4,TRUE)&gt;75000,75000*($Y196),(($Z$10*$Z196)*$Y196*VLOOKUP($G196,'Tableau de bord'!$B$42:$G$46,4,TRUE))))))</f>
        <v/>
      </c>
      <c r="AF196" s="177" t="str">
        <f t="shared" si="26"/>
        <v/>
      </c>
      <c r="AG196" s="309"/>
      <c r="AH196" s="310"/>
      <c r="AI196" s="387"/>
      <c r="AJ196" s="388"/>
      <c r="AK196" s="386" t="str">
        <f t="shared" si="27"/>
        <v/>
      </c>
      <c r="AL196" s="160"/>
      <c r="AM196" s="380"/>
      <c r="AN196" s="388"/>
      <c r="AO196" s="173"/>
      <c r="AP196" s="388"/>
      <c r="AQ196" s="160"/>
      <c r="AR196" s="7"/>
      <c r="AS196" s="173"/>
      <c r="AT196" s="160"/>
    </row>
    <row r="197" spans="1:46" s="143" customFormat="1" ht="21" customHeight="1" x14ac:dyDescent="0.25">
      <c r="A197" s="305"/>
      <c r="B197" s="311"/>
      <c r="C197" s="311"/>
      <c r="D197" s="311"/>
      <c r="E197" s="311"/>
      <c r="F197" s="312"/>
      <c r="G197" s="313"/>
      <c r="H197" s="137" t="str">
        <f>IF(AND($C$6="Choisir la période de dépôt",F197&lt;&gt;"",G197),"Choisir une période de dépôt",IF(AND($G197&lt;&gt;"",$F197=""),"Date de début requise",IF(AND($F197&lt;&gt;"",$G197=""),"Date de fin requise",IF($F197="","",IF(AND(VLOOKUP($G197,Données!$C$2:$E$7,3,TRUE)=VLOOKUP($C$6,Données!$A$2:$E$7,5,FALSE),VLOOKUP($F197,Données!$C$2:$E$7,3,TRUE)=VLOOKUP($C$6,Données!$A$2:$E$7,5,FALSE)),"OK","Les dates ne correspondent pas à la période visée par le soutien")))))</f>
        <v/>
      </c>
      <c r="I197" s="5"/>
      <c r="J197" s="523"/>
      <c r="K197" s="137" t="str">
        <f t="shared" si="22"/>
        <v/>
      </c>
      <c r="L197" s="524"/>
      <c r="M197" s="270"/>
      <c r="N197" s="137" t="str">
        <f t="shared" si="23"/>
        <v/>
      </c>
      <c r="O197" s="6"/>
      <c r="P197" s="160"/>
      <c r="Q197" s="7"/>
      <c r="R197" s="5"/>
      <c r="S197" s="10"/>
      <c r="T197" s="8"/>
      <c r="U197" s="306"/>
      <c r="V197" s="307"/>
      <c r="W197" s="308"/>
      <c r="X197" s="138" t="str">
        <f t="shared" si="19"/>
        <v/>
      </c>
      <c r="Y197" s="139" t="str">
        <f t="shared" si="20"/>
        <v/>
      </c>
      <c r="Z197" s="140" t="str">
        <f t="shared" si="24"/>
        <v/>
      </c>
      <c r="AA197" s="141" t="str">
        <f>IF(OR($F197="",$G197="",$I197="",$I197=0),"",VLOOKUP($G197,'Tableau de bord'!$B$28:$G$32,4,TRUE))</f>
        <v/>
      </c>
      <c r="AB197" s="141" t="str">
        <f>IF(OR($F197="",$G197="",$I197="",$I197=0),"",VLOOKUP($G197,'Tableau de bord'!$B$35:$G$39,4,TRUE))</f>
        <v/>
      </c>
      <c r="AC197" s="168" t="str">
        <f t="shared" si="21"/>
        <v/>
      </c>
      <c r="AD197" s="142" t="str">
        <f t="shared" si="25"/>
        <v/>
      </c>
      <c r="AE197" s="142" t="str">
        <f>IF(OR($I197="",$G197="",$F197=""),"",IF(OR($H197&lt;&gt;"OK",$K197&lt;&gt;"OK",$N197&lt;&gt;"OK"),0,IF($Y197&gt;=0,IF(($Z$10*$Z197)*VLOOKUP($G197,'Tableau de bord'!$B$42:$G$46,4,TRUE)&gt;75000,75000*($Y197),(($Z$10*$Z197)*$Y197*VLOOKUP($G197,'Tableau de bord'!$B$42:$G$46,4,TRUE))))))</f>
        <v/>
      </c>
      <c r="AF197" s="177" t="str">
        <f t="shared" si="26"/>
        <v/>
      </c>
      <c r="AG197" s="309"/>
      <c r="AH197" s="310"/>
      <c r="AI197" s="387"/>
      <c r="AJ197" s="388"/>
      <c r="AK197" s="386" t="str">
        <f t="shared" si="27"/>
        <v/>
      </c>
      <c r="AL197" s="160"/>
      <c r="AM197" s="380"/>
      <c r="AN197" s="388"/>
      <c r="AO197" s="173"/>
      <c r="AP197" s="388"/>
      <c r="AQ197" s="160"/>
      <c r="AR197" s="7"/>
      <c r="AS197" s="173"/>
      <c r="AT197" s="160"/>
    </row>
    <row r="198" spans="1:46" s="143" customFormat="1" ht="21" customHeight="1" x14ac:dyDescent="0.25">
      <c r="A198" s="305"/>
      <c r="B198" s="311"/>
      <c r="C198" s="311"/>
      <c r="D198" s="311"/>
      <c r="E198" s="311"/>
      <c r="F198" s="312"/>
      <c r="G198" s="313"/>
      <c r="H198" s="137" t="str">
        <f>IF(AND($C$6="Choisir la période de dépôt",F198&lt;&gt;"",G198),"Choisir une période de dépôt",IF(AND($G198&lt;&gt;"",$F198=""),"Date de début requise",IF(AND($F198&lt;&gt;"",$G198=""),"Date de fin requise",IF($F198="","",IF(AND(VLOOKUP($G198,Données!$C$2:$E$7,3,TRUE)=VLOOKUP($C$6,Données!$A$2:$E$7,5,FALSE),VLOOKUP($F198,Données!$C$2:$E$7,3,TRUE)=VLOOKUP($C$6,Données!$A$2:$E$7,5,FALSE)),"OK","Les dates ne correspondent pas à la période visée par le soutien")))))</f>
        <v/>
      </c>
      <c r="I198" s="5"/>
      <c r="J198" s="523"/>
      <c r="K198" s="137" t="str">
        <f t="shared" si="22"/>
        <v/>
      </c>
      <c r="L198" s="524"/>
      <c r="M198" s="270"/>
      <c r="N198" s="137" t="str">
        <f t="shared" si="23"/>
        <v/>
      </c>
      <c r="O198" s="6"/>
      <c r="P198" s="160"/>
      <c r="Q198" s="7"/>
      <c r="R198" s="5"/>
      <c r="S198" s="10"/>
      <c r="T198" s="8"/>
      <c r="U198" s="306"/>
      <c r="V198" s="307"/>
      <c r="W198" s="308"/>
      <c r="X198" s="138" t="str">
        <f t="shared" si="19"/>
        <v/>
      </c>
      <c r="Y198" s="139" t="str">
        <f t="shared" si="20"/>
        <v/>
      </c>
      <c r="Z198" s="140" t="str">
        <f t="shared" si="24"/>
        <v/>
      </c>
      <c r="AA198" s="141" t="str">
        <f>IF(OR($F198="",$G198="",$I198="",$I198=0),"",VLOOKUP($G198,'Tableau de bord'!$B$28:$G$32,4,TRUE))</f>
        <v/>
      </c>
      <c r="AB198" s="141" t="str">
        <f>IF(OR($F198="",$G198="",$I198="",$I198=0),"",VLOOKUP($G198,'Tableau de bord'!$B$35:$G$39,4,TRUE))</f>
        <v/>
      </c>
      <c r="AC198" s="168" t="str">
        <f t="shared" si="21"/>
        <v/>
      </c>
      <c r="AD198" s="142" t="str">
        <f t="shared" si="25"/>
        <v/>
      </c>
      <c r="AE198" s="142" t="str">
        <f>IF(OR($I198="",$G198="",$F198=""),"",IF(OR($H198&lt;&gt;"OK",$K198&lt;&gt;"OK",$N198&lt;&gt;"OK"),0,IF($Y198&gt;=0,IF(($Z$10*$Z198)*VLOOKUP($G198,'Tableau de bord'!$B$42:$G$46,4,TRUE)&gt;75000,75000*($Y198),(($Z$10*$Z198)*$Y198*VLOOKUP($G198,'Tableau de bord'!$B$42:$G$46,4,TRUE))))))</f>
        <v/>
      </c>
      <c r="AF198" s="177" t="str">
        <f t="shared" si="26"/>
        <v/>
      </c>
      <c r="AG198" s="309"/>
      <c r="AH198" s="310"/>
      <c r="AI198" s="387"/>
      <c r="AJ198" s="388"/>
      <c r="AK198" s="386" t="str">
        <f t="shared" si="27"/>
        <v/>
      </c>
      <c r="AL198" s="160"/>
      <c r="AM198" s="380"/>
      <c r="AN198" s="388"/>
      <c r="AO198" s="173"/>
      <c r="AP198" s="388"/>
      <c r="AQ198" s="160"/>
      <c r="AR198" s="7"/>
      <c r="AS198" s="173"/>
      <c r="AT198" s="160"/>
    </row>
    <row r="199" spans="1:46" s="143" customFormat="1" ht="21" customHeight="1" x14ac:dyDescent="0.25">
      <c r="A199" s="305"/>
      <c r="B199" s="311"/>
      <c r="C199" s="311"/>
      <c r="D199" s="311"/>
      <c r="E199" s="311"/>
      <c r="F199" s="312"/>
      <c r="G199" s="313"/>
      <c r="H199" s="137" t="str">
        <f>IF(AND($C$6="Choisir la période de dépôt",F199&lt;&gt;"",G199),"Choisir une période de dépôt",IF(AND($G199&lt;&gt;"",$F199=""),"Date de début requise",IF(AND($F199&lt;&gt;"",$G199=""),"Date de fin requise",IF($F199="","",IF(AND(VLOOKUP($G199,Données!$C$2:$E$7,3,TRUE)=VLOOKUP($C$6,Données!$A$2:$E$7,5,FALSE),VLOOKUP($F199,Données!$C$2:$E$7,3,TRUE)=VLOOKUP($C$6,Données!$A$2:$E$7,5,FALSE)),"OK","Les dates ne correspondent pas à la période visée par le soutien")))))</f>
        <v/>
      </c>
      <c r="I199" s="5"/>
      <c r="J199" s="523"/>
      <c r="K199" s="137" t="str">
        <f t="shared" si="22"/>
        <v/>
      </c>
      <c r="L199" s="524"/>
      <c r="M199" s="270"/>
      <c r="N199" s="137" t="str">
        <f t="shared" si="23"/>
        <v/>
      </c>
      <c r="O199" s="6"/>
      <c r="P199" s="160"/>
      <c r="Q199" s="7"/>
      <c r="R199" s="5"/>
      <c r="S199" s="10"/>
      <c r="T199" s="8"/>
      <c r="U199" s="306"/>
      <c r="V199" s="307"/>
      <c r="W199" s="308"/>
      <c r="X199" s="138" t="str">
        <f t="shared" si="19"/>
        <v/>
      </c>
      <c r="Y199" s="139" t="str">
        <f t="shared" si="20"/>
        <v/>
      </c>
      <c r="Z199" s="140" t="str">
        <f t="shared" si="24"/>
        <v/>
      </c>
      <c r="AA199" s="141" t="str">
        <f>IF(OR($F199="",$G199="",$I199="",$I199=0),"",VLOOKUP($G199,'Tableau de bord'!$B$28:$G$32,4,TRUE))</f>
        <v/>
      </c>
      <c r="AB199" s="141" t="str">
        <f>IF(OR($F199="",$G199="",$I199="",$I199=0),"",VLOOKUP($G199,'Tableau de bord'!$B$35:$G$39,4,TRUE))</f>
        <v/>
      </c>
      <c r="AC199" s="168" t="str">
        <f t="shared" si="21"/>
        <v/>
      </c>
      <c r="AD199" s="142" t="str">
        <f t="shared" si="25"/>
        <v/>
      </c>
      <c r="AE199" s="142" t="str">
        <f>IF(OR($I199="",$G199="",$F199=""),"",IF(OR($H199&lt;&gt;"OK",$K199&lt;&gt;"OK",$N199&lt;&gt;"OK"),0,IF($Y199&gt;=0,IF(($Z$10*$Z199)*VLOOKUP($G199,'Tableau de bord'!$B$42:$G$46,4,TRUE)&gt;75000,75000*($Y199),(($Z$10*$Z199)*$Y199*VLOOKUP($G199,'Tableau de bord'!$B$42:$G$46,4,TRUE))))))</f>
        <v/>
      </c>
      <c r="AF199" s="177" t="str">
        <f t="shared" si="26"/>
        <v/>
      </c>
      <c r="AG199" s="309"/>
      <c r="AH199" s="310"/>
      <c r="AI199" s="387"/>
      <c r="AJ199" s="388"/>
      <c r="AK199" s="386" t="str">
        <f t="shared" si="27"/>
        <v/>
      </c>
      <c r="AL199" s="160"/>
      <c r="AM199" s="380"/>
      <c r="AN199" s="388"/>
      <c r="AO199" s="173"/>
      <c r="AP199" s="388"/>
      <c r="AQ199" s="160"/>
      <c r="AR199" s="7"/>
      <c r="AS199" s="173"/>
      <c r="AT199" s="160"/>
    </row>
    <row r="200" spans="1:46" s="143" customFormat="1" ht="21" customHeight="1" x14ac:dyDescent="0.25">
      <c r="A200" s="305"/>
      <c r="B200" s="311"/>
      <c r="C200" s="311"/>
      <c r="D200" s="311"/>
      <c r="E200" s="311"/>
      <c r="F200" s="312"/>
      <c r="G200" s="313"/>
      <c r="H200" s="137" t="str">
        <f>IF(AND($C$6="Choisir la période de dépôt",F200&lt;&gt;"",G200),"Choisir une période de dépôt",IF(AND($G200&lt;&gt;"",$F200=""),"Date de début requise",IF(AND($F200&lt;&gt;"",$G200=""),"Date de fin requise",IF($F200="","",IF(AND(VLOOKUP($G200,Données!$C$2:$E$7,3,TRUE)=VLOOKUP($C$6,Données!$A$2:$E$7,5,FALSE),VLOOKUP($F200,Données!$C$2:$E$7,3,TRUE)=VLOOKUP($C$6,Données!$A$2:$E$7,5,FALSE)),"OK","Les dates ne correspondent pas à la période visée par le soutien")))))</f>
        <v/>
      </c>
      <c r="I200" s="5"/>
      <c r="J200" s="523"/>
      <c r="K200" s="137" t="str">
        <f t="shared" si="22"/>
        <v/>
      </c>
      <c r="L200" s="524"/>
      <c r="M200" s="270"/>
      <c r="N200" s="137" t="str">
        <f t="shared" si="23"/>
        <v/>
      </c>
      <c r="O200" s="6"/>
      <c r="P200" s="160"/>
      <c r="Q200" s="7"/>
      <c r="R200" s="5"/>
      <c r="S200" s="10"/>
      <c r="T200" s="8"/>
      <c r="U200" s="306"/>
      <c r="V200" s="307"/>
      <c r="W200" s="308"/>
      <c r="X200" s="138" t="str">
        <f t="shared" si="19"/>
        <v/>
      </c>
      <c r="Y200" s="139" t="str">
        <f t="shared" si="20"/>
        <v/>
      </c>
      <c r="Z200" s="140" t="str">
        <f t="shared" si="24"/>
        <v/>
      </c>
      <c r="AA200" s="141" t="str">
        <f>IF(OR($F200="",$G200="",$I200="",$I200=0),"",VLOOKUP($G200,'Tableau de bord'!$B$28:$G$32,4,TRUE))</f>
        <v/>
      </c>
      <c r="AB200" s="141" t="str">
        <f>IF(OR($F200="",$G200="",$I200="",$I200=0),"",VLOOKUP($G200,'Tableau de bord'!$B$35:$G$39,4,TRUE))</f>
        <v/>
      </c>
      <c r="AC200" s="168" t="str">
        <f t="shared" si="21"/>
        <v/>
      </c>
      <c r="AD200" s="142" t="str">
        <f t="shared" si="25"/>
        <v/>
      </c>
      <c r="AE200" s="142" t="str">
        <f>IF(OR($I200="",$G200="",$F200=""),"",IF(OR($H200&lt;&gt;"OK",$K200&lt;&gt;"OK",$N200&lt;&gt;"OK"),0,IF($Y200&gt;=0,IF(($Z$10*$Z200)*VLOOKUP($G200,'Tableau de bord'!$B$42:$G$46,4,TRUE)&gt;75000,75000*($Y200),(($Z$10*$Z200)*$Y200*VLOOKUP($G200,'Tableau de bord'!$B$42:$G$46,4,TRUE))))))</f>
        <v/>
      </c>
      <c r="AF200" s="177" t="str">
        <f t="shared" si="26"/>
        <v/>
      </c>
      <c r="AG200" s="309"/>
      <c r="AH200" s="310"/>
      <c r="AI200" s="387"/>
      <c r="AJ200" s="388"/>
      <c r="AK200" s="386" t="str">
        <f t="shared" si="27"/>
        <v/>
      </c>
      <c r="AL200" s="160"/>
      <c r="AM200" s="380"/>
      <c r="AN200" s="388"/>
      <c r="AO200" s="173"/>
      <c r="AP200" s="388"/>
      <c r="AQ200" s="160"/>
      <c r="AR200" s="7"/>
      <c r="AS200" s="173"/>
      <c r="AT200" s="160"/>
    </row>
    <row r="201" spans="1:46" s="143" customFormat="1" ht="21" customHeight="1" x14ac:dyDescent="0.25">
      <c r="A201" s="305"/>
      <c r="B201" s="311"/>
      <c r="C201" s="311"/>
      <c r="D201" s="311"/>
      <c r="E201" s="311"/>
      <c r="F201" s="312"/>
      <c r="G201" s="313"/>
      <c r="H201" s="137" t="str">
        <f>IF(AND($C$6="Choisir la période de dépôt",F201&lt;&gt;"",G201),"Choisir une période de dépôt",IF(AND($G201&lt;&gt;"",$F201=""),"Date de début requise",IF(AND($F201&lt;&gt;"",$G201=""),"Date de fin requise",IF($F201="","",IF(AND(VLOOKUP($G201,Données!$C$2:$E$7,3,TRUE)=VLOOKUP($C$6,Données!$A$2:$E$7,5,FALSE),VLOOKUP($F201,Données!$C$2:$E$7,3,TRUE)=VLOOKUP($C$6,Données!$A$2:$E$7,5,FALSE)),"OK","Les dates ne correspondent pas à la période visée par le soutien")))))</f>
        <v/>
      </c>
      <c r="I201" s="5"/>
      <c r="J201" s="523"/>
      <c r="K201" s="137" t="str">
        <f t="shared" si="22"/>
        <v/>
      </c>
      <c r="L201" s="524"/>
      <c r="M201" s="270"/>
      <c r="N201" s="137" t="str">
        <f t="shared" si="23"/>
        <v/>
      </c>
      <c r="O201" s="6"/>
      <c r="P201" s="160"/>
      <c r="Q201" s="7"/>
      <c r="R201" s="5"/>
      <c r="S201" s="10"/>
      <c r="T201" s="8"/>
      <c r="U201" s="306"/>
      <c r="V201" s="307"/>
      <c r="W201" s="308"/>
      <c r="X201" s="138" t="str">
        <f t="shared" si="19"/>
        <v/>
      </c>
      <c r="Y201" s="139" t="str">
        <f t="shared" si="20"/>
        <v/>
      </c>
      <c r="Z201" s="140" t="str">
        <f t="shared" si="24"/>
        <v/>
      </c>
      <c r="AA201" s="141" t="str">
        <f>IF(OR($F201="",$G201="",$I201="",$I201=0),"",VLOOKUP($G201,'Tableau de bord'!$B$28:$G$32,4,TRUE))</f>
        <v/>
      </c>
      <c r="AB201" s="141" t="str">
        <f>IF(OR($F201="",$G201="",$I201="",$I201=0),"",VLOOKUP($G201,'Tableau de bord'!$B$35:$G$39,4,TRUE))</f>
        <v/>
      </c>
      <c r="AC201" s="168" t="str">
        <f t="shared" si="21"/>
        <v/>
      </c>
      <c r="AD201" s="142" t="str">
        <f t="shared" si="25"/>
        <v/>
      </c>
      <c r="AE201" s="142" t="str">
        <f>IF(OR($I201="",$G201="",$F201=""),"",IF(OR($H201&lt;&gt;"OK",$K201&lt;&gt;"OK",$N201&lt;&gt;"OK"),0,IF($Y201&gt;=0,IF(($Z$10*$Z201)*VLOOKUP($G201,'Tableau de bord'!$B$42:$G$46,4,TRUE)&gt;75000,75000*($Y201),(($Z$10*$Z201)*$Y201*VLOOKUP($G201,'Tableau de bord'!$B$42:$G$46,4,TRUE))))))</f>
        <v/>
      </c>
      <c r="AF201" s="177" t="str">
        <f t="shared" si="26"/>
        <v/>
      </c>
      <c r="AG201" s="309"/>
      <c r="AH201" s="310"/>
      <c r="AI201" s="387"/>
      <c r="AJ201" s="388"/>
      <c r="AK201" s="386" t="str">
        <f t="shared" si="27"/>
        <v/>
      </c>
      <c r="AL201" s="160"/>
      <c r="AM201" s="380"/>
      <c r="AN201" s="388"/>
      <c r="AO201" s="173"/>
      <c r="AP201" s="388"/>
      <c r="AQ201" s="160"/>
      <c r="AR201" s="7"/>
      <c r="AS201" s="173"/>
      <c r="AT201" s="160"/>
    </row>
    <row r="202" spans="1:46" s="143" customFormat="1" ht="21" customHeight="1" x14ac:dyDescent="0.25">
      <c r="A202" s="305"/>
      <c r="B202" s="311"/>
      <c r="C202" s="311"/>
      <c r="D202" s="311"/>
      <c r="E202" s="311"/>
      <c r="F202" s="312"/>
      <c r="G202" s="313"/>
      <c r="H202" s="137" t="str">
        <f>IF(AND($C$6="Choisir la période de dépôt",F202&lt;&gt;"",G202),"Choisir une période de dépôt",IF(AND($G202&lt;&gt;"",$F202=""),"Date de début requise",IF(AND($F202&lt;&gt;"",$G202=""),"Date de fin requise",IF($F202="","",IF(AND(VLOOKUP($G202,Données!$C$2:$E$7,3,TRUE)=VLOOKUP($C$6,Données!$A$2:$E$7,5,FALSE),VLOOKUP($F202,Données!$C$2:$E$7,3,TRUE)=VLOOKUP($C$6,Données!$A$2:$E$7,5,FALSE)),"OK","Les dates ne correspondent pas à la période visée par le soutien")))))</f>
        <v/>
      </c>
      <c r="I202" s="5"/>
      <c r="J202" s="523"/>
      <c r="K202" s="137" t="str">
        <f t="shared" si="22"/>
        <v/>
      </c>
      <c r="L202" s="524"/>
      <c r="M202" s="270"/>
      <c r="N202" s="137" t="str">
        <f t="shared" si="23"/>
        <v/>
      </c>
      <c r="O202" s="6"/>
      <c r="P202" s="160"/>
      <c r="Q202" s="7"/>
      <c r="R202" s="5"/>
      <c r="S202" s="10"/>
      <c r="T202" s="8"/>
      <c r="U202" s="306"/>
      <c r="V202" s="307"/>
      <c r="W202" s="308"/>
      <c r="X202" s="138" t="str">
        <f t="shared" si="19"/>
        <v/>
      </c>
      <c r="Y202" s="139" t="str">
        <f t="shared" si="20"/>
        <v/>
      </c>
      <c r="Z202" s="140" t="str">
        <f t="shared" si="24"/>
        <v/>
      </c>
      <c r="AA202" s="141" t="str">
        <f>IF(OR($F202="",$G202="",$I202="",$I202=0),"",VLOOKUP($G202,'Tableau de bord'!$B$28:$G$32,4,TRUE))</f>
        <v/>
      </c>
      <c r="AB202" s="141" t="str">
        <f>IF(OR($F202="",$G202="",$I202="",$I202=0),"",VLOOKUP($G202,'Tableau de bord'!$B$35:$G$39,4,TRUE))</f>
        <v/>
      </c>
      <c r="AC202" s="168" t="str">
        <f t="shared" si="21"/>
        <v/>
      </c>
      <c r="AD202" s="142" t="str">
        <f t="shared" si="25"/>
        <v/>
      </c>
      <c r="AE202" s="142" t="str">
        <f>IF(OR($I202="",$G202="",$F202=""),"",IF(OR($H202&lt;&gt;"OK",$K202&lt;&gt;"OK",$N202&lt;&gt;"OK"),0,IF($Y202&gt;=0,IF(($Z$10*$Z202)*VLOOKUP($G202,'Tableau de bord'!$B$42:$G$46,4,TRUE)&gt;75000,75000*($Y202),(($Z$10*$Z202)*$Y202*VLOOKUP($G202,'Tableau de bord'!$B$42:$G$46,4,TRUE))))))</f>
        <v/>
      </c>
      <c r="AF202" s="177" t="str">
        <f t="shared" si="26"/>
        <v/>
      </c>
      <c r="AG202" s="309"/>
      <c r="AH202" s="310"/>
      <c r="AI202" s="387"/>
      <c r="AJ202" s="388"/>
      <c r="AK202" s="386" t="str">
        <f t="shared" si="27"/>
        <v/>
      </c>
      <c r="AL202" s="160"/>
      <c r="AM202" s="380"/>
      <c r="AN202" s="388"/>
      <c r="AO202" s="173"/>
      <c r="AP202" s="388"/>
      <c r="AQ202" s="160"/>
      <c r="AR202" s="7"/>
      <c r="AS202" s="173"/>
      <c r="AT202" s="160"/>
    </row>
    <row r="203" spans="1:46" s="143" customFormat="1" ht="21" customHeight="1" x14ac:dyDescent="0.25">
      <c r="A203" s="305"/>
      <c r="B203" s="311"/>
      <c r="C203" s="311"/>
      <c r="D203" s="311"/>
      <c r="E203" s="311"/>
      <c r="F203" s="312"/>
      <c r="G203" s="313"/>
      <c r="H203" s="137" t="str">
        <f>IF(AND($C$6="Choisir la période de dépôt",F203&lt;&gt;"",G203),"Choisir une période de dépôt",IF(AND($G203&lt;&gt;"",$F203=""),"Date de début requise",IF(AND($F203&lt;&gt;"",$G203=""),"Date de fin requise",IF($F203="","",IF(AND(VLOOKUP($G203,Données!$C$2:$E$7,3,TRUE)=VLOOKUP($C$6,Données!$A$2:$E$7,5,FALSE),VLOOKUP($F203,Données!$C$2:$E$7,3,TRUE)=VLOOKUP($C$6,Données!$A$2:$E$7,5,FALSE)),"OK","Les dates ne correspondent pas à la période visée par le soutien")))))</f>
        <v/>
      </c>
      <c r="I203" s="5"/>
      <c r="J203" s="523"/>
      <c r="K203" s="137" t="str">
        <f t="shared" si="22"/>
        <v/>
      </c>
      <c r="L203" s="524"/>
      <c r="M203" s="270"/>
      <c r="N203" s="137" t="str">
        <f t="shared" si="23"/>
        <v/>
      </c>
      <c r="O203" s="6"/>
      <c r="P203" s="160"/>
      <c r="Q203" s="7"/>
      <c r="R203" s="5"/>
      <c r="S203" s="10"/>
      <c r="T203" s="8"/>
      <c r="U203" s="306"/>
      <c r="V203" s="307"/>
      <c r="W203" s="308"/>
      <c r="X203" s="138" t="str">
        <f t="shared" si="19"/>
        <v/>
      </c>
      <c r="Y203" s="139" t="str">
        <f t="shared" si="20"/>
        <v/>
      </c>
      <c r="Z203" s="140" t="str">
        <f t="shared" si="24"/>
        <v/>
      </c>
      <c r="AA203" s="141" t="str">
        <f>IF(OR($F203="",$G203="",$I203="",$I203=0),"",VLOOKUP($G203,'Tableau de bord'!$B$28:$G$32,4,TRUE))</f>
        <v/>
      </c>
      <c r="AB203" s="141" t="str">
        <f>IF(OR($F203="",$G203="",$I203="",$I203=0),"",VLOOKUP($G203,'Tableau de bord'!$B$35:$G$39,4,TRUE))</f>
        <v/>
      </c>
      <c r="AC203" s="168" t="str">
        <f t="shared" si="21"/>
        <v/>
      </c>
      <c r="AD203" s="142" t="str">
        <f t="shared" si="25"/>
        <v/>
      </c>
      <c r="AE203" s="142" t="str">
        <f>IF(OR($I203="",$G203="",$F203=""),"",IF(OR($H203&lt;&gt;"OK",$K203&lt;&gt;"OK",$N203&lt;&gt;"OK"),0,IF($Y203&gt;=0,IF(($Z$10*$Z203)*VLOOKUP($G203,'Tableau de bord'!$B$42:$G$46,4,TRUE)&gt;75000,75000*($Y203),(($Z$10*$Z203)*$Y203*VLOOKUP($G203,'Tableau de bord'!$B$42:$G$46,4,TRUE))))))</f>
        <v/>
      </c>
      <c r="AF203" s="177" t="str">
        <f t="shared" si="26"/>
        <v/>
      </c>
      <c r="AG203" s="309"/>
      <c r="AH203" s="310"/>
      <c r="AI203" s="387"/>
      <c r="AJ203" s="388"/>
      <c r="AK203" s="386" t="str">
        <f t="shared" si="27"/>
        <v/>
      </c>
      <c r="AL203" s="160"/>
      <c r="AM203" s="380"/>
      <c r="AN203" s="388"/>
      <c r="AO203" s="173"/>
      <c r="AP203" s="388"/>
      <c r="AQ203" s="160"/>
      <c r="AR203" s="7"/>
      <c r="AS203" s="173"/>
      <c r="AT203" s="160"/>
    </row>
    <row r="204" spans="1:46" s="143" customFormat="1" ht="21" customHeight="1" x14ac:dyDescent="0.25">
      <c r="A204" s="305"/>
      <c r="B204" s="311"/>
      <c r="C204" s="311"/>
      <c r="D204" s="311"/>
      <c r="E204" s="311"/>
      <c r="F204" s="312"/>
      <c r="G204" s="313"/>
      <c r="H204" s="137" t="str">
        <f>IF(AND($C$6="Choisir la période de dépôt",F204&lt;&gt;"",G204),"Choisir une période de dépôt",IF(AND($G204&lt;&gt;"",$F204=""),"Date de début requise",IF(AND($F204&lt;&gt;"",$G204=""),"Date de fin requise",IF($F204="","",IF(AND(VLOOKUP($G204,Données!$C$2:$E$7,3,TRUE)=VLOOKUP($C$6,Données!$A$2:$E$7,5,FALSE),VLOOKUP($F204,Données!$C$2:$E$7,3,TRUE)=VLOOKUP($C$6,Données!$A$2:$E$7,5,FALSE)),"OK","Les dates ne correspondent pas à la période visée par le soutien")))))</f>
        <v/>
      </c>
      <c r="I204" s="5"/>
      <c r="J204" s="523"/>
      <c r="K204" s="137" t="str">
        <f t="shared" si="22"/>
        <v/>
      </c>
      <c r="L204" s="524"/>
      <c r="M204" s="270"/>
      <c r="N204" s="137" t="str">
        <f t="shared" si="23"/>
        <v/>
      </c>
      <c r="O204" s="6"/>
      <c r="P204" s="160"/>
      <c r="Q204" s="7"/>
      <c r="R204" s="5"/>
      <c r="S204" s="10"/>
      <c r="T204" s="8"/>
      <c r="U204" s="306"/>
      <c r="V204" s="307"/>
      <c r="W204" s="308"/>
      <c r="X204" s="138" t="str">
        <f t="shared" si="19"/>
        <v/>
      </c>
      <c r="Y204" s="139" t="str">
        <f t="shared" si="20"/>
        <v/>
      </c>
      <c r="Z204" s="140" t="str">
        <f t="shared" si="24"/>
        <v/>
      </c>
      <c r="AA204" s="141" t="str">
        <f>IF(OR($F204="",$G204="",$I204="",$I204=0),"",VLOOKUP($G204,'Tableau de bord'!$B$28:$G$32,4,TRUE))</f>
        <v/>
      </c>
      <c r="AB204" s="141" t="str">
        <f>IF(OR($F204="",$G204="",$I204="",$I204=0),"",VLOOKUP($G204,'Tableau de bord'!$B$35:$G$39,4,TRUE))</f>
        <v/>
      </c>
      <c r="AC204" s="168" t="str">
        <f t="shared" si="21"/>
        <v/>
      </c>
      <c r="AD204" s="142" t="str">
        <f t="shared" si="25"/>
        <v/>
      </c>
      <c r="AE204" s="142" t="str">
        <f>IF(OR($I204="",$G204="",$F204=""),"",IF(OR($H204&lt;&gt;"OK",$K204&lt;&gt;"OK",$N204&lt;&gt;"OK"),0,IF($Y204&gt;=0,IF(($Z$10*$Z204)*VLOOKUP($G204,'Tableau de bord'!$B$42:$G$46,4,TRUE)&gt;75000,75000*($Y204),(($Z$10*$Z204)*$Y204*VLOOKUP($G204,'Tableau de bord'!$B$42:$G$46,4,TRUE))))))</f>
        <v/>
      </c>
      <c r="AF204" s="177" t="str">
        <f t="shared" si="26"/>
        <v/>
      </c>
      <c r="AG204" s="309"/>
      <c r="AH204" s="310"/>
      <c r="AI204" s="387"/>
      <c r="AJ204" s="388"/>
      <c r="AK204" s="386" t="str">
        <f t="shared" si="27"/>
        <v/>
      </c>
      <c r="AL204" s="160"/>
      <c r="AM204" s="380"/>
      <c r="AN204" s="388"/>
      <c r="AO204" s="173"/>
      <c r="AP204" s="388"/>
      <c r="AQ204" s="160"/>
      <c r="AR204" s="7"/>
      <c r="AS204" s="173"/>
      <c r="AT204" s="160"/>
    </row>
    <row r="205" spans="1:46" s="143" customFormat="1" ht="21" customHeight="1" x14ac:dyDescent="0.25">
      <c r="A205" s="305"/>
      <c r="B205" s="311"/>
      <c r="C205" s="311"/>
      <c r="D205" s="311"/>
      <c r="E205" s="311"/>
      <c r="F205" s="312"/>
      <c r="G205" s="313"/>
      <c r="H205" s="137" t="str">
        <f>IF(AND($C$6="Choisir la période de dépôt",F205&lt;&gt;"",G205),"Choisir une période de dépôt",IF(AND($G205&lt;&gt;"",$F205=""),"Date de début requise",IF(AND($F205&lt;&gt;"",$G205=""),"Date de fin requise",IF($F205="","",IF(AND(VLOOKUP($G205,Données!$C$2:$E$7,3,TRUE)=VLOOKUP($C$6,Données!$A$2:$E$7,5,FALSE),VLOOKUP($F205,Données!$C$2:$E$7,3,TRUE)=VLOOKUP($C$6,Données!$A$2:$E$7,5,FALSE)),"OK","Les dates ne correspondent pas à la période visée par le soutien")))))</f>
        <v/>
      </c>
      <c r="I205" s="5"/>
      <c r="J205" s="523"/>
      <c r="K205" s="137" t="str">
        <f t="shared" si="22"/>
        <v/>
      </c>
      <c r="L205" s="524"/>
      <c r="M205" s="270"/>
      <c r="N205" s="137" t="str">
        <f t="shared" si="23"/>
        <v/>
      </c>
      <c r="O205" s="6"/>
      <c r="P205" s="160"/>
      <c r="Q205" s="7"/>
      <c r="R205" s="5"/>
      <c r="S205" s="10"/>
      <c r="T205" s="8"/>
      <c r="U205" s="306"/>
      <c r="V205" s="307"/>
      <c r="W205" s="308"/>
      <c r="X205" s="138" t="str">
        <f t="shared" si="19"/>
        <v/>
      </c>
      <c r="Y205" s="139" t="str">
        <f t="shared" si="20"/>
        <v/>
      </c>
      <c r="Z205" s="140" t="str">
        <f t="shared" si="24"/>
        <v/>
      </c>
      <c r="AA205" s="141" t="str">
        <f>IF(OR($F205="",$G205="",$I205="",$I205=0),"",VLOOKUP($G205,'Tableau de bord'!$B$28:$G$32,4,TRUE))</f>
        <v/>
      </c>
      <c r="AB205" s="141" t="str">
        <f>IF(OR($F205="",$G205="",$I205="",$I205=0),"",VLOOKUP($G205,'Tableau de bord'!$B$35:$G$39,4,TRUE))</f>
        <v/>
      </c>
      <c r="AC205" s="168" t="str">
        <f t="shared" si="21"/>
        <v/>
      </c>
      <c r="AD205" s="142" t="str">
        <f t="shared" si="25"/>
        <v/>
      </c>
      <c r="AE205" s="142" t="str">
        <f>IF(OR($I205="",$G205="",$F205=""),"",IF(OR($H205&lt;&gt;"OK",$K205&lt;&gt;"OK",$N205&lt;&gt;"OK"),0,IF($Y205&gt;=0,IF(($Z$10*$Z205)*VLOOKUP($G205,'Tableau de bord'!$B$42:$G$46,4,TRUE)&gt;75000,75000*($Y205),(($Z$10*$Z205)*$Y205*VLOOKUP($G205,'Tableau de bord'!$B$42:$G$46,4,TRUE))))))</f>
        <v/>
      </c>
      <c r="AF205" s="177" t="str">
        <f t="shared" si="26"/>
        <v/>
      </c>
      <c r="AG205" s="309"/>
      <c r="AH205" s="310"/>
      <c r="AI205" s="387"/>
      <c r="AJ205" s="388"/>
      <c r="AK205" s="386" t="str">
        <f t="shared" si="27"/>
        <v/>
      </c>
      <c r="AL205" s="160"/>
      <c r="AM205" s="380"/>
      <c r="AN205" s="388"/>
      <c r="AO205" s="173"/>
      <c r="AP205" s="388"/>
      <c r="AQ205" s="160"/>
      <c r="AR205" s="7"/>
      <c r="AS205" s="173"/>
      <c r="AT205" s="160"/>
    </row>
    <row r="206" spans="1:46" s="143" customFormat="1" ht="21" customHeight="1" x14ac:dyDescent="0.25">
      <c r="A206" s="305"/>
      <c r="B206" s="311"/>
      <c r="C206" s="311"/>
      <c r="D206" s="311"/>
      <c r="E206" s="311"/>
      <c r="F206" s="312"/>
      <c r="G206" s="313"/>
      <c r="H206" s="137" t="str">
        <f>IF(AND($C$6="Choisir la période de dépôt",F206&lt;&gt;"",G206),"Choisir une période de dépôt",IF(AND($G206&lt;&gt;"",$F206=""),"Date de début requise",IF(AND($F206&lt;&gt;"",$G206=""),"Date de fin requise",IF($F206="","",IF(AND(VLOOKUP($G206,Données!$C$2:$E$7,3,TRUE)=VLOOKUP($C$6,Données!$A$2:$E$7,5,FALSE),VLOOKUP($F206,Données!$C$2:$E$7,3,TRUE)=VLOOKUP($C$6,Données!$A$2:$E$7,5,FALSE)),"OK","Les dates ne correspondent pas à la période visée par le soutien")))))</f>
        <v/>
      </c>
      <c r="I206" s="5"/>
      <c r="J206" s="523"/>
      <c r="K206" s="137" t="str">
        <f t="shared" si="22"/>
        <v/>
      </c>
      <c r="L206" s="524"/>
      <c r="M206" s="270"/>
      <c r="N206" s="137" t="str">
        <f t="shared" si="23"/>
        <v/>
      </c>
      <c r="O206" s="6"/>
      <c r="P206" s="160"/>
      <c r="Q206" s="7"/>
      <c r="R206" s="5"/>
      <c r="S206" s="10"/>
      <c r="T206" s="8"/>
      <c r="U206" s="306"/>
      <c r="V206" s="307"/>
      <c r="W206" s="308"/>
      <c r="X206" s="138" t="str">
        <f t="shared" si="19"/>
        <v/>
      </c>
      <c r="Y206" s="139" t="str">
        <f t="shared" si="20"/>
        <v/>
      </c>
      <c r="Z206" s="140" t="str">
        <f t="shared" si="24"/>
        <v/>
      </c>
      <c r="AA206" s="141" t="str">
        <f>IF(OR($F206="",$G206="",$I206="",$I206=0),"",VLOOKUP($G206,'Tableau de bord'!$B$28:$G$32,4,TRUE))</f>
        <v/>
      </c>
      <c r="AB206" s="141" t="str">
        <f>IF(OR($F206="",$G206="",$I206="",$I206=0),"",VLOOKUP($G206,'Tableau de bord'!$B$35:$G$39,4,TRUE))</f>
        <v/>
      </c>
      <c r="AC206" s="168" t="str">
        <f t="shared" si="21"/>
        <v/>
      </c>
      <c r="AD206" s="142" t="str">
        <f t="shared" si="25"/>
        <v/>
      </c>
      <c r="AE206" s="142" t="str">
        <f>IF(OR($I206="",$G206="",$F206=""),"",IF(OR($H206&lt;&gt;"OK",$K206&lt;&gt;"OK",$N206&lt;&gt;"OK"),0,IF($Y206&gt;=0,IF(($Z$10*$Z206)*VLOOKUP($G206,'Tableau de bord'!$B$42:$G$46,4,TRUE)&gt;75000,75000*($Y206),(($Z$10*$Z206)*$Y206*VLOOKUP($G206,'Tableau de bord'!$B$42:$G$46,4,TRUE))))))</f>
        <v/>
      </c>
      <c r="AF206" s="177" t="str">
        <f t="shared" si="26"/>
        <v/>
      </c>
      <c r="AG206" s="309"/>
      <c r="AH206" s="310"/>
      <c r="AI206" s="387"/>
      <c r="AJ206" s="388"/>
      <c r="AK206" s="386" t="str">
        <f t="shared" si="27"/>
        <v/>
      </c>
      <c r="AL206" s="160"/>
      <c r="AM206" s="380"/>
      <c r="AN206" s="388"/>
      <c r="AO206" s="173"/>
      <c r="AP206" s="388"/>
      <c r="AQ206" s="160"/>
      <c r="AR206" s="7"/>
      <c r="AS206" s="173"/>
      <c r="AT206" s="160"/>
    </row>
    <row r="207" spans="1:46" s="143" customFormat="1" ht="21" customHeight="1" x14ac:dyDescent="0.25">
      <c r="A207" s="305"/>
      <c r="B207" s="311"/>
      <c r="C207" s="311"/>
      <c r="D207" s="311"/>
      <c r="E207" s="311"/>
      <c r="F207" s="312"/>
      <c r="G207" s="313"/>
      <c r="H207" s="137" t="str">
        <f>IF(AND($C$6="Choisir la période de dépôt",F207&lt;&gt;"",G207),"Choisir une période de dépôt",IF(AND($G207&lt;&gt;"",$F207=""),"Date de début requise",IF(AND($F207&lt;&gt;"",$G207=""),"Date de fin requise",IF($F207="","",IF(AND(VLOOKUP($G207,Données!$C$2:$E$7,3,TRUE)=VLOOKUP($C$6,Données!$A$2:$E$7,5,FALSE),VLOOKUP($F207,Données!$C$2:$E$7,3,TRUE)=VLOOKUP($C$6,Données!$A$2:$E$7,5,FALSE)),"OK","Les dates ne correspondent pas à la période visée par le soutien")))))</f>
        <v/>
      </c>
      <c r="I207" s="5"/>
      <c r="J207" s="523"/>
      <c r="K207" s="137" t="str">
        <f t="shared" si="22"/>
        <v/>
      </c>
      <c r="L207" s="524"/>
      <c r="M207" s="270"/>
      <c r="N207" s="137" t="str">
        <f t="shared" si="23"/>
        <v/>
      </c>
      <c r="O207" s="6"/>
      <c r="P207" s="160"/>
      <c r="Q207" s="7"/>
      <c r="R207" s="5"/>
      <c r="S207" s="10"/>
      <c r="T207" s="8"/>
      <c r="U207" s="306"/>
      <c r="V207" s="307"/>
      <c r="W207" s="308"/>
      <c r="X207" s="138" t="str">
        <f t="shared" si="19"/>
        <v/>
      </c>
      <c r="Y207" s="139" t="str">
        <f t="shared" si="20"/>
        <v/>
      </c>
      <c r="Z207" s="140" t="str">
        <f t="shared" si="24"/>
        <v/>
      </c>
      <c r="AA207" s="141" t="str">
        <f>IF(OR($F207="",$G207="",$I207="",$I207=0),"",VLOOKUP($G207,'Tableau de bord'!$B$28:$G$32,4,TRUE))</f>
        <v/>
      </c>
      <c r="AB207" s="141" t="str">
        <f>IF(OR($F207="",$G207="",$I207="",$I207=0),"",VLOOKUP($G207,'Tableau de bord'!$B$35:$G$39,4,TRUE))</f>
        <v/>
      </c>
      <c r="AC207" s="168" t="str">
        <f t="shared" si="21"/>
        <v/>
      </c>
      <c r="AD207" s="142" t="str">
        <f t="shared" si="25"/>
        <v/>
      </c>
      <c r="AE207" s="142" t="str">
        <f>IF(OR($I207="",$G207="",$F207=""),"",IF(OR($H207&lt;&gt;"OK",$K207&lt;&gt;"OK",$N207&lt;&gt;"OK"),0,IF($Y207&gt;=0,IF(($Z$10*$Z207)*VLOOKUP($G207,'Tableau de bord'!$B$42:$G$46,4,TRUE)&gt;75000,75000*($Y207),(($Z$10*$Z207)*$Y207*VLOOKUP($G207,'Tableau de bord'!$B$42:$G$46,4,TRUE))))))</f>
        <v/>
      </c>
      <c r="AF207" s="177" t="str">
        <f t="shared" si="26"/>
        <v/>
      </c>
      <c r="AG207" s="309"/>
      <c r="AH207" s="310"/>
      <c r="AI207" s="387"/>
      <c r="AJ207" s="388"/>
      <c r="AK207" s="386" t="str">
        <f t="shared" si="27"/>
        <v/>
      </c>
      <c r="AL207" s="160"/>
      <c r="AM207" s="380"/>
      <c r="AN207" s="388"/>
      <c r="AO207" s="173"/>
      <c r="AP207" s="388"/>
      <c r="AQ207" s="160"/>
      <c r="AR207" s="7"/>
      <c r="AS207" s="173"/>
      <c r="AT207" s="160"/>
    </row>
    <row r="208" spans="1:46" s="143" customFormat="1" ht="21" customHeight="1" x14ac:dyDescent="0.25">
      <c r="A208" s="305"/>
      <c r="B208" s="311"/>
      <c r="C208" s="311"/>
      <c r="D208" s="311"/>
      <c r="E208" s="311"/>
      <c r="F208" s="312"/>
      <c r="G208" s="313"/>
      <c r="H208" s="137" t="str">
        <f>IF(AND($C$6="Choisir la période de dépôt",F208&lt;&gt;"",G208),"Choisir une période de dépôt",IF(AND($G208&lt;&gt;"",$F208=""),"Date de début requise",IF(AND($F208&lt;&gt;"",$G208=""),"Date de fin requise",IF($F208="","",IF(AND(VLOOKUP($G208,Données!$C$2:$E$7,3,TRUE)=VLOOKUP($C$6,Données!$A$2:$E$7,5,FALSE),VLOOKUP($F208,Données!$C$2:$E$7,3,TRUE)=VLOOKUP($C$6,Données!$A$2:$E$7,5,FALSE)),"OK","Les dates ne correspondent pas à la période visée par le soutien")))))</f>
        <v/>
      </c>
      <c r="I208" s="5"/>
      <c r="J208" s="523"/>
      <c r="K208" s="137" t="str">
        <f t="shared" si="22"/>
        <v/>
      </c>
      <c r="L208" s="524"/>
      <c r="M208" s="270"/>
      <c r="N208" s="137" t="str">
        <f t="shared" si="23"/>
        <v/>
      </c>
      <c r="O208" s="6"/>
      <c r="P208" s="160"/>
      <c r="Q208" s="7"/>
      <c r="R208" s="5"/>
      <c r="S208" s="10"/>
      <c r="T208" s="8"/>
      <c r="U208" s="306"/>
      <c r="V208" s="307"/>
      <c r="W208" s="308"/>
      <c r="X208" s="138" t="str">
        <f t="shared" si="19"/>
        <v/>
      </c>
      <c r="Y208" s="139" t="str">
        <f t="shared" si="20"/>
        <v/>
      </c>
      <c r="Z208" s="140" t="str">
        <f t="shared" si="24"/>
        <v/>
      </c>
      <c r="AA208" s="141" t="str">
        <f>IF(OR($F208="",$G208="",$I208="",$I208=0),"",VLOOKUP($G208,'Tableau de bord'!$B$28:$G$32,4,TRUE))</f>
        <v/>
      </c>
      <c r="AB208" s="141" t="str">
        <f>IF(OR($F208="",$G208="",$I208="",$I208=0),"",VLOOKUP($G208,'Tableau de bord'!$B$35:$G$39,4,TRUE))</f>
        <v/>
      </c>
      <c r="AC208" s="168" t="str">
        <f t="shared" si="21"/>
        <v/>
      </c>
      <c r="AD208" s="142" t="str">
        <f t="shared" si="25"/>
        <v/>
      </c>
      <c r="AE208" s="142" t="str">
        <f>IF(OR($I208="",$G208="",$F208=""),"",IF(OR($H208&lt;&gt;"OK",$K208&lt;&gt;"OK",$N208&lt;&gt;"OK"),0,IF($Y208&gt;=0,IF(($Z$10*$Z208)*VLOOKUP($G208,'Tableau de bord'!$B$42:$G$46,4,TRUE)&gt;75000,75000*($Y208),(($Z$10*$Z208)*$Y208*VLOOKUP($G208,'Tableau de bord'!$B$42:$G$46,4,TRUE))))))</f>
        <v/>
      </c>
      <c r="AF208" s="177" t="str">
        <f t="shared" si="26"/>
        <v/>
      </c>
      <c r="AG208" s="309"/>
      <c r="AH208" s="310"/>
      <c r="AI208" s="387"/>
      <c r="AJ208" s="388"/>
      <c r="AK208" s="386" t="str">
        <f t="shared" si="27"/>
        <v/>
      </c>
      <c r="AL208" s="160"/>
      <c r="AM208" s="380"/>
      <c r="AN208" s="388"/>
      <c r="AO208" s="173"/>
      <c r="AP208" s="388"/>
      <c r="AQ208" s="160"/>
      <c r="AR208" s="7"/>
      <c r="AS208" s="173"/>
      <c r="AT208" s="160"/>
    </row>
    <row r="209" spans="1:46" s="143" customFormat="1" ht="21" customHeight="1" x14ac:dyDescent="0.25">
      <c r="A209" s="305"/>
      <c r="B209" s="311"/>
      <c r="C209" s="311"/>
      <c r="D209" s="311"/>
      <c r="E209" s="311"/>
      <c r="F209" s="312"/>
      <c r="G209" s="313"/>
      <c r="H209" s="137" t="str">
        <f>IF(AND($C$6="Choisir la période de dépôt",F209&lt;&gt;"",G209),"Choisir une période de dépôt",IF(AND($G209&lt;&gt;"",$F209=""),"Date de début requise",IF(AND($F209&lt;&gt;"",$G209=""),"Date de fin requise",IF($F209="","",IF(AND(VLOOKUP($G209,Données!$C$2:$E$7,3,TRUE)=VLOOKUP($C$6,Données!$A$2:$E$7,5,FALSE),VLOOKUP($F209,Données!$C$2:$E$7,3,TRUE)=VLOOKUP($C$6,Données!$A$2:$E$7,5,FALSE)),"OK","Les dates ne correspondent pas à la période visée par le soutien")))))</f>
        <v/>
      </c>
      <c r="I209" s="5"/>
      <c r="J209" s="523"/>
      <c r="K209" s="137" t="str">
        <f t="shared" si="22"/>
        <v/>
      </c>
      <c r="L209" s="524"/>
      <c r="M209" s="270"/>
      <c r="N209" s="137" t="str">
        <f t="shared" si="23"/>
        <v/>
      </c>
      <c r="O209" s="6"/>
      <c r="P209" s="160"/>
      <c r="Q209" s="7"/>
      <c r="R209" s="5"/>
      <c r="S209" s="10"/>
      <c r="T209" s="8"/>
      <c r="U209" s="306"/>
      <c r="V209" s="307"/>
      <c r="W209" s="308"/>
      <c r="X209" s="138" t="str">
        <f t="shared" si="19"/>
        <v/>
      </c>
      <c r="Y209" s="139" t="str">
        <f t="shared" si="20"/>
        <v/>
      </c>
      <c r="Z209" s="140" t="str">
        <f t="shared" si="24"/>
        <v/>
      </c>
      <c r="AA209" s="141" t="str">
        <f>IF(OR($F209="",$G209="",$I209="",$I209=0),"",VLOOKUP($G209,'Tableau de bord'!$B$28:$G$32,4,TRUE))</f>
        <v/>
      </c>
      <c r="AB209" s="141" t="str">
        <f>IF(OR($F209="",$G209="",$I209="",$I209=0),"",VLOOKUP($G209,'Tableau de bord'!$B$35:$G$39,4,TRUE))</f>
        <v/>
      </c>
      <c r="AC209" s="168" t="str">
        <f t="shared" si="21"/>
        <v/>
      </c>
      <c r="AD209" s="142" t="str">
        <f t="shared" si="25"/>
        <v/>
      </c>
      <c r="AE209" s="142" t="str">
        <f>IF(OR($I209="",$G209="",$F209=""),"",IF(OR($H209&lt;&gt;"OK",$K209&lt;&gt;"OK",$N209&lt;&gt;"OK"),0,IF($Y209&gt;=0,IF(($Z$10*$Z209)*VLOOKUP($G209,'Tableau de bord'!$B$42:$G$46,4,TRUE)&gt;75000,75000*($Y209),(($Z$10*$Z209)*$Y209*VLOOKUP($G209,'Tableau de bord'!$B$42:$G$46,4,TRUE))))))</f>
        <v/>
      </c>
      <c r="AF209" s="177" t="str">
        <f t="shared" si="26"/>
        <v/>
      </c>
      <c r="AG209" s="309"/>
      <c r="AH209" s="310"/>
      <c r="AI209" s="387"/>
      <c r="AJ209" s="388"/>
      <c r="AK209" s="386" t="str">
        <f t="shared" si="27"/>
        <v/>
      </c>
      <c r="AL209" s="160"/>
      <c r="AM209" s="380"/>
      <c r="AN209" s="388"/>
      <c r="AO209" s="173"/>
      <c r="AP209" s="388"/>
      <c r="AQ209" s="160"/>
      <c r="AR209" s="7"/>
      <c r="AS209" s="173"/>
      <c r="AT209" s="160"/>
    </row>
    <row r="210" spans="1:46" s="143" customFormat="1" ht="21" customHeight="1" x14ac:dyDescent="0.25">
      <c r="A210" s="305"/>
      <c r="B210" s="311"/>
      <c r="C210" s="311"/>
      <c r="D210" s="311"/>
      <c r="E210" s="311"/>
      <c r="F210" s="312"/>
      <c r="G210" s="313"/>
      <c r="H210" s="137" t="str">
        <f>IF(AND($C$6="Choisir la période de dépôt",F210&lt;&gt;"",G210),"Choisir une période de dépôt",IF(AND($G210&lt;&gt;"",$F210=""),"Date de début requise",IF(AND($F210&lt;&gt;"",$G210=""),"Date de fin requise",IF($F210="","",IF(AND(VLOOKUP($G210,Données!$C$2:$E$7,3,TRUE)=VLOOKUP($C$6,Données!$A$2:$E$7,5,FALSE),VLOOKUP($F210,Données!$C$2:$E$7,3,TRUE)=VLOOKUP($C$6,Données!$A$2:$E$7,5,FALSE)),"OK","Les dates ne correspondent pas à la période visée par le soutien")))))</f>
        <v/>
      </c>
      <c r="I210" s="5"/>
      <c r="J210" s="523"/>
      <c r="K210" s="137" t="str">
        <f t="shared" si="22"/>
        <v/>
      </c>
      <c r="L210" s="524"/>
      <c r="M210" s="270"/>
      <c r="N210" s="137" t="str">
        <f t="shared" si="23"/>
        <v/>
      </c>
      <c r="O210" s="6"/>
      <c r="P210" s="160"/>
      <c r="Q210" s="7"/>
      <c r="R210" s="5"/>
      <c r="S210" s="10"/>
      <c r="T210" s="8"/>
      <c r="U210" s="306"/>
      <c r="V210" s="307"/>
      <c r="W210" s="308"/>
      <c r="X210" s="138" t="str">
        <f t="shared" si="19"/>
        <v/>
      </c>
      <c r="Y210" s="139" t="str">
        <f t="shared" si="20"/>
        <v/>
      </c>
      <c r="Z210" s="140" t="str">
        <f t="shared" si="24"/>
        <v/>
      </c>
      <c r="AA210" s="141" t="str">
        <f>IF(OR($F210="",$G210="",$I210="",$I210=0),"",VLOOKUP($G210,'Tableau de bord'!$B$28:$G$32,4,TRUE))</f>
        <v/>
      </c>
      <c r="AB210" s="141" t="str">
        <f>IF(OR($F210="",$G210="",$I210="",$I210=0),"",VLOOKUP($G210,'Tableau de bord'!$B$35:$G$39,4,TRUE))</f>
        <v/>
      </c>
      <c r="AC210" s="168" t="str">
        <f t="shared" si="21"/>
        <v/>
      </c>
      <c r="AD210" s="142" t="str">
        <f t="shared" si="25"/>
        <v/>
      </c>
      <c r="AE210" s="142" t="str">
        <f>IF(OR($I210="",$G210="",$F210=""),"",IF(OR($H210&lt;&gt;"OK",$K210&lt;&gt;"OK",$N210&lt;&gt;"OK"),0,IF($Y210&gt;=0,IF(($Z$10*$Z210)*VLOOKUP($G210,'Tableau de bord'!$B$42:$G$46,4,TRUE)&gt;75000,75000*($Y210),(($Z$10*$Z210)*$Y210*VLOOKUP($G210,'Tableau de bord'!$B$42:$G$46,4,TRUE))))))</f>
        <v/>
      </c>
      <c r="AF210" s="177" t="str">
        <f t="shared" si="26"/>
        <v/>
      </c>
      <c r="AG210" s="309"/>
      <c r="AH210" s="310"/>
      <c r="AI210" s="387"/>
      <c r="AJ210" s="388"/>
      <c r="AK210" s="386" t="str">
        <f t="shared" si="27"/>
        <v/>
      </c>
      <c r="AL210" s="160"/>
      <c r="AM210" s="380"/>
      <c r="AN210" s="388"/>
      <c r="AO210" s="173"/>
      <c r="AP210" s="388"/>
      <c r="AQ210" s="160"/>
      <c r="AR210" s="7"/>
      <c r="AS210" s="173"/>
      <c r="AT210" s="160"/>
    </row>
    <row r="211" spans="1:46" s="143" customFormat="1" ht="21" customHeight="1" x14ac:dyDescent="0.25">
      <c r="A211" s="305"/>
      <c r="B211" s="311"/>
      <c r="C211" s="311"/>
      <c r="D211" s="311"/>
      <c r="E211" s="311"/>
      <c r="F211" s="312"/>
      <c r="G211" s="313"/>
      <c r="H211" s="137" t="str">
        <f>IF(AND($C$6="Choisir la période de dépôt",F211&lt;&gt;"",G211),"Choisir une période de dépôt",IF(AND($G211&lt;&gt;"",$F211=""),"Date de début requise",IF(AND($F211&lt;&gt;"",$G211=""),"Date de fin requise",IF($F211="","",IF(AND(VLOOKUP($G211,Données!$C$2:$E$7,3,TRUE)=VLOOKUP($C$6,Données!$A$2:$E$7,5,FALSE),VLOOKUP($F211,Données!$C$2:$E$7,3,TRUE)=VLOOKUP($C$6,Données!$A$2:$E$7,5,FALSE)),"OK","Les dates ne correspondent pas à la période visée par le soutien")))))</f>
        <v/>
      </c>
      <c r="I211" s="5"/>
      <c r="J211" s="523"/>
      <c r="K211" s="137" t="str">
        <f t="shared" si="22"/>
        <v/>
      </c>
      <c r="L211" s="524"/>
      <c r="M211" s="270"/>
      <c r="N211" s="137" t="str">
        <f t="shared" si="23"/>
        <v/>
      </c>
      <c r="O211" s="6"/>
      <c r="P211" s="160"/>
      <c r="Q211" s="7"/>
      <c r="R211" s="5"/>
      <c r="S211" s="10"/>
      <c r="T211" s="8"/>
      <c r="U211" s="306"/>
      <c r="V211" s="307"/>
      <c r="W211" s="308"/>
      <c r="X211" s="138" t="str">
        <f t="shared" si="19"/>
        <v/>
      </c>
      <c r="Y211" s="139" t="str">
        <f t="shared" si="20"/>
        <v/>
      </c>
      <c r="Z211" s="140" t="str">
        <f t="shared" si="24"/>
        <v/>
      </c>
      <c r="AA211" s="141" t="str">
        <f>IF(OR($F211="",$G211="",$I211="",$I211=0),"",VLOOKUP($G211,'Tableau de bord'!$B$28:$G$32,4,TRUE))</f>
        <v/>
      </c>
      <c r="AB211" s="141" t="str">
        <f>IF(OR($F211="",$G211="",$I211="",$I211=0),"",VLOOKUP($G211,'Tableau de bord'!$B$35:$G$39,4,TRUE))</f>
        <v/>
      </c>
      <c r="AC211" s="168" t="str">
        <f t="shared" si="21"/>
        <v/>
      </c>
      <c r="AD211" s="142" t="str">
        <f t="shared" si="25"/>
        <v/>
      </c>
      <c r="AE211" s="142" t="str">
        <f>IF(OR($I211="",$G211="",$F211=""),"",IF(OR($H211&lt;&gt;"OK",$K211&lt;&gt;"OK",$N211&lt;&gt;"OK"),0,IF($Y211&gt;=0,IF(($Z$10*$Z211)*VLOOKUP($G211,'Tableau de bord'!$B$42:$G$46,4,TRUE)&gt;75000,75000*($Y211),(($Z$10*$Z211)*$Y211*VLOOKUP($G211,'Tableau de bord'!$B$42:$G$46,4,TRUE))))))</f>
        <v/>
      </c>
      <c r="AF211" s="177" t="str">
        <f t="shared" si="26"/>
        <v/>
      </c>
      <c r="AG211" s="309"/>
      <c r="AH211" s="310"/>
      <c r="AI211" s="387"/>
      <c r="AJ211" s="388"/>
      <c r="AK211" s="386" t="str">
        <f t="shared" si="27"/>
        <v/>
      </c>
      <c r="AL211" s="160"/>
      <c r="AM211" s="380"/>
      <c r="AN211" s="388"/>
      <c r="AO211" s="173"/>
      <c r="AP211" s="388"/>
      <c r="AQ211" s="160"/>
      <c r="AR211" s="7"/>
      <c r="AS211" s="173"/>
      <c r="AT211" s="160"/>
    </row>
    <row r="212" spans="1:46" s="143" customFormat="1" ht="21" customHeight="1" x14ac:dyDescent="0.25">
      <c r="A212" s="305"/>
      <c r="B212" s="311"/>
      <c r="C212" s="311"/>
      <c r="D212" s="311"/>
      <c r="E212" s="311"/>
      <c r="F212" s="312"/>
      <c r="G212" s="313"/>
      <c r="H212" s="137" t="str">
        <f>IF(AND($C$6="Choisir la période de dépôt",F212&lt;&gt;"",G212),"Choisir une période de dépôt",IF(AND($G212&lt;&gt;"",$F212=""),"Date de début requise",IF(AND($F212&lt;&gt;"",$G212=""),"Date de fin requise",IF($F212="","",IF(AND(VLOOKUP($G212,Données!$C$2:$E$7,3,TRUE)=VLOOKUP($C$6,Données!$A$2:$E$7,5,FALSE),VLOOKUP($F212,Données!$C$2:$E$7,3,TRUE)=VLOOKUP($C$6,Données!$A$2:$E$7,5,FALSE)),"OK","Les dates ne correspondent pas à la période visée par le soutien")))))</f>
        <v/>
      </c>
      <c r="I212" s="5"/>
      <c r="J212" s="523"/>
      <c r="K212" s="137" t="str">
        <f t="shared" si="22"/>
        <v/>
      </c>
      <c r="L212" s="524"/>
      <c r="M212" s="270"/>
      <c r="N212" s="137" t="str">
        <f t="shared" si="23"/>
        <v/>
      </c>
      <c r="O212" s="6"/>
      <c r="P212" s="160"/>
      <c r="Q212" s="7"/>
      <c r="R212" s="5"/>
      <c r="S212" s="10"/>
      <c r="T212" s="8"/>
      <c r="U212" s="306"/>
      <c r="V212" s="307"/>
      <c r="W212" s="308"/>
      <c r="X212" s="138" t="str">
        <f t="shared" si="19"/>
        <v/>
      </c>
      <c r="Y212" s="139" t="str">
        <f t="shared" si="20"/>
        <v/>
      </c>
      <c r="Z212" s="140" t="str">
        <f t="shared" si="24"/>
        <v/>
      </c>
      <c r="AA212" s="141" t="str">
        <f>IF(OR($F212="",$G212="",$I212="",$I212=0),"",VLOOKUP($G212,'Tableau de bord'!$B$28:$G$32,4,TRUE))</f>
        <v/>
      </c>
      <c r="AB212" s="141" t="str">
        <f>IF(OR($F212="",$G212="",$I212="",$I212=0),"",VLOOKUP($G212,'Tableau de bord'!$B$35:$G$39,4,TRUE))</f>
        <v/>
      </c>
      <c r="AC212" s="168" t="str">
        <f t="shared" si="21"/>
        <v/>
      </c>
      <c r="AD212" s="142" t="str">
        <f t="shared" si="25"/>
        <v/>
      </c>
      <c r="AE212" s="142" t="str">
        <f>IF(OR($I212="",$G212="",$F212=""),"",IF(OR($H212&lt;&gt;"OK",$K212&lt;&gt;"OK",$N212&lt;&gt;"OK"),0,IF($Y212&gt;=0,IF(($Z$10*$Z212)*VLOOKUP($G212,'Tableau de bord'!$B$42:$G$46,4,TRUE)&gt;75000,75000*($Y212),(($Z$10*$Z212)*$Y212*VLOOKUP($G212,'Tableau de bord'!$B$42:$G$46,4,TRUE))))))</f>
        <v/>
      </c>
      <c r="AF212" s="177" t="str">
        <f t="shared" si="26"/>
        <v/>
      </c>
      <c r="AG212" s="309"/>
      <c r="AH212" s="310"/>
      <c r="AI212" s="387"/>
      <c r="AJ212" s="388"/>
      <c r="AK212" s="386" t="str">
        <f t="shared" si="27"/>
        <v/>
      </c>
      <c r="AL212" s="160"/>
      <c r="AM212" s="380"/>
      <c r="AN212" s="388"/>
      <c r="AO212" s="173"/>
      <c r="AP212" s="388"/>
      <c r="AQ212" s="160"/>
      <c r="AR212" s="7"/>
      <c r="AS212" s="173"/>
      <c r="AT212" s="160"/>
    </row>
    <row r="213" spans="1:46" s="143" customFormat="1" ht="21" customHeight="1" x14ac:dyDescent="0.25">
      <c r="A213" s="305"/>
      <c r="B213" s="311"/>
      <c r="C213" s="311"/>
      <c r="D213" s="311"/>
      <c r="E213" s="311"/>
      <c r="F213" s="312"/>
      <c r="G213" s="313"/>
      <c r="H213" s="137" t="str">
        <f>IF(AND($C$6="Choisir la période de dépôt",F213&lt;&gt;"",G213),"Choisir une période de dépôt",IF(AND($G213&lt;&gt;"",$F213=""),"Date de début requise",IF(AND($F213&lt;&gt;"",$G213=""),"Date de fin requise",IF($F213="","",IF(AND(VLOOKUP($G213,Données!$C$2:$E$7,3,TRUE)=VLOOKUP($C$6,Données!$A$2:$E$7,5,FALSE),VLOOKUP($F213,Données!$C$2:$E$7,3,TRUE)=VLOOKUP($C$6,Données!$A$2:$E$7,5,FALSE)),"OK","Les dates ne correspondent pas à la période visée par le soutien")))))</f>
        <v/>
      </c>
      <c r="I213" s="5"/>
      <c r="J213" s="523"/>
      <c r="K213" s="137" t="str">
        <f t="shared" si="22"/>
        <v/>
      </c>
      <c r="L213" s="524"/>
      <c r="M213" s="270"/>
      <c r="N213" s="137" t="str">
        <f t="shared" si="23"/>
        <v/>
      </c>
      <c r="O213" s="6"/>
      <c r="P213" s="160"/>
      <c r="Q213" s="7"/>
      <c r="R213" s="5"/>
      <c r="S213" s="10"/>
      <c r="T213" s="8"/>
      <c r="U213" s="306"/>
      <c r="V213" s="307"/>
      <c r="W213" s="308"/>
      <c r="X213" s="138" t="str">
        <f t="shared" si="19"/>
        <v/>
      </c>
      <c r="Y213" s="139" t="str">
        <f t="shared" si="20"/>
        <v/>
      </c>
      <c r="Z213" s="140" t="str">
        <f t="shared" si="24"/>
        <v/>
      </c>
      <c r="AA213" s="141" t="str">
        <f>IF(OR($F213="",$G213="",$I213="",$I213=0),"",VLOOKUP($G213,'Tableau de bord'!$B$28:$G$32,4,TRUE))</f>
        <v/>
      </c>
      <c r="AB213" s="141" t="str">
        <f>IF(OR($F213="",$G213="",$I213="",$I213=0),"",VLOOKUP($G213,'Tableau de bord'!$B$35:$G$39,4,TRUE))</f>
        <v/>
      </c>
      <c r="AC213" s="168" t="str">
        <f t="shared" si="21"/>
        <v/>
      </c>
      <c r="AD213" s="142" t="str">
        <f t="shared" si="25"/>
        <v/>
      </c>
      <c r="AE213" s="142" t="str">
        <f>IF(OR($I213="",$G213="",$F213=""),"",IF(OR($H213&lt;&gt;"OK",$K213&lt;&gt;"OK",$N213&lt;&gt;"OK"),0,IF($Y213&gt;=0,IF(($Z$10*$Z213)*VLOOKUP($G213,'Tableau de bord'!$B$42:$G$46,4,TRUE)&gt;75000,75000*($Y213),(($Z$10*$Z213)*$Y213*VLOOKUP($G213,'Tableau de bord'!$B$42:$G$46,4,TRUE))))))</f>
        <v/>
      </c>
      <c r="AF213" s="177" t="str">
        <f t="shared" si="26"/>
        <v/>
      </c>
      <c r="AG213" s="309"/>
      <c r="AH213" s="310"/>
      <c r="AI213" s="387"/>
      <c r="AJ213" s="388"/>
      <c r="AK213" s="386" t="str">
        <f t="shared" si="27"/>
        <v/>
      </c>
      <c r="AL213" s="160"/>
      <c r="AM213" s="380"/>
      <c r="AN213" s="388"/>
      <c r="AO213" s="173"/>
      <c r="AP213" s="388"/>
      <c r="AQ213" s="160"/>
      <c r="AR213" s="7"/>
      <c r="AS213" s="173"/>
      <c r="AT213" s="160"/>
    </row>
    <row r="214" spans="1:46" s="143" customFormat="1" ht="21" customHeight="1" x14ac:dyDescent="0.25">
      <c r="A214" s="305"/>
      <c r="B214" s="311"/>
      <c r="C214" s="311"/>
      <c r="D214" s="311"/>
      <c r="E214" s="311"/>
      <c r="F214" s="312"/>
      <c r="G214" s="313"/>
      <c r="H214" s="137" t="str">
        <f>IF(AND($C$6="Choisir la période de dépôt",F214&lt;&gt;"",G214),"Choisir une période de dépôt",IF(AND($G214&lt;&gt;"",$F214=""),"Date de début requise",IF(AND($F214&lt;&gt;"",$G214=""),"Date de fin requise",IF($F214="","",IF(AND(VLOOKUP($G214,Données!$C$2:$E$7,3,TRUE)=VLOOKUP($C$6,Données!$A$2:$E$7,5,FALSE),VLOOKUP($F214,Données!$C$2:$E$7,3,TRUE)=VLOOKUP($C$6,Données!$A$2:$E$7,5,FALSE)),"OK","Les dates ne correspondent pas à la période visée par le soutien")))))</f>
        <v/>
      </c>
      <c r="I214" s="5"/>
      <c r="J214" s="523"/>
      <c r="K214" s="137" t="str">
        <f t="shared" si="22"/>
        <v/>
      </c>
      <c r="L214" s="524"/>
      <c r="M214" s="270"/>
      <c r="N214" s="137" t="str">
        <f t="shared" si="23"/>
        <v/>
      </c>
      <c r="O214" s="6"/>
      <c r="P214" s="160"/>
      <c r="Q214" s="7"/>
      <c r="R214" s="5"/>
      <c r="S214" s="10"/>
      <c r="T214" s="8"/>
      <c r="U214" s="306"/>
      <c r="V214" s="307"/>
      <c r="W214" s="308"/>
      <c r="X214" s="138" t="str">
        <f t="shared" ref="X214:X277" si="28">IF($I214="","",IF($H214&lt;&gt;"OK",0,IF(IF($U214&gt;$J214,$J214,$U214)+$V214&gt;$I214,0,
(IF(OR($A214="X",$E214&lt;&gt;""),0,IF(AND($I214-$J214=0,$U214&gt;0),$I214-$U214,$I214-$V214))))))</f>
        <v/>
      </c>
      <c r="Y214" s="139" t="str">
        <f t="shared" ref="Y214:Y277" si="29">IF(($I214=""),"",
IF($J214-IF($U214&gt;$J214,$J214,$U214)+$W214&gt;$X214,$X214,IF(IF($U214&gt;$J214,$J214,$U214)&gt;$I214,0,$J214-IF($U214&gt;$J214,$J214,$U214)+$W214)))</f>
        <v/>
      </c>
      <c r="Z214" s="140" t="str">
        <f t="shared" si="24"/>
        <v/>
      </c>
      <c r="AA214" s="141" t="str">
        <f>IF(OR($F214="",$G214="",$I214="",$I214=0),"",VLOOKUP($G214,'Tableau de bord'!$B$28:$G$32,4,TRUE))</f>
        <v/>
      </c>
      <c r="AB214" s="141" t="str">
        <f>IF(OR($F214="",$G214="",$I214="",$I214=0),"",VLOOKUP($G214,'Tableau de bord'!$B$35:$G$39,4,TRUE))</f>
        <v/>
      </c>
      <c r="AC214" s="168" t="str">
        <f t="shared" ref="AC214:AC277" si="30">IF(OR($I214="",$P214="",$AB214="",$I214-$J214=0),"",IF($Z$10-($O214/($I214-$J214))&lt;0,0,IF($O214/($I214-$J214)&lt;$Z$10*$AB214,$Z$10-($Z$10*$AB214),$Z$10-($O214/($I214-$J214)))))</f>
        <v/>
      </c>
      <c r="AD214" s="142" t="str">
        <f t="shared" si="25"/>
        <v/>
      </c>
      <c r="AE214" s="142" t="str">
        <f>IF(OR($I214="",$G214="",$F214=""),"",IF(OR($H214&lt;&gt;"OK",$K214&lt;&gt;"OK",$N214&lt;&gt;"OK"),0,IF($Y214&gt;=0,IF(($Z$10*$Z214)*VLOOKUP($G214,'Tableau de bord'!$B$42:$G$46,4,TRUE)&gt;75000,75000*($Y214),(($Z$10*$Z214)*$Y214*VLOOKUP($G214,'Tableau de bord'!$B$42:$G$46,4,TRUE))))))</f>
        <v/>
      </c>
      <c r="AF214" s="177" t="str">
        <f t="shared" si="26"/>
        <v/>
      </c>
      <c r="AG214" s="309"/>
      <c r="AH214" s="310"/>
      <c r="AI214" s="387"/>
      <c r="AJ214" s="388"/>
      <c r="AK214" s="386" t="str">
        <f t="shared" si="27"/>
        <v/>
      </c>
      <c r="AL214" s="160"/>
      <c r="AM214" s="380"/>
      <c r="AN214" s="388"/>
      <c r="AO214" s="173"/>
      <c r="AP214" s="388"/>
      <c r="AQ214" s="160"/>
      <c r="AR214" s="7"/>
      <c r="AS214" s="173"/>
      <c r="AT214" s="160"/>
    </row>
    <row r="215" spans="1:46" s="143" customFormat="1" ht="21" customHeight="1" x14ac:dyDescent="0.25">
      <c r="A215" s="305"/>
      <c r="B215" s="311"/>
      <c r="C215" s="311"/>
      <c r="D215" s="311"/>
      <c r="E215" s="311"/>
      <c r="F215" s="312"/>
      <c r="G215" s="313"/>
      <c r="H215" s="137" t="str">
        <f>IF(AND($C$6="Choisir la période de dépôt",F215&lt;&gt;"",G215),"Choisir une période de dépôt",IF(AND($G215&lt;&gt;"",$F215=""),"Date de début requise",IF(AND($F215&lt;&gt;"",$G215=""),"Date de fin requise",IF($F215="","",IF(AND(VLOOKUP($G215,Données!$C$2:$E$7,3,TRUE)=VLOOKUP($C$6,Données!$A$2:$E$7,5,FALSE),VLOOKUP($F215,Données!$C$2:$E$7,3,TRUE)=VLOOKUP($C$6,Données!$A$2:$E$7,5,FALSE)),"OK","Les dates ne correspondent pas à la période visée par le soutien")))))</f>
        <v/>
      </c>
      <c r="I215" s="5"/>
      <c r="J215" s="523"/>
      <c r="K215" s="137" t="str">
        <f t="shared" ref="K215:K277" si="31">IF(AND(J215&gt;0,I215=""),"Indiquer le nombre TOTAL de représentations données OU annulées dans la colonne I",IF(I215="","",IF(OR(J215="",J215=0),"OK",IF(I215-J215&gt;0,"Isoler les représentations annulées sur une ligne distincte",IF(I215-J215&lt;0,"Le nombre de représentations annulées ne peut excéder le TOTAL de la colonne I","OK")))))</f>
        <v/>
      </c>
      <c r="L215" s="524"/>
      <c r="M215" s="270"/>
      <c r="N215" s="137" t="str">
        <f t="shared" ref="N215:N277" si="32">IF(I215="","",IF(AND(I215&gt;0,M215=""),"Inscrire le prix moyen du billet dans la colonne M",(IF(AND(I215-J215=0,O215&gt;0,P215&gt;0,IFERROR(ROUND(P215/O215,2),0)&lt;&gt;M215),"Le prix du billet est erroné (colonne M doit égaler colonne P/colonne O)",IF(I215-J215=0,"OK",IF(AND(I215&gt;0,M215&gt;0,O215="",P215=""),"Indiquer le nombre de spectateurs payants et les revenus de billetterie",IF(OR(IFERROR(ROUND(P215/O215,30),0)=M215,IFERROR(ROUND(P215/O215,2),0)=M215),"OK","Le prix du billet est erroné (colonne M doit égaler colonne P/colonne O)")))))))</f>
        <v/>
      </c>
      <c r="O215" s="6"/>
      <c r="P215" s="160"/>
      <c r="Q215" s="7"/>
      <c r="R215" s="5"/>
      <c r="S215" s="10"/>
      <c r="T215" s="8"/>
      <c r="U215" s="306"/>
      <c r="V215" s="307"/>
      <c r="W215" s="308"/>
      <c r="X215" s="138" t="str">
        <f t="shared" si="28"/>
        <v/>
      </c>
      <c r="Y215" s="139" t="str">
        <f t="shared" si="29"/>
        <v/>
      </c>
      <c r="Z215" s="140" t="str">
        <f t="shared" ref="Z215:Z277" si="33">IF($I215="","",IF(N215&lt;&gt;"OK",0,IF(I215-J215&lt;0,0,IF(I215-J215&gt;0,IF($M215&lt;$Z$9,$M215,$Z$9),IF(I215-J215=0,IF($M215&lt;$Z$9,$M215,$Z$9))))))</f>
        <v/>
      </c>
      <c r="AA215" s="141" t="str">
        <f>IF(OR($F215="",$G215="",$I215="",$I215=0),"",VLOOKUP($G215,'Tableau de bord'!$B$28:$G$32,4,TRUE))</f>
        <v/>
      </c>
      <c r="AB215" s="141" t="str">
        <f>IF(OR($F215="",$G215="",$I215="",$I215=0),"",VLOOKUP($G215,'Tableau de bord'!$B$35:$G$39,4,TRUE))</f>
        <v/>
      </c>
      <c r="AC215" s="168" t="str">
        <f t="shared" si="30"/>
        <v/>
      </c>
      <c r="AD215" s="142" t="str">
        <f t="shared" ref="AD215:AD277" si="34">IF(OR($I215="",$AA215="",$Z215=""),"",IF(OR($H215&lt;&gt;"OK",$K215&lt;&gt;"OK",$N215&lt;&gt;"OK"),0,IF(AC215="",0,IF($X215-$Y215=0,0,IF(($AC215*$Z215*$AA215)&gt;75000,75000*($X215-$Y215),($AC215*$Z215*$AA215*(X215-Y215)))))))</f>
        <v/>
      </c>
      <c r="AE215" s="142" t="str">
        <f>IF(OR($I215="",$G215="",$F215=""),"",IF(OR($H215&lt;&gt;"OK",$K215&lt;&gt;"OK",$N215&lt;&gt;"OK"),0,IF($Y215&gt;=0,IF(($Z$10*$Z215)*VLOOKUP($G215,'Tableau de bord'!$B$42:$G$46,4,TRUE)&gt;75000,75000*($Y215),(($Z$10*$Z215)*$Y215*VLOOKUP($G215,'Tableau de bord'!$B$42:$G$46,4,TRUE))))))</f>
        <v/>
      </c>
      <c r="AF215" s="177" t="str">
        <f t="shared" ref="AF215:AF277" si="35">IF(AND(AD215="",AE215=""),"",AD215+AE215)</f>
        <v/>
      </c>
      <c r="AG215" s="309"/>
      <c r="AH215" s="310"/>
      <c r="AI215" s="387"/>
      <c r="AJ215" s="388"/>
      <c r="AK215" s="386" t="str">
        <f t="shared" ref="AK215:AK277" si="36">IF(AND(AI215="",AJ215=""),"",AI215+AJ215)</f>
        <v/>
      </c>
      <c r="AL215" s="160"/>
      <c r="AM215" s="380"/>
      <c r="AN215" s="388"/>
      <c r="AO215" s="173"/>
      <c r="AP215" s="388"/>
      <c r="AQ215" s="160"/>
      <c r="AR215" s="7"/>
      <c r="AS215" s="173"/>
      <c r="AT215" s="160"/>
    </row>
    <row r="216" spans="1:46" s="143" customFormat="1" ht="21" customHeight="1" x14ac:dyDescent="0.25">
      <c r="A216" s="305"/>
      <c r="B216" s="311"/>
      <c r="C216" s="311"/>
      <c r="D216" s="311"/>
      <c r="E216" s="311"/>
      <c r="F216" s="312"/>
      <c r="G216" s="313"/>
      <c r="H216" s="137" t="str">
        <f>IF(AND($C$6="Choisir la période de dépôt",F216&lt;&gt;"",G216),"Choisir une période de dépôt",IF(AND($G216&lt;&gt;"",$F216=""),"Date de début requise",IF(AND($F216&lt;&gt;"",$G216=""),"Date de fin requise",IF($F216="","",IF(AND(VLOOKUP($G216,Données!$C$2:$E$7,3,TRUE)=VLOOKUP($C$6,Données!$A$2:$E$7,5,FALSE),VLOOKUP($F216,Données!$C$2:$E$7,3,TRUE)=VLOOKUP($C$6,Données!$A$2:$E$7,5,FALSE)),"OK","Les dates ne correspondent pas à la période visée par le soutien")))))</f>
        <v/>
      </c>
      <c r="I216" s="5"/>
      <c r="J216" s="523"/>
      <c r="K216" s="137" t="str">
        <f t="shared" si="31"/>
        <v/>
      </c>
      <c r="L216" s="524"/>
      <c r="M216" s="270"/>
      <c r="N216" s="137" t="str">
        <f t="shared" si="32"/>
        <v/>
      </c>
      <c r="O216" s="6"/>
      <c r="P216" s="160"/>
      <c r="Q216" s="7"/>
      <c r="R216" s="5"/>
      <c r="S216" s="10"/>
      <c r="T216" s="8"/>
      <c r="U216" s="306"/>
      <c r="V216" s="307"/>
      <c r="W216" s="308"/>
      <c r="X216" s="138" t="str">
        <f t="shared" si="28"/>
        <v/>
      </c>
      <c r="Y216" s="139" t="str">
        <f t="shared" si="29"/>
        <v/>
      </c>
      <c r="Z216" s="140" t="str">
        <f t="shared" si="33"/>
        <v/>
      </c>
      <c r="AA216" s="141" t="str">
        <f>IF(OR($F216="",$G216="",$I216="",$I216=0),"",VLOOKUP($G216,'Tableau de bord'!$B$28:$G$32,4,TRUE))</f>
        <v/>
      </c>
      <c r="AB216" s="141" t="str">
        <f>IF(OR($F216="",$G216="",$I216="",$I216=0),"",VLOOKUP($G216,'Tableau de bord'!$B$35:$G$39,4,TRUE))</f>
        <v/>
      </c>
      <c r="AC216" s="168" t="str">
        <f t="shared" si="30"/>
        <v/>
      </c>
      <c r="AD216" s="142" t="str">
        <f t="shared" si="34"/>
        <v/>
      </c>
      <c r="AE216" s="142" t="str">
        <f>IF(OR($I216="",$G216="",$F216=""),"",IF(OR($H216&lt;&gt;"OK",$K216&lt;&gt;"OK",$N216&lt;&gt;"OK"),0,IF($Y216&gt;=0,IF(($Z$10*$Z216)*VLOOKUP($G216,'Tableau de bord'!$B$42:$G$46,4,TRUE)&gt;75000,75000*($Y216),(($Z$10*$Z216)*$Y216*VLOOKUP($G216,'Tableau de bord'!$B$42:$G$46,4,TRUE))))))</f>
        <v/>
      </c>
      <c r="AF216" s="177" t="str">
        <f t="shared" si="35"/>
        <v/>
      </c>
      <c r="AG216" s="309"/>
      <c r="AH216" s="310"/>
      <c r="AI216" s="387"/>
      <c r="AJ216" s="388"/>
      <c r="AK216" s="386" t="str">
        <f t="shared" si="36"/>
        <v/>
      </c>
      <c r="AL216" s="160"/>
      <c r="AM216" s="380"/>
      <c r="AN216" s="388"/>
      <c r="AO216" s="173"/>
      <c r="AP216" s="388"/>
      <c r="AQ216" s="160"/>
      <c r="AR216" s="7"/>
      <c r="AS216" s="173"/>
      <c r="AT216" s="160"/>
    </row>
    <row r="217" spans="1:46" s="143" customFormat="1" ht="21" customHeight="1" x14ac:dyDescent="0.25">
      <c r="A217" s="305"/>
      <c r="B217" s="311"/>
      <c r="C217" s="311"/>
      <c r="D217" s="311"/>
      <c r="E217" s="311"/>
      <c r="F217" s="312"/>
      <c r="G217" s="313"/>
      <c r="H217" s="137" t="str">
        <f>IF(AND($C$6="Choisir la période de dépôt",F217&lt;&gt;"",G217),"Choisir une période de dépôt",IF(AND($G217&lt;&gt;"",$F217=""),"Date de début requise",IF(AND($F217&lt;&gt;"",$G217=""),"Date de fin requise",IF($F217="","",IF(AND(VLOOKUP($G217,Données!$C$2:$E$7,3,TRUE)=VLOOKUP($C$6,Données!$A$2:$E$7,5,FALSE),VLOOKUP($F217,Données!$C$2:$E$7,3,TRUE)=VLOOKUP($C$6,Données!$A$2:$E$7,5,FALSE)),"OK","Les dates ne correspondent pas à la période visée par le soutien")))))</f>
        <v/>
      </c>
      <c r="I217" s="5"/>
      <c r="J217" s="523"/>
      <c r="K217" s="137" t="str">
        <f t="shared" si="31"/>
        <v/>
      </c>
      <c r="L217" s="524"/>
      <c r="M217" s="270"/>
      <c r="N217" s="137" t="str">
        <f t="shared" si="32"/>
        <v/>
      </c>
      <c r="O217" s="6"/>
      <c r="P217" s="160"/>
      <c r="Q217" s="7"/>
      <c r="R217" s="5"/>
      <c r="S217" s="10"/>
      <c r="T217" s="8"/>
      <c r="U217" s="306"/>
      <c r="V217" s="307"/>
      <c r="W217" s="308"/>
      <c r="X217" s="138" t="str">
        <f t="shared" si="28"/>
        <v/>
      </c>
      <c r="Y217" s="139" t="str">
        <f t="shared" si="29"/>
        <v/>
      </c>
      <c r="Z217" s="140" t="str">
        <f t="shared" si="33"/>
        <v/>
      </c>
      <c r="AA217" s="141" t="str">
        <f>IF(OR($F217="",$G217="",$I217="",$I217=0),"",VLOOKUP($G217,'Tableau de bord'!$B$28:$G$32,4,TRUE))</f>
        <v/>
      </c>
      <c r="AB217" s="141" t="str">
        <f>IF(OR($F217="",$G217="",$I217="",$I217=0),"",VLOOKUP($G217,'Tableau de bord'!$B$35:$G$39,4,TRUE))</f>
        <v/>
      </c>
      <c r="AC217" s="168" t="str">
        <f t="shared" si="30"/>
        <v/>
      </c>
      <c r="AD217" s="142" t="str">
        <f t="shared" si="34"/>
        <v/>
      </c>
      <c r="AE217" s="142" t="str">
        <f>IF(OR($I217="",$G217="",$F217=""),"",IF(OR($H217&lt;&gt;"OK",$K217&lt;&gt;"OK",$N217&lt;&gt;"OK"),0,IF($Y217&gt;=0,IF(($Z$10*$Z217)*VLOOKUP($G217,'Tableau de bord'!$B$42:$G$46,4,TRUE)&gt;75000,75000*($Y217),(($Z$10*$Z217)*$Y217*VLOOKUP($G217,'Tableau de bord'!$B$42:$G$46,4,TRUE))))))</f>
        <v/>
      </c>
      <c r="AF217" s="177" t="str">
        <f t="shared" si="35"/>
        <v/>
      </c>
      <c r="AG217" s="309"/>
      <c r="AH217" s="310"/>
      <c r="AI217" s="387"/>
      <c r="AJ217" s="388"/>
      <c r="AK217" s="386" t="str">
        <f t="shared" si="36"/>
        <v/>
      </c>
      <c r="AL217" s="160"/>
      <c r="AM217" s="380"/>
      <c r="AN217" s="388"/>
      <c r="AO217" s="173"/>
      <c r="AP217" s="388"/>
      <c r="AQ217" s="160"/>
      <c r="AR217" s="7"/>
      <c r="AS217" s="173"/>
      <c r="AT217" s="160"/>
    </row>
    <row r="218" spans="1:46" s="143" customFormat="1" ht="21" customHeight="1" x14ac:dyDescent="0.25">
      <c r="A218" s="305"/>
      <c r="B218" s="311"/>
      <c r="C218" s="311"/>
      <c r="D218" s="311"/>
      <c r="E218" s="311"/>
      <c r="F218" s="312"/>
      <c r="G218" s="313"/>
      <c r="H218" s="137" t="str">
        <f>IF(AND($C$6="Choisir la période de dépôt",F218&lt;&gt;"",G218),"Choisir une période de dépôt",IF(AND($G218&lt;&gt;"",$F218=""),"Date de début requise",IF(AND($F218&lt;&gt;"",$G218=""),"Date de fin requise",IF($F218="","",IF(AND(VLOOKUP($G218,Données!$C$2:$E$7,3,TRUE)=VLOOKUP($C$6,Données!$A$2:$E$7,5,FALSE),VLOOKUP($F218,Données!$C$2:$E$7,3,TRUE)=VLOOKUP($C$6,Données!$A$2:$E$7,5,FALSE)),"OK","Les dates ne correspondent pas à la période visée par le soutien")))))</f>
        <v/>
      </c>
      <c r="I218" s="5"/>
      <c r="J218" s="523"/>
      <c r="K218" s="137" t="str">
        <f t="shared" si="31"/>
        <v/>
      </c>
      <c r="L218" s="524"/>
      <c r="M218" s="270"/>
      <c r="N218" s="137" t="str">
        <f t="shared" si="32"/>
        <v/>
      </c>
      <c r="O218" s="6"/>
      <c r="P218" s="160"/>
      <c r="Q218" s="7"/>
      <c r="R218" s="5"/>
      <c r="S218" s="10"/>
      <c r="T218" s="8"/>
      <c r="U218" s="306"/>
      <c r="V218" s="307"/>
      <c r="W218" s="308"/>
      <c r="X218" s="138" t="str">
        <f t="shared" si="28"/>
        <v/>
      </c>
      <c r="Y218" s="139" t="str">
        <f t="shared" si="29"/>
        <v/>
      </c>
      <c r="Z218" s="140" t="str">
        <f t="shared" si="33"/>
        <v/>
      </c>
      <c r="AA218" s="141" t="str">
        <f>IF(OR($F218="",$G218="",$I218="",$I218=0),"",VLOOKUP($G218,'Tableau de bord'!$B$28:$G$32,4,TRUE))</f>
        <v/>
      </c>
      <c r="AB218" s="141" t="str">
        <f>IF(OR($F218="",$G218="",$I218="",$I218=0),"",VLOOKUP($G218,'Tableau de bord'!$B$35:$G$39,4,TRUE))</f>
        <v/>
      </c>
      <c r="AC218" s="168" t="str">
        <f t="shared" si="30"/>
        <v/>
      </c>
      <c r="AD218" s="142" t="str">
        <f t="shared" si="34"/>
        <v/>
      </c>
      <c r="AE218" s="142" t="str">
        <f>IF(OR($I218="",$G218="",$F218=""),"",IF(OR($H218&lt;&gt;"OK",$K218&lt;&gt;"OK",$N218&lt;&gt;"OK"),0,IF($Y218&gt;=0,IF(($Z$10*$Z218)*VLOOKUP($G218,'Tableau de bord'!$B$42:$G$46,4,TRUE)&gt;75000,75000*($Y218),(($Z$10*$Z218)*$Y218*VLOOKUP($G218,'Tableau de bord'!$B$42:$G$46,4,TRUE))))))</f>
        <v/>
      </c>
      <c r="AF218" s="177" t="str">
        <f t="shared" si="35"/>
        <v/>
      </c>
      <c r="AG218" s="309"/>
      <c r="AH218" s="310"/>
      <c r="AI218" s="387"/>
      <c r="AJ218" s="388"/>
      <c r="AK218" s="386" t="str">
        <f t="shared" si="36"/>
        <v/>
      </c>
      <c r="AL218" s="160"/>
      <c r="AM218" s="380"/>
      <c r="AN218" s="388"/>
      <c r="AO218" s="173"/>
      <c r="AP218" s="388"/>
      <c r="AQ218" s="160"/>
      <c r="AR218" s="7"/>
      <c r="AS218" s="173"/>
      <c r="AT218" s="160"/>
    </row>
    <row r="219" spans="1:46" s="143" customFormat="1" ht="21" customHeight="1" x14ac:dyDescent="0.25">
      <c r="A219" s="305"/>
      <c r="B219" s="311"/>
      <c r="C219" s="311"/>
      <c r="D219" s="311"/>
      <c r="E219" s="311"/>
      <c r="F219" s="312"/>
      <c r="G219" s="313"/>
      <c r="H219" s="137" t="str">
        <f>IF(AND($C$6="Choisir la période de dépôt",F219&lt;&gt;"",G219),"Choisir une période de dépôt",IF(AND($G219&lt;&gt;"",$F219=""),"Date de début requise",IF(AND($F219&lt;&gt;"",$G219=""),"Date de fin requise",IF($F219="","",IF(AND(VLOOKUP($G219,Données!$C$2:$E$7,3,TRUE)=VLOOKUP($C$6,Données!$A$2:$E$7,5,FALSE),VLOOKUP($F219,Données!$C$2:$E$7,3,TRUE)=VLOOKUP($C$6,Données!$A$2:$E$7,5,FALSE)),"OK","Les dates ne correspondent pas à la période visée par le soutien")))))</f>
        <v/>
      </c>
      <c r="I219" s="5"/>
      <c r="J219" s="523"/>
      <c r="K219" s="137" t="str">
        <f t="shared" si="31"/>
        <v/>
      </c>
      <c r="L219" s="524"/>
      <c r="M219" s="270"/>
      <c r="N219" s="137" t="str">
        <f t="shared" si="32"/>
        <v/>
      </c>
      <c r="O219" s="6"/>
      <c r="P219" s="160"/>
      <c r="Q219" s="7"/>
      <c r="R219" s="5"/>
      <c r="S219" s="10"/>
      <c r="T219" s="8"/>
      <c r="U219" s="306"/>
      <c r="V219" s="307"/>
      <c r="W219" s="308"/>
      <c r="X219" s="138" t="str">
        <f t="shared" si="28"/>
        <v/>
      </c>
      <c r="Y219" s="139" t="str">
        <f t="shared" si="29"/>
        <v/>
      </c>
      <c r="Z219" s="140" t="str">
        <f t="shared" si="33"/>
        <v/>
      </c>
      <c r="AA219" s="141" t="str">
        <f>IF(OR($F219="",$G219="",$I219="",$I219=0),"",VLOOKUP($G219,'Tableau de bord'!$B$28:$G$32,4,TRUE))</f>
        <v/>
      </c>
      <c r="AB219" s="141" t="str">
        <f>IF(OR($F219="",$G219="",$I219="",$I219=0),"",VLOOKUP($G219,'Tableau de bord'!$B$35:$G$39,4,TRUE))</f>
        <v/>
      </c>
      <c r="AC219" s="168" t="str">
        <f t="shared" si="30"/>
        <v/>
      </c>
      <c r="AD219" s="142" t="str">
        <f t="shared" si="34"/>
        <v/>
      </c>
      <c r="AE219" s="142" t="str">
        <f>IF(OR($I219="",$G219="",$F219=""),"",IF(OR($H219&lt;&gt;"OK",$K219&lt;&gt;"OK",$N219&lt;&gt;"OK"),0,IF($Y219&gt;=0,IF(($Z$10*$Z219)*VLOOKUP($G219,'Tableau de bord'!$B$42:$G$46,4,TRUE)&gt;75000,75000*($Y219),(($Z$10*$Z219)*$Y219*VLOOKUP($G219,'Tableau de bord'!$B$42:$G$46,4,TRUE))))))</f>
        <v/>
      </c>
      <c r="AF219" s="177" t="str">
        <f t="shared" si="35"/>
        <v/>
      </c>
      <c r="AG219" s="309"/>
      <c r="AH219" s="310"/>
      <c r="AI219" s="387"/>
      <c r="AJ219" s="388"/>
      <c r="AK219" s="386" t="str">
        <f t="shared" si="36"/>
        <v/>
      </c>
      <c r="AL219" s="160"/>
      <c r="AM219" s="380"/>
      <c r="AN219" s="388"/>
      <c r="AO219" s="173"/>
      <c r="AP219" s="388"/>
      <c r="AQ219" s="160"/>
      <c r="AR219" s="7"/>
      <c r="AS219" s="173"/>
      <c r="AT219" s="160"/>
    </row>
    <row r="220" spans="1:46" s="143" customFormat="1" ht="21" customHeight="1" x14ac:dyDescent="0.25">
      <c r="A220" s="305"/>
      <c r="B220" s="311"/>
      <c r="C220" s="311"/>
      <c r="D220" s="311"/>
      <c r="E220" s="311"/>
      <c r="F220" s="312"/>
      <c r="G220" s="313"/>
      <c r="H220" s="137" t="str">
        <f>IF(AND($C$6="Choisir la période de dépôt",F220&lt;&gt;"",G220),"Choisir une période de dépôt",IF(AND($G220&lt;&gt;"",$F220=""),"Date de début requise",IF(AND($F220&lt;&gt;"",$G220=""),"Date de fin requise",IF($F220="","",IF(AND(VLOOKUP($G220,Données!$C$2:$E$7,3,TRUE)=VLOOKUP($C$6,Données!$A$2:$E$7,5,FALSE),VLOOKUP($F220,Données!$C$2:$E$7,3,TRUE)=VLOOKUP($C$6,Données!$A$2:$E$7,5,FALSE)),"OK","Les dates ne correspondent pas à la période visée par le soutien")))))</f>
        <v/>
      </c>
      <c r="I220" s="5"/>
      <c r="J220" s="523"/>
      <c r="K220" s="137" t="str">
        <f t="shared" si="31"/>
        <v/>
      </c>
      <c r="L220" s="524"/>
      <c r="M220" s="270"/>
      <c r="N220" s="137" t="str">
        <f t="shared" si="32"/>
        <v/>
      </c>
      <c r="O220" s="6"/>
      <c r="P220" s="160"/>
      <c r="Q220" s="7"/>
      <c r="R220" s="5"/>
      <c r="S220" s="10"/>
      <c r="T220" s="8"/>
      <c r="U220" s="306"/>
      <c r="V220" s="307"/>
      <c r="W220" s="308"/>
      <c r="X220" s="138" t="str">
        <f t="shared" si="28"/>
        <v/>
      </c>
      <c r="Y220" s="139" t="str">
        <f t="shared" si="29"/>
        <v/>
      </c>
      <c r="Z220" s="140" t="str">
        <f t="shared" si="33"/>
        <v/>
      </c>
      <c r="AA220" s="141" t="str">
        <f>IF(OR($F220="",$G220="",$I220="",$I220=0),"",VLOOKUP($G220,'Tableau de bord'!$B$28:$G$32,4,TRUE))</f>
        <v/>
      </c>
      <c r="AB220" s="141" t="str">
        <f>IF(OR($F220="",$G220="",$I220="",$I220=0),"",VLOOKUP($G220,'Tableau de bord'!$B$35:$G$39,4,TRUE))</f>
        <v/>
      </c>
      <c r="AC220" s="168" t="str">
        <f t="shared" si="30"/>
        <v/>
      </c>
      <c r="AD220" s="142" t="str">
        <f t="shared" si="34"/>
        <v/>
      </c>
      <c r="AE220" s="142" t="str">
        <f>IF(OR($I220="",$G220="",$F220=""),"",IF(OR($H220&lt;&gt;"OK",$K220&lt;&gt;"OK",$N220&lt;&gt;"OK"),0,IF($Y220&gt;=0,IF(($Z$10*$Z220)*VLOOKUP($G220,'Tableau de bord'!$B$42:$G$46,4,TRUE)&gt;75000,75000*($Y220),(($Z$10*$Z220)*$Y220*VLOOKUP($G220,'Tableau de bord'!$B$42:$G$46,4,TRUE))))))</f>
        <v/>
      </c>
      <c r="AF220" s="177" t="str">
        <f t="shared" si="35"/>
        <v/>
      </c>
      <c r="AG220" s="309"/>
      <c r="AH220" s="310"/>
      <c r="AI220" s="387"/>
      <c r="AJ220" s="388"/>
      <c r="AK220" s="386" t="str">
        <f t="shared" si="36"/>
        <v/>
      </c>
      <c r="AL220" s="160"/>
      <c r="AM220" s="380"/>
      <c r="AN220" s="388"/>
      <c r="AO220" s="173"/>
      <c r="AP220" s="388"/>
      <c r="AQ220" s="160"/>
      <c r="AR220" s="7"/>
      <c r="AS220" s="173"/>
      <c r="AT220" s="160"/>
    </row>
    <row r="221" spans="1:46" s="143" customFormat="1" ht="21" customHeight="1" x14ac:dyDescent="0.25">
      <c r="A221" s="305"/>
      <c r="B221" s="311"/>
      <c r="C221" s="311"/>
      <c r="D221" s="311"/>
      <c r="E221" s="311"/>
      <c r="F221" s="312"/>
      <c r="G221" s="313"/>
      <c r="H221" s="137" t="str">
        <f>IF(AND($C$6="Choisir la période de dépôt",F221&lt;&gt;"",G221),"Choisir une période de dépôt",IF(AND($G221&lt;&gt;"",$F221=""),"Date de début requise",IF(AND($F221&lt;&gt;"",$G221=""),"Date de fin requise",IF($F221="","",IF(AND(VLOOKUP($G221,Données!$C$2:$E$7,3,TRUE)=VLOOKUP($C$6,Données!$A$2:$E$7,5,FALSE),VLOOKUP($F221,Données!$C$2:$E$7,3,TRUE)=VLOOKUP($C$6,Données!$A$2:$E$7,5,FALSE)),"OK","Les dates ne correspondent pas à la période visée par le soutien")))))</f>
        <v/>
      </c>
      <c r="I221" s="5"/>
      <c r="J221" s="523"/>
      <c r="K221" s="137" t="str">
        <f t="shared" si="31"/>
        <v/>
      </c>
      <c r="L221" s="524"/>
      <c r="M221" s="270"/>
      <c r="N221" s="137" t="str">
        <f t="shared" si="32"/>
        <v/>
      </c>
      <c r="O221" s="6"/>
      <c r="P221" s="160"/>
      <c r="Q221" s="7"/>
      <c r="R221" s="5"/>
      <c r="S221" s="10"/>
      <c r="T221" s="8"/>
      <c r="U221" s="306"/>
      <c r="V221" s="307"/>
      <c r="W221" s="308"/>
      <c r="X221" s="138" t="str">
        <f t="shared" si="28"/>
        <v/>
      </c>
      <c r="Y221" s="139" t="str">
        <f t="shared" si="29"/>
        <v/>
      </c>
      <c r="Z221" s="140" t="str">
        <f t="shared" si="33"/>
        <v/>
      </c>
      <c r="AA221" s="141" t="str">
        <f>IF(OR($F221="",$G221="",$I221="",$I221=0),"",VLOOKUP($G221,'Tableau de bord'!$B$28:$G$32,4,TRUE))</f>
        <v/>
      </c>
      <c r="AB221" s="141" t="str">
        <f>IF(OR($F221="",$G221="",$I221="",$I221=0),"",VLOOKUP($G221,'Tableau de bord'!$B$35:$G$39,4,TRUE))</f>
        <v/>
      </c>
      <c r="AC221" s="168" t="str">
        <f t="shared" si="30"/>
        <v/>
      </c>
      <c r="AD221" s="142" t="str">
        <f t="shared" si="34"/>
        <v/>
      </c>
      <c r="AE221" s="142" t="str">
        <f>IF(OR($I221="",$G221="",$F221=""),"",IF(OR($H221&lt;&gt;"OK",$K221&lt;&gt;"OK",$N221&lt;&gt;"OK"),0,IF($Y221&gt;=0,IF(($Z$10*$Z221)*VLOOKUP($G221,'Tableau de bord'!$B$42:$G$46,4,TRUE)&gt;75000,75000*($Y221),(($Z$10*$Z221)*$Y221*VLOOKUP($G221,'Tableau de bord'!$B$42:$G$46,4,TRUE))))))</f>
        <v/>
      </c>
      <c r="AF221" s="177" t="str">
        <f t="shared" si="35"/>
        <v/>
      </c>
      <c r="AG221" s="309"/>
      <c r="AH221" s="310"/>
      <c r="AI221" s="387"/>
      <c r="AJ221" s="388"/>
      <c r="AK221" s="386" t="str">
        <f t="shared" si="36"/>
        <v/>
      </c>
      <c r="AL221" s="160"/>
      <c r="AM221" s="380"/>
      <c r="AN221" s="388"/>
      <c r="AO221" s="173"/>
      <c r="AP221" s="388"/>
      <c r="AQ221" s="160"/>
      <c r="AR221" s="7"/>
      <c r="AS221" s="173"/>
      <c r="AT221" s="160"/>
    </row>
    <row r="222" spans="1:46" s="143" customFormat="1" ht="21" customHeight="1" x14ac:dyDescent="0.25">
      <c r="A222" s="305"/>
      <c r="B222" s="311"/>
      <c r="C222" s="311"/>
      <c r="D222" s="311"/>
      <c r="E222" s="311"/>
      <c r="F222" s="312"/>
      <c r="G222" s="313"/>
      <c r="H222" s="137" t="str">
        <f>IF(AND($C$6="Choisir la période de dépôt",F222&lt;&gt;"",G222),"Choisir une période de dépôt",IF(AND($G222&lt;&gt;"",$F222=""),"Date de début requise",IF(AND($F222&lt;&gt;"",$G222=""),"Date de fin requise",IF($F222="","",IF(AND(VLOOKUP($G222,Données!$C$2:$E$7,3,TRUE)=VLOOKUP($C$6,Données!$A$2:$E$7,5,FALSE),VLOOKUP($F222,Données!$C$2:$E$7,3,TRUE)=VLOOKUP($C$6,Données!$A$2:$E$7,5,FALSE)),"OK","Les dates ne correspondent pas à la période visée par le soutien")))))</f>
        <v/>
      </c>
      <c r="I222" s="5"/>
      <c r="J222" s="523"/>
      <c r="K222" s="137" t="str">
        <f t="shared" si="31"/>
        <v/>
      </c>
      <c r="L222" s="524"/>
      <c r="M222" s="270"/>
      <c r="N222" s="137" t="str">
        <f t="shared" si="32"/>
        <v/>
      </c>
      <c r="O222" s="6"/>
      <c r="P222" s="160"/>
      <c r="Q222" s="7"/>
      <c r="R222" s="5"/>
      <c r="S222" s="10"/>
      <c r="T222" s="8"/>
      <c r="U222" s="306"/>
      <c r="V222" s="307"/>
      <c r="W222" s="308"/>
      <c r="X222" s="138" t="str">
        <f t="shared" si="28"/>
        <v/>
      </c>
      <c r="Y222" s="139" t="str">
        <f t="shared" si="29"/>
        <v/>
      </c>
      <c r="Z222" s="140" t="str">
        <f t="shared" si="33"/>
        <v/>
      </c>
      <c r="AA222" s="141" t="str">
        <f>IF(OR($F222="",$G222="",$I222="",$I222=0),"",VLOOKUP($G222,'Tableau de bord'!$B$28:$G$32,4,TRUE))</f>
        <v/>
      </c>
      <c r="AB222" s="141" t="str">
        <f>IF(OR($F222="",$G222="",$I222="",$I222=0),"",VLOOKUP($G222,'Tableau de bord'!$B$35:$G$39,4,TRUE))</f>
        <v/>
      </c>
      <c r="AC222" s="168" t="str">
        <f t="shared" si="30"/>
        <v/>
      </c>
      <c r="AD222" s="142" t="str">
        <f t="shared" si="34"/>
        <v/>
      </c>
      <c r="AE222" s="142" t="str">
        <f>IF(OR($I222="",$G222="",$F222=""),"",IF(OR($H222&lt;&gt;"OK",$K222&lt;&gt;"OK",$N222&lt;&gt;"OK"),0,IF($Y222&gt;=0,IF(($Z$10*$Z222)*VLOOKUP($G222,'Tableau de bord'!$B$42:$G$46,4,TRUE)&gt;75000,75000*($Y222),(($Z$10*$Z222)*$Y222*VLOOKUP($G222,'Tableau de bord'!$B$42:$G$46,4,TRUE))))))</f>
        <v/>
      </c>
      <c r="AF222" s="177" t="str">
        <f t="shared" si="35"/>
        <v/>
      </c>
      <c r="AG222" s="309"/>
      <c r="AH222" s="310"/>
      <c r="AI222" s="387"/>
      <c r="AJ222" s="388"/>
      <c r="AK222" s="386" t="str">
        <f t="shared" si="36"/>
        <v/>
      </c>
      <c r="AL222" s="160"/>
      <c r="AM222" s="380"/>
      <c r="AN222" s="388"/>
      <c r="AO222" s="173"/>
      <c r="AP222" s="388"/>
      <c r="AQ222" s="160"/>
      <c r="AR222" s="7"/>
      <c r="AS222" s="173"/>
      <c r="AT222" s="160"/>
    </row>
    <row r="223" spans="1:46" s="143" customFormat="1" ht="21" customHeight="1" x14ac:dyDescent="0.25">
      <c r="A223" s="305"/>
      <c r="B223" s="311"/>
      <c r="C223" s="311"/>
      <c r="D223" s="311"/>
      <c r="E223" s="311"/>
      <c r="F223" s="312"/>
      <c r="G223" s="313"/>
      <c r="H223" s="137" t="str">
        <f>IF(AND($C$6="Choisir la période de dépôt",F223&lt;&gt;"",G223),"Choisir une période de dépôt",IF(AND($G223&lt;&gt;"",$F223=""),"Date de début requise",IF(AND($F223&lt;&gt;"",$G223=""),"Date de fin requise",IF($F223="","",IF(AND(VLOOKUP($G223,Données!$C$2:$E$7,3,TRUE)=VLOOKUP($C$6,Données!$A$2:$E$7,5,FALSE),VLOOKUP($F223,Données!$C$2:$E$7,3,TRUE)=VLOOKUP($C$6,Données!$A$2:$E$7,5,FALSE)),"OK","Les dates ne correspondent pas à la période visée par le soutien")))))</f>
        <v/>
      </c>
      <c r="I223" s="5"/>
      <c r="J223" s="523"/>
      <c r="K223" s="137" t="str">
        <f t="shared" si="31"/>
        <v/>
      </c>
      <c r="L223" s="524"/>
      <c r="M223" s="270"/>
      <c r="N223" s="137" t="str">
        <f t="shared" si="32"/>
        <v/>
      </c>
      <c r="O223" s="6"/>
      <c r="P223" s="160"/>
      <c r="Q223" s="7"/>
      <c r="R223" s="5"/>
      <c r="S223" s="10"/>
      <c r="T223" s="8"/>
      <c r="U223" s="306"/>
      <c r="V223" s="307"/>
      <c r="W223" s="308"/>
      <c r="X223" s="138" t="str">
        <f t="shared" si="28"/>
        <v/>
      </c>
      <c r="Y223" s="139" t="str">
        <f t="shared" si="29"/>
        <v/>
      </c>
      <c r="Z223" s="140" t="str">
        <f t="shared" si="33"/>
        <v/>
      </c>
      <c r="AA223" s="141" t="str">
        <f>IF(OR($F223="",$G223="",$I223="",$I223=0),"",VLOOKUP($G223,'Tableau de bord'!$B$28:$G$32,4,TRUE))</f>
        <v/>
      </c>
      <c r="AB223" s="141" t="str">
        <f>IF(OR($F223="",$G223="",$I223="",$I223=0),"",VLOOKUP($G223,'Tableau de bord'!$B$35:$G$39,4,TRUE))</f>
        <v/>
      </c>
      <c r="AC223" s="168" t="str">
        <f t="shared" si="30"/>
        <v/>
      </c>
      <c r="AD223" s="142" t="str">
        <f t="shared" si="34"/>
        <v/>
      </c>
      <c r="AE223" s="142" t="str">
        <f>IF(OR($I223="",$G223="",$F223=""),"",IF(OR($H223&lt;&gt;"OK",$K223&lt;&gt;"OK",$N223&lt;&gt;"OK"),0,IF($Y223&gt;=0,IF(($Z$10*$Z223)*VLOOKUP($G223,'Tableau de bord'!$B$42:$G$46,4,TRUE)&gt;75000,75000*($Y223),(($Z$10*$Z223)*$Y223*VLOOKUP($G223,'Tableau de bord'!$B$42:$G$46,4,TRUE))))))</f>
        <v/>
      </c>
      <c r="AF223" s="177" t="str">
        <f t="shared" si="35"/>
        <v/>
      </c>
      <c r="AG223" s="309"/>
      <c r="AH223" s="310"/>
      <c r="AI223" s="387"/>
      <c r="AJ223" s="388"/>
      <c r="AK223" s="386" t="str">
        <f t="shared" si="36"/>
        <v/>
      </c>
      <c r="AL223" s="160"/>
      <c r="AM223" s="380"/>
      <c r="AN223" s="388"/>
      <c r="AO223" s="173"/>
      <c r="AP223" s="388"/>
      <c r="AQ223" s="160"/>
      <c r="AR223" s="7"/>
      <c r="AS223" s="173"/>
      <c r="AT223" s="160"/>
    </row>
    <row r="224" spans="1:46" s="143" customFormat="1" ht="21" customHeight="1" x14ac:dyDescent="0.25">
      <c r="A224" s="305"/>
      <c r="B224" s="311"/>
      <c r="C224" s="311"/>
      <c r="D224" s="311"/>
      <c r="E224" s="311"/>
      <c r="F224" s="312"/>
      <c r="G224" s="313"/>
      <c r="H224" s="137" t="str">
        <f>IF(AND($C$6="Choisir la période de dépôt",F224&lt;&gt;"",G224),"Choisir une période de dépôt",IF(AND($G224&lt;&gt;"",$F224=""),"Date de début requise",IF(AND($F224&lt;&gt;"",$G224=""),"Date de fin requise",IF($F224="","",IF(AND(VLOOKUP($G224,Données!$C$2:$E$7,3,TRUE)=VLOOKUP($C$6,Données!$A$2:$E$7,5,FALSE),VLOOKUP($F224,Données!$C$2:$E$7,3,TRUE)=VLOOKUP($C$6,Données!$A$2:$E$7,5,FALSE)),"OK","Les dates ne correspondent pas à la période visée par le soutien")))))</f>
        <v/>
      </c>
      <c r="I224" s="5"/>
      <c r="J224" s="523"/>
      <c r="K224" s="137" t="str">
        <f t="shared" si="31"/>
        <v/>
      </c>
      <c r="L224" s="524"/>
      <c r="M224" s="270"/>
      <c r="N224" s="137" t="str">
        <f t="shared" si="32"/>
        <v/>
      </c>
      <c r="O224" s="6"/>
      <c r="P224" s="160"/>
      <c r="Q224" s="7"/>
      <c r="R224" s="5"/>
      <c r="S224" s="10"/>
      <c r="T224" s="8"/>
      <c r="U224" s="306"/>
      <c r="V224" s="307"/>
      <c r="W224" s="308"/>
      <c r="X224" s="138" t="str">
        <f t="shared" si="28"/>
        <v/>
      </c>
      <c r="Y224" s="139" t="str">
        <f t="shared" si="29"/>
        <v/>
      </c>
      <c r="Z224" s="140" t="str">
        <f t="shared" si="33"/>
        <v/>
      </c>
      <c r="AA224" s="141" t="str">
        <f>IF(OR($F224="",$G224="",$I224="",$I224=0),"",VLOOKUP($G224,'Tableau de bord'!$B$28:$G$32,4,TRUE))</f>
        <v/>
      </c>
      <c r="AB224" s="141" t="str">
        <f>IF(OR($F224="",$G224="",$I224="",$I224=0),"",VLOOKUP($G224,'Tableau de bord'!$B$35:$G$39,4,TRUE))</f>
        <v/>
      </c>
      <c r="AC224" s="168" t="str">
        <f t="shared" si="30"/>
        <v/>
      </c>
      <c r="AD224" s="142" t="str">
        <f t="shared" si="34"/>
        <v/>
      </c>
      <c r="AE224" s="142" t="str">
        <f>IF(OR($I224="",$G224="",$F224=""),"",IF(OR($H224&lt;&gt;"OK",$K224&lt;&gt;"OK",$N224&lt;&gt;"OK"),0,IF($Y224&gt;=0,IF(($Z$10*$Z224)*VLOOKUP($G224,'Tableau de bord'!$B$42:$G$46,4,TRUE)&gt;75000,75000*($Y224),(($Z$10*$Z224)*$Y224*VLOOKUP($G224,'Tableau de bord'!$B$42:$G$46,4,TRUE))))))</f>
        <v/>
      </c>
      <c r="AF224" s="177" t="str">
        <f t="shared" si="35"/>
        <v/>
      </c>
      <c r="AG224" s="309"/>
      <c r="AH224" s="310"/>
      <c r="AI224" s="387"/>
      <c r="AJ224" s="388"/>
      <c r="AK224" s="386" t="str">
        <f t="shared" si="36"/>
        <v/>
      </c>
      <c r="AL224" s="160"/>
      <c r="AM224" s="380"/>
      <c r="AN224" s="388"/>
      <c r="AO224" s="173"/>
      <c r="AP224" s="388"/>
      <c r="AQ224" s="160"/>
      <c r="AR224" s="7"/>
      <c r="AS224" s="173"/>
      <c r="AT224" s="160"/>
    </row>
    <row r="225" spans="1:46" s="143" customFormat="1" ht="21" customHeight="1" x14ac:dyDescent="0.25">
      <c r="A225" s="305"/>
      <c r="B225" s="311"/>
      <c r="C225" s="311"/>
      <c r="D225" s="311"/>
      <c r="E225" s="311"/>
      <c r="F225" s="312"/>
      <c r="G225" s="313"/>
      <c r="H225" s="137" t="str">
        <f>IF(AND($C$6="Choisir la période de dépôt",F225&lt;&gt;"",G225),"Choisir une période de dépôt",IF(AND($G225&lt;&gt;"",$F225=""),"Date de début requise",IF(AND($F225&lt;&gt;"",$G225=""),"Date de fin requise",IF($F225="","",IF(AND(VLOOKUP($G225,Données!$C$2:$E$7,3,TRUE)=VLOOKUP($C$6,Données!$A$2:$E$7,5,FALSE),VLOOKUP($F225,Données!$C$2:$E$7,3,TRUE)=VLOOKUP($C$6,Données!$A$2:$E$7,5,FALSE)),"OK","Les dates ne correspondent pas à la période visée par le soutien")))))</f>
        <v/>
      </c>
      <c r="I225" s="5"/>
      <c r="J225" s="523"/>
      <c r="K225" s="137" t="str">
        <f t="shared" si="31"/>
        <v/>
      </c>
      <c r="L225" s="524"/>
      <c r="M225" s="270"/>
      <c r="N225" s="137" t="str">
        <f t="shared" si="32"/>
        <v/>
      </c>
      <c r="O225" s="6"/>
      <c r="P225" s="160"/>
      <c r="Q225" s="7"/>
      <c r="R225" s="5"/>
      <c r="S225" s="10"/>
      <c r="T225" s="8"/>
      <c r="U225" s="306"/>
      <c r="V225" s="307"/>
      <c r="W225" s="308"/>
      <c r="X225" s="138" t="str">
        <f t="shared" si="28"/>
        <v/>
      </c>
      <c r="Y225" s="139" t="str">
        <f t="shared" si="29"/>
        <v/>
      </c>
      <c r="Z225" s="140" t="str">
        <f t="shared" si="33"/>
        <v/>
      </c>
      <c r="AA225" s="141" t="str">
        <f>IF(OR($F225="",$G225="",$I225="",$I225=0),"",VLOOKUP($G225,'Tableau de bord'!$B$28:$G$32,4,TRUE))</f>
        <v/>
      </c>
      <c r="AB225" s="141" t="str">
        <f>IF(OR($F225="",$G225="",$I225="",$I225=0),"",VLOOKUP($G225,'Tableau de bord'!$B$35:$G$39,4,TRUE))</f>
        <v/>
      </c>
      <c r="AC225" s="168" t="str">
        <f t="shared" si="30"/>
        <v/>
      </c>
      <c r="AD225" s="142" t="str">
        <f t="shared" si="34"/>
        <v/>
      </c>
      <c r="AE225" s="142" t="str">
        <f>IF(OR($I225="",$G225="",$F225=""),"",IF(OR($H225&lt;&gt;"OK",$K225&lt;&gt;"OK",$N225&lt;&gt;"OK"),0,IF($Y225&gt;=0,IF(($Z$10*$Z225)*VLOOKUP($G225,'Tableau de bord'!$B$42:$G$46,4,TRUE)&gt;75000,75000*($Y225),(($Z$10*$Z225)*$Y225*VLOOKUP($G225,'Tableau de bord'!$B$42:$G$46,4,TRUE))))))</f>
        <v/>
      </c>
      <c r="AF225" s="177" t="str">
        <f t="shared" si="35"/>
        <v/>
      </c>
      <c r="AG225" s="309"/>
      <c r="AH225" s="310"/>
      <c r="AI225" s="387"/>
      <c r="AJ225" s="388"/>
      <c r="AK225" s="386" t="str">
        <f t="shared" si="36"/>
        <v/>
      </c>
      <c r="AL225" s="160"/>
      <c r="AM225" s="380"/>
      <c r="AN225" s="388"/>
      <c r="AO225" s="173"/>
      <c r="AP225" s="388"/>
      <c r="AQ225" s="160"/>
      <c r="AR225" s="7"/>
      <c r="AS225" s="173"/>
      <c r="AT225" s="160"/>
    </row>
    <row r="226" spans="1:46" s="143" customFormat="1" ht="21" customHeight="1" x14ac:dyDescent="0.25">
      <c r="A226" s="305"/>
      <c r="B226" s="311"/>
      <c r="C226" s="311"/>
      <c r="D226" s="311"/>
      <c r="E226" s="311"/>
      <c r="F226" s="312"/>
      <c r="G226" s="313"/>
      <c r="H226" s="137" t="str">
        <f>IF(AND($C$6="Choisir la période de dépôt",F226&lt;&gt;"",G226),"Choisir une période de dépôt",IF(AND($G226&lt;&gt;"",$F226=""),"Date de début requise",IF(AND($F226&lt;&gt;"",$G226=""),"Date de fin requise",IF($F226="","",IF(AND(VLOOKUP($G226,Données!$C$2:$E$7,3,TRUE)=VLOOKUP($C$6,Données!$A$2:$E$7,5,FALSE),VLOOKUP($F226,Données!$C$2:$E$7,3,TRUE)=VLOOKUP($C$6,Données!$A$2:$E$7,5,FALSE)),"OK","Les dates ne correspondent pas à la période visée par le soutien")))))</f>
        <v/>
      </c>
      <c r="I226" s="5"/>
      <c r="J226" s="523"/>
      <c r="K226" s="137" t="str">
        <f t="shared" si="31"/>
        <v/>
      </c>
      <c r="L226" s="524"/>
      <c r="M226" s="270"/>
      <c r="N226" s="137" t="str">
        <f t="shared" si="32"/>
        <v/>
      </c>
      <c r="O226" s="6"/>
      <c r="P226" s="160"/>
      <c r="Q226" s="7"/>
      <c r="R226" s="5"/>
      <c r="S226" s="10"/>
      <c r="T226" s="8"/>
      <c r="U226" s="306"/>
      <c r="V226" s="307"/>
      <c r="W226" s="308"/>
      <c r="X226" s="138" t="str">
        <f t="shared" si="28"/>
        <v/>
      </c>
      <c r="Y226" s="139" t="str">
        <f t="shared" si="29"/>
        <v/>
      </c>
      <c r="Z226" s="140" t="str">
        <f t="shared" si="33"/>
        <v/>
      </c>
      <c r="AA226" s="141" t="str">
        <f>IF(OR($F226="",$G226="",$I226="",$I226=0),"",VLOOKUP($G226,'Tableau de bord'!$B$28:$G$32,4,TRUE))</f>
        <v/>
      </c>
      <c r="AB226" s="141" t="str">
        <f>IF(OR($F226="",$G226="",$I226="",$I226=0),"",VLOOKUP($G226,'Tableau de bord'!$B$35:$G$39,4,TRUE))</f>
        <v/>
      </c>
      <c r="AC226" s="168" t="str">
        <f t="shared" si="30"/>
        <v/>
      </c>
      <c r="AD226" s="142" t="str">
        <f t="shared" si="34"/>
        <v/>
      </c>
      <c r="AE226" s="142" t="str">
        <f>IF(OR($I226="",$G226="",$F226=""),"",IF(OR($H226&lt;&gt;"OK",$K226&lt;&gt;"OK",$N226&lt;&gt;"OK"),0,IF($Y226&gt;=0,IF(($Z$10*$Z226)*VLOOKUP($G226,'Tableau de bord'!$B$42:$G$46,4,TRUE)&gt;75000,75000*($Y226),(($Z$10*$Z226)*$Y226*VLOOKUP($G226,'Tableau de bord'!$B$42:$G$46,4,TRUE))))))</f>
        <v/>
      </c>
      <c r="AF226" s="177" t="str">
        <f t="shared" si="35"/>
        <v/>
      </c>
      <c r="AG226" s="309"/>
      <c r="AH226" s="310"/>
      <c r="AI226" s="387"/>
      <c r="AJ226" s="388"/>
      <c r="AK226" s="386" t="str">
        <f t="shared" si="36"/>
        <v/>
      </c>
      <c r="AL226" s="160"/>
      <c r="AM226" s="380"/>
      <c r="AN226" s="388"/>
      <c r="AO226" s="173"/>
      <c r="AP226" s="388"/>
      <c r="AQ226" s="160"/>
      <c r="AR226" s="7"/>
      <c r="AS226" s="173"/>
      <c r="AT226" s="160"/>
    </row>
    <row r="227" spans="1:46" s="143" customFormat="1" ht="21" customHeight="1" x14ac:dyDescent="0.25">
      <c r="A227" s="305"/>
      <c r="B227" s="311"/>
      <c r="C227" s="311"/>
      <c r="D227" s="311"/>
      <c r="E227" s="311"/>
      <c r="F227" s="312"/>
      <c r="G227" s="313"/>
      <c r="H227" s="137" t="str">
        <f>IF(AND($C$6="Choisir la période de dépôt",F227&lt;&gt;"",G227),"Choisir une période de dépôt",IF(AND($G227&lt;&gt;"",$F227=""),"Date de début requise",IF(AND($F227&lt;&gt;"",$G227=""),"Date de fin requise",IF($F227="","",IF(AND(VLOOKUP($G227,Données!$C$2:$E$7,3,TRUE)=VLOOKUP($C$6,Données!$A$2:$E$7,5,FALSE),VLOOKUP($F227,Données!$C$2:$E$7,3,TRUE)=VLOOKUP($C$6,Données!$A$2:$E$7,5,FALSE)),"OK","Les dates ne correspondent pas à la période visée par le soutien")))))</f>
        <v/>
      </c>
      <c r="I227" s="5"/>
      <c r="J227" s="523"/>
      <c r="K227" s="137" t="str">
        <f t="shared" si="31"/>
        <v/>
      </c>
      <c r="L227" s="524"/>
      <c r="M227" s="270"/>
      <c r="N227" s="137" t="str">
        <f t="shared" si="32"/>
        <v/>
      </c>
      <c r="O227" s="6"/>
      <c r="P227" s="160"/>
      <c r="Q227" s="7"/>
      <c r="R227" s="5"/>
      <c r="S227" s="10"/>
      <c r="T227" s="8"/>
      <c r="U227" s="306"/>
      <c r="V227" s="307"/>
      <c r="W227" s="308"/>
      <c r="X227" s="138" t="str">
        <f t="shared" si="28"/>
        <v/>
      </c>
      <c r="Y227" s="139" t="str">
        <f t="shared" si="29"/>
        <v/>
      </c>
      <c r="Z227" s="140" t="str">
        <f t="shared" si="33"/>
        <v/>
      </c>
      <c r="AA227" s="141" t="str">
        <f>IF(OR($F227="",$G227="",$I227="",$I227=0),"",VLOOKUP($G227,'Tableau de bord'!$B$28:$G$32,4,TRUE))</f>
        <v/>
      </c>
      <c r="AB227" s="141" t="str">
        <f>IF(OR($F227="",$G227="",$I227="",$I227=0),"",VLOOKUP($G227,'Tableau de bord'!$B$35:$G$39,4,TRUE))</f>
        <v/>
      </c>
      <c r="AC227" s="168" t="str">
        <f t="shared" si="30"/>
        <v/>
      </c>
      <c r="AD227" s="142" t="str">
        <f t="shared" si="34"/>
        <v/>
      </c>
      <c r="AE227" s="142" t="str">
        <f>IF(OR($I227="",$G227="",$F227=""),"",IF(OR($H227&lt;&gt;"OK",$K227&lt;&gt;"OK",$N227&lt;&gt;"OK"),0,IF($Y227&gt;=0,IF(($Z$10*$Z227)*VLOOKUP($G227,'Tableau de bord'!$B$42:$G$46,4,TRUE)&gt;75000,75000*($Y227),(($Z$10*$Z227)*$Y227*VLOOKUP($G227,'Tableau de bord'!$B$42:$G$46,4,TRUE))))))</f>
        <v/>
      </c>
      <c r="AF227" s="177" t="str">
        <f t="shared" si="35"/>
        <v/>
      </c>
      <c r="AG227" s="309"/>
      <c r="AH227" s="310"/>
      <c r="AI227" s="387"/>
      <c r="AJ227" s="388"/>
      <c r="AK227" s="386" t="str">
        <f t="shared" si="36"/>
        <v/>
      </c>
      <c r="AL227" s="160"/>
      <c r="AM227" s="380"/>
      <c r="AN227" s="388"/>
      <c r="AO227" s="173"/>
      <c r="AP227" s="388"/>
      <c r="AQ227" s="160"/>
      <c r="AR227" s="7"/>
      <c r="AS227" s="173"/>
      <c r="AT227" s="160"/>
    </row>
    <row r="228" spans="1:46" s="143" customFormat="1" ht="21" customHeight="1" x14ac:dyDescent="0.25">
      <c r="A228" s="305"/>
      <c r="B228" s="311"/>
      <c r="C228" s="311"/>
      <c r="D228" s="311"/>
      <c r="E228" s="311"/>
      <c r="F228" s="312"/>
      <c r="G228" s="313"/>
      <c r="H228" s="137" t="str">
        <f>IF(AND($C$6="Choisir la période de dépôt",F228&lt;&gt;"",G228),"Choisir une période de dépôt",IF(AND($G228&lt;&gt;"",$F228=""),"Date de début requise",IF(AND($F228&lt;&gt;"",$G228=""),"Date de fin requise",IF($F228="","",IF(AND(VLOOKUP($G228,Données!$C$2:$E$7,3,TRUE)=VLOOKUP($C$6,Données!$A$2:$E$7,5,FALSE),VLOOKUP($F228,Données!$C$2:$E$7,3,TRUE)=VLOOKUP($C$6,Données!$A$2:$E$7,5,FALSE)),"OK","Les dates ne correspondent pas à la période visée par le soutien")))))</f>
        <v/>
      </c>
      <c r="I228" s="5"/>
      <c r="J228" s="523"/>
      <c r="K228" s="137" t="str">
        <f t="shared" si="31"/>
        <v/>
      </c>
      <c r="L228" s="524"/>
      <c r="M228" s="270"/>
      <c r="N228" s="137" t="str">
        <f t="shared" si="32"/>
        <v/>
      </c>
      <c r="O228" s="6"/>
      <c r="P228" s="160"/>
      <c r="Q228" s="7"/>
      <c r="R228" s="5"/>
      <c r="S228" s="10"/>
      <c r="T228" s="8"/>
      <c r="U228" s="306"/>
      <c r="V228" s="307"/>
      <c r="W228" s="308"/>
      <c r="X228" s="138" t="str">
        <f t="shared" si="28"/>
        <v/>
      </c>
      <c r="Y228" s="139" t="str">
        <f t="shared" si="29"/>
        <v/>
      </c>
      <c r="Z228" s="140" t="str">
        <f t="shared" si="33"/>
        <v/>
      </c>
      <c r="AA228" s="141" t="str">
        <f>IF(OR($F228="",$G228="",$I228="",$I228=0),"",VLOOKUP($G228,'Tableau de bord'!$B$28:$G$32,4,TRUE))</f>
        <v/>
      </c>
      <c r="AB228" s="141" t="str">
        <f>IF(OR($F228="",$G228="",$I228="",$I228=0),"",VLOOKUP($G228,'Tableau de bord'!$B$35:$G$39,4,TRUE))</f>
        <v/>
      </c>
      <c r="AC228" s="168" t="str">
        <f t="shared" si="30"/>
        <v/>
      </c>
      <c r="AD228" s="142" t="str">
        <f t="shared" si="34"/>
        <v/>
      </c>
      <c r="AE228" s="142" t="str">
        <f>IF(OR($I228="",$G228="",$F228=""),"",IF(OR($H228&lt;&gt;"OK",$K228&lt;&gt;"OK",$N228&lt;&gt;"OK"),0,IF($Y228&gt;=0,IF(($Z$10*$Z228)*VLOOKUP($G228,'Tableau de bord'!$B$42:$G$46,4,TRUE)&gt;75000,75000*($Y228),(($Z$10*$Z228)*$Y228*VLOOKUP($G228,'Tableau de bord'!$B$42:$G$46,4,TRUE))))))</f>
        <v/>
      </c>
      <c r="AF228" s="177" t="str">
        <f t="shared" si="35"/>
        <v/>
      </c>
      <c r="AG228" s="309"/>
      <c r="AH228" s="310"/>
      <c r="AI228" s="387"/>
      <c r="AJ228" s="388"/>
      <c r="AK228" s="386" t="str">
        <f t="shared" si="36"/>
        <v/>
      </c>
      <c r="AL228" s="160"/>
      <c r="AM228" s="380"/>
      <c r="AN228" s="388"/>
      <c r="AO228" s="173"/>
      <c r="AP228" s="388"/>
      <c r="AQ228" s="160"/>
      <c r="AR228" s="7"/>
      <c r="AS228" s="173"/>
      <c r="AT228" s="160"/>
    </row>
    <row r="229" spans="1:46" s="143" customFormat="1" ht="21" customHeight="1" x14ac:dyDescent="0.25">
      <c r="A229" s="305"/>
      <c r="B229" s="311"/>
      <c r="C229" s="311"/>
      <c r="D229" s="311"/>
      <c r="E229" s="311"/>
      <c r="F229" s="312"/>
      <c r="G229" s="313"/>
      <c r="H229" s="137" t="str">
        <f>IF(AND($C$6="Choisir la période de dépôt",F229&lt;&gt;"",G229),"Choisir une période de dépôt",IF(AND($G229&lt;&gt;"",$F229=""),"Date de début requise",IF(AND($F229&lt;&gt;"",$G229=""),"Date de fin requise",IF($F229="","",IF(AND(VLOOKUP($G229,Données!$C$2:$E$7,3,TRUE)=VLOOKUP($C$6,Données!$A$2:$E$7,5,FALSE),VLOOKUP($F229,Données!$C$2:$E$7,3,TRUE)=VLOOKUP($C$6,Données!$A$2:$E$7,5,FALSE)),"OK","Les dates ne correspondent pas à la période visée par le soutien")))))</f>
        <v/>
      </c>
      <c r="I229" s="5"/>
      <c r="J229" s="523"/>
      <c r="K229" s="137" t="str">
        <f t="shared" si="31"/>
        <v/>
      </c>
      <c r="L229" s="524"/>
      <c r="M229" s="270"/>
      <c r="N229" s="137" t="str">
        <f t="shared" si="32"/>
        <v/>
      </c>
      <c r="O229" s="6"/>
      <c r="P229" s="160"/>
      <c r="Q229" s="7"/>
      <c r="R229" s="5"/>
      <c r="S229" s="10"/>
      <c r="T229" s="8"/>
      <c r="U229" s="306"/>
      <c r="V229" s="307"/>
      <c r="W229" s="308"/>
      <c r="X229" s="138" t="str">
        <f t="shared" si="28"/>
        <v/>
      </c>
      <c r="Y229" s="139" t="str">
        <f t="shared" si="29"/>
        <v/>
      </c>
      <c r="Z229" s="140" t="str">
        <f t="shared" si="33"/>
        <v/>
      </c>
      <c r="AA229" s="141" t="str">
        <f>IF(OR($F229="",$G229="",$I229="",$I229=0),"",VLOOKUP($G229,'Tableau de bord'!$B$28:$G$32,4,TRUE))</f>
        <v/>
      </c>
      <c r="AB229" s="141" t="str">
        <f>IF(OR($F229="",$G229="",$I229="",$I229=0),"",VLOOKUP($G229,'Tableau de bord'!$B$35:$G$39,4,TRUE))</f>
        <v/>
      </c>
      <c r="AC229" s="168" t="str">
        <f t="shared" si="30"/>
        <v/>
      </c>
      <c r="AD229" s="142" t="str">
        <f t="shared" si="34"/>
        <v/>
      </c>
      <c r="AE229" s="142" t="str">
        <f>IF(OR($I229="",$G229="",$F229=""),"",IF(OR($H229&lt;&gt;"OK",$K229&lt;&gt;"OK",$N229&lt;&gt;"OK"),0,IF($Y229&gt;=0,IF(($Z$10*$Z229)*VLOOKUP($G229,'Tableau de bord'!$B$42:$G$46,4,TRUE)&gt;75000,75000*($Y229),(($Z$10*$Z229)*$Y229*VLOOKUP($G229,'Tableau de bord'!$B$42:$G$46,4,TRUE))))))</f>
        <v/>
      </c>
      <c r="AF229" s="177" t="str">
        <f t="shared" si="35"/>
        <v/>
      </c>
      <c r="AG229" s="309"/>
      <c r="AH229" s="310"/>
      <c r="AI229" s="387"/>
      <c r="AJ229" s="388"/>
      <c r="AK229" s="386" t="str">
        <f t="shared" si="36"/>
        <v/>
      </c>
      <c r="AL229" s="160"/>
      <c r="AM229" s="380"/>
      <c r="AN229" s="388"/>
      <c r="AO229" s="173"/>
      <c r="AP229" s="388"/>
      <c r="AQ229" s="160"/>
      <c r="AR229" s="7"/>
      <c r="AS229" s="173"/>
      <c r="AT229" s="160"/>
    </row>
    <row r="230" spans="1:46" s="143" customFormat="1" ht="21" customHeight="1" x14ac:dyDescent="0.25">
      <c r="A230" s="305"/>
      <c r="B230" s="311"/>
      <c r="C230" s="311"/>
      <c r="D230" s="311"/>
      <c r="E230" s="311"/>
      <c r="F230" s="312"/>
      <c r="G230" s="313"/>
      <c r="H230" s="137" t="str">
        <f>IF(AND($C$6="Choisir la période de dépôt",F230&lt;&gt;"",G230),"Choisir une période de dépôt",IF(AND($G230&lt;&gt;"",$F230=""),"Date de début requise",IF(AND($F230&lt;&gt;"",$G230=""),"Date de fin requise",IF($F230="","",IF(AND(VLOOKUP($G230,Données!$C$2:$E$7,3,TRUE)=VLOOKUP($C$6,Données!$A$2:$E$7,5,FALSE),VLOOKUP($F230,Données!$C$2:$E$7,3,TRUE)=VLOOKUP($C$6,Données!$A$2:$E$7,5,FALSE)),"OK","Les dates ne correspondent pas à la période visée par le soutien")))))</f>
        <v/>
      </c>
      <c r="I230" s="5"/>
      <c r="J230" s="523"/>
      <c r="K230" s="137" t="str">
        <f t="shared" si="31"/>
        <v/>
      </c>
      <c r="L230" s="524"/>
      <c r="M230" s="270"/>
      <c r="N230" s="137" t="str">
        <f t="shared" si="32"/>
        <v/>
      </c>
      <c r="O230" s="6"/>
      <c r="P230" s="160"/>
      <c r="Q230" s="7"/>
      <c r="R230" s="5"/>
      <c r="S230" s="10"/>
      <c r="T230" s="8"/>
      <c r="U230" s="306"/>
      <c r="V230" s="307"/>
      <c r="W230" s="308"/>
      <c r="X230" s="138" t="str">
        <f t="shared" si="28"/>
        <v/>
      </c>
      <c r="Y230" s="139" t="str">
        <f t="shared" si="29"/>
        <v/>
      </c>
      <c r="Z230" s="140" t="str">
        <f t="shared" si="33"/>
        <v/>
      </c>
      <c r="AA230" s="141" t="str">
        <f>IF(OR($F230="",$G230="",$I230="",$I230=0),"",VLOOKUP($G230,'Tableau de bord'!$B$28:$G$32,4,TRUE))</f>
        <v/>
      </c>
      <c r="AB230" s="141" t="str">
        <f>IF(OR($F230="",$G230="",$I230="",$I230=0),"",VLOOKUP($G230,'Tableau de bord'!$B$35:$G$39,4,TRUE))</f>
        <v/>
      </c>
      <c r="AC230" s="168" t="str">
        <f t="shared" si="30"/>
        <v/>
      </c>
      <c r="AD230" s="142" t="str">
        <f t="shared" si="34"/>
        <v/>
      </c>
      <c r="AE230" s="142" t="str">
        <f>IF(OR($I230="",$G230="",$F230=""),"",IF(OR($H230&lt;&gt;"OK",$K230&lt;&gt;"OK",$N230&lt;&gt;"OK"),0,IF($Y230&gt;=0,IF(($Z$10*$Z230)*VLOOKUP($G230,'Tableau de bord'!$B$42:$G$46,4,TRUE)&gt;75000,75000*($Y230),(($Z$10*$Z230)*$Y230*VLOOKUP($G230,'Tableau de bord'!$B$42:$G$46,4,TRUE))))))</f>
        <v/>
      </c>
      <c r="AF230" s="177" t="str">
        <f t="shared" si="35"/>
        <v/>
      </c>
      <c r="AG230" s="309"/>
      <c r="AH230" s="310"/>
      <c r="AI230" s="387"/>
      <c r="AJ230" s="388"/>
      <c r="AK230" s="386" t="str">
        <f t="shared" si="36"/>
        <v/>
      </c>
      <c r="AL230" s="160"/>
      <c r="AM230" s="380"/>
      <c r="AN230" s="388"/>
      <c r="AO230" s="173"/>
      <c r="AP230" s="388"/>
      <c r="AQ230" s="160"/>
      <c r="AR230" s="7"/>
      <c r="AS230" s="173"/>
      <c r="AT230" s="160"/>
    </row>
    <row r="231" spans="1:46" s="143" customFormat="1" ht="21" customHeight="1" x14ac:dyDescent="0.25">
      <c r="A231" s="305"/>
      <c r="B231" s="311"/>
      <c r="C231" s="311"/>
      <c r="D231" s="311"/>
      <c r="E231" s="311"/>
      <c r="F231" s="312"/>
      <c r="G231" s="313"/>
      <c r="H231" s="137" t="str">
        <f>IF(AND($C$6="Choisir la période de dépôt",F231&lt;&gt;"",G231),"Choisir une période de dépôt",IF(AND($G231&lt;&gt;"",$F231=""),"Date de début requise",IF(AND($F231&lt;&gt;"",$G231=""),"Date de fin requise",IF($F231="","",IF(AND(VLOOKUP($G231,Données!$C$2:$E$7,3,TRUE)=VLOOKUP($C$6,Données!$A$2:$E$7,5,FALSE),VLOOKUP($F231,Données!$C$2:$E$7,3,TRUE)=VLOOKUP($C$6,Données!$A$2:$E$7,5,FALSE)),"OK","Les dates ne correspondent pas à la période visée par le soutien")))))</f>
        <v/>
      </c>
      <c r="I231" s="5"/>
      <c r="J231" s="523"/>
      <c r="K231" s="137" t="str">
        <f t="shared" si="31"/>
        <v/>
      </c>
      <c r="L231" s="524"/>
      <c r="M231" s="270"/>
      <c r="N231" s="137" t="str">
        <f t="shared" si="32"/>
        <v/>
      </c>
      <c r="O231" s="6"/>
      <c r="P231" s="160"/>
      <c r="Q231" s="7"/>
      <c r="R231" s="5"/>
      <c r="S231" s="10"/>
      <c r="T231" s="8"/>
      <c r="U231" s="306"/>
      <c r="V231" s="307"/>
      <c r="W231" s="308"/>
      <c r="X231" s="138" t="str">
        <f t="shared" si="28"/>
        <v/>
      </c>
      <c r="Y231" s="139" t="str">
        <f t="shared" si="29"/>
        <v/>
      </c>
      <c r="Z231" s="140" t="str">
        <f t="shared" si="33"/>
        <v/>
      </c>
      <c r="AA231" s="141" t="str">
        <f>IF(OR($F231="",$G231="",$I231="",$I231=0),"",VLOOKUP($G231,'Tableau de bord'!$B$28:$G$32,4,TRUE))</f>
        <v/>
      </c>
      <c r="AB231" s="141" t="str">
        <f>IF(OR($F231="",$G231="",$I231="",$I231=0),"",VLOOKUP($G231,'Tableau de bord'!$B$35:$G$39,4,TRUE))</f>
        <v/>
      </c>
      <c r="AC231" s="168" t="str">
        <f t="shared" si="30"/>
        <v/>
      </c>
      <c r="AD231" s="142" t="str">
        <f t="shared" si="34"/>
        <v/>
      </c>
      <c r="AE231" s="142" t="str">
        <f>IF(OR($I231="",$G231="",$F231=""),"",IF(OR($H231&lt;&gt;"OK",$K231&lt;&gt;"OK",$N231&lt;&gt;"OK"),0,IF($Y231&gt;=0,IF(($Z$10*$Z231)*VLOOKUP($G231,'Tableau de bord'!$B$42:$G$46,4,TRUE)&gt;75000,75000*($Y231),(($Z$10*$Z231)*$Y231*VLOOKUP($G231,'Tableau de bord'!$B$42:$G$46,4,TRUE))))))</f>
        <v/>
      </c>
      <c r="AF231" s="177" t="str">
        <f t="shared" si="35"/>
        <v/>
      </c>
      <c r="AG231" s="309"/>
      <c r="AH231" s="310"/>
      <c r="AI231" s="387"/>
      <c r="AJ231" s="388"/>
      <c r="AK231" s="386" t="str">
        <f t="shared" si="36"/>
        <v/>
      </c>
      <c r="AL231" s="160"/>
      <c r="AM231" s="380"/>
      <c r="AN231" s="388"/>
      <c r="AO231" s="173"/>
      <c r="AP231" s="388"/>
      <c r="AQ231" s="160"/>
      <c r="AR231" s="7"/>
      <c r="AS231" s="173"/>
      <c r="AT231" s="160"/>
    </row>
    <row r="232" spans="1:46" s="143" customFormat="1" ht="21" customHeight="1" x14ac:dyDescent="0.25">
      <c r="A232" s="305"/>
      <c r="B232" s="311"/>
      <c r="C232" s="311"/>
      <c r="D232" s="311"/>
      <c r="E232" s="311"/>
      <c r="F232" s="312"/>
      <c r="G232" s="313"/>
      <c r="H232" s="137" t="str">
        <f>IF(AND($C$6="Choisir la période de dépôt",F232&lt;&gt;"",G232),"Choisir une période de dépôt",IF(AND($G232&lt;&gt;"",$F232=""),"Date de début requise",IF(AND($F232&lt;&gt;"",$G232=""),"Date de fin requise",IF($F232="","",IF(AND(VLOOKUP($G232,Données!$C$2:$E$7,3,TRUE)=VLOOKUP($C$6,Données!$A$2:$E$7,5,FALSE),VLOOKUP($F232,Données!$C$2:$E$7,3,TRUE)=VLOOKUP($C$6,Données!$A$2:$E$7,5,FALSE)),"OK","Les dates ne correspondent pas à la période visée par le soutien")))))</f>
        <v/>
      </c>
      <c r="I232" s="5"/>
      <c r="J232" s="523"/>
      <c r="K232" s="137" t="str">
        <f t="shared" si="31"/>
        <v/>
      </c>
      <c r="L232" s="524"/>
      <c r="M232" s="270"/>
      <c r="N232" s="137" t="str">
        <f t="shared" si="32"/>
        <v/>
      </c>
      <c r="O232" s="6"/>
      <c r="P232" s="160"/>
      <c r="Q232" s="7"/>
      <c r="R232" s="5"/>
      <c r="S232" s="10"/>
      <c r="T232" s="8"/>
      <c r="U232" s="306"/>
      <c r="V232" s="307"/>
      <c r="W232" s="308"/>
      <c r="X232" s="138" t="str">
        <f t="shared" si="28"/>
        <v/>
      </c>
      <c r="Y232" s="139" t="str">
        <f t="shared" si="29"/>
        <v/>
      </c>
      <c r="Z232" s="140" t="str">
        <f t="shared" si="33"/>
        <v/>
      </c>
      <c r="AA232" s="141" t="str">
        <f>IF(OR($F232="",$G232="",$I232="",$I232=0),"",VLOOKUP($G232,'Tableau de bord'!$B$28:$G$32,4,TRUE))</f>
        <v/>
      </c>
      <c r="AB232" s="141" t="str">
        <f>IF(OR($F232="",$G232="",$I232="",$I232=0),"",VLOOKUP($G232,'Tableau de bord'!$B$35:$G$39,4,TRUE))</f>
        <v/>
      </c>
      <c r="AC232" s="168" t="str">
        <f t="shared" si="30"/>
        <v/>
      </c>
      <c r="AD232" s="142" t="str">
        <f t="shared" si="34"/>
        <v/>
      </c>
      <c r="AE232" s="142" t="str">
        <f>IF(OR($I232="",$G232="",$F232=""),"",IF(OR($H232&lt;&gt;"OK",$K232&lt;&gt;"OK",$N232&lt;&gt;"OK"),0,IF($Y232&gt;=0,IF(($Z$10*$Z232)*VLOOKUP($G232,'Tableau de bord'!$B$42:$G$46,4,TRUE)&gt;75000,75000*($Y232),(($Z$10*$Z232)*$Y232*VLOOKUP($G232,'Tableau de bord'!$B$42:$G$46,4,TRUE))))))</f>
        <v/>
      </c>
      <c r="AF232" s="177" t="str">
        <f t="shared" si="35"/>
        <v/>
      </c>
      <c r="AG232" s="309"/>
      <c r="AH232" s="310"/>
      <c r="AI232" s="387"/>
      <c r="AJ232" s="388"/>
      <c r="AK232" s="386" t="str">
        <f t="shared" si="36"/>
        <v/>
      </c>
      <c r="AL232" s="160"/>
      <c r="AM232" s="380"/>
      <c r="AN232" s="388"/>
      <c r="AO232" s="173"/>
      <c r="AP232" s="388"/>
      <c r="AQ232" s="160"/>
      <c r="AR232" s="7"/>
      <c r="AS232" s="173"/>
      <c r="AT232" s="160"/>
    </row>
    <row r="233" spans="1:46" s="143" customFormat="1" ht="21" customHeight="1" x14ac:dyDescent="0.25">
      <c r="A233" s="305"/>
      <c r="B233" s="311"/>
      <c r="C233" s="311"/>
      <c r="D233" s="311"/>
      <c r="E233" s="311"/>
      <c r="F233" s="312"/>
      <c r="G233" s="313"/>
      <c r="H233" s="137" t="str">
        <f>IF(AND($C$6="Choisir la période de dépôt",F233&lt;&gt;"",G233),"Choisir une période de dépôt",IF(AND($G233&lt;&gt;"",$F233=""),"Date de début requise",IF(AND($F233&lt;&gt;"",$G233=""),"Date de fin requise",IF($F233="","",IF(AND(VLOOKUP($G233,Données!$C$2:$E$7,3,TRUE)=VLOOKUP($C$6,Données!$A$2:$E$7,5,FALSE),VLOOKUP($F233,Données!$C$2:$E$7,3,TRUE)=VLOOKUP($C$6,Données!$A$2:$E$7,5,FALSE)),"OK","Les dates ne correspondent pas à la période visée par le soutien")))))</f>
        <v/>
      </c>
      <c r="I233" s="5"/>
      <c r="J233" s="523"/>
      <c r="K233" s="137" t="str">
        <f t="shared" si="31"/>
        <v/>
      </c>
      <c r="L233" s="524"/>
      <c r="M233" s="270"/>
      <c r="N233" s="137" t="str">
        <f t="shared" si="32"/>
        <v/>
      </c>
      <c r="O233" s="6"/>
      <c r="P233" s="160"/>
      <c r="Q233" s="7"/>
      <c r="R233" s="5"/>
      <c r="S233" s="10"/>
      <c r="T233" s="8"/>
      <c r="U233" s="306"/>
      <c r="V233" s="307"/>
      <c r="W233" s="308"/>
      <c r="X233" s="138" t="str">
        <f t="shared" si="28"/>
        <v/>
      </c>
      <c r="Y233" s="139" t="str">
        <f t="shared" si="29"/>
        <v/>
      </c>
      <c r="Z233" s="140" t="str">
        <f t="shared" si="33"/>
        <v/>
      </c>
      <c r="AA233" s="141" t="str">
        <f>IF(OR($F233="",$G233="",$I233="",$I233=0),"",VLOOKUP($G233,'Tableau de bord'!$B$28:$G$32,4,TRUE))</f>
        <v/>
      </c>
      <c r="AB233" s="141" t="str">
        <f>IF(OR($F233="",$G233="",$I233="",$I233=0),"",VLOOKUP($G233,'Tableau de bord'!$B$35:$G$39,4,TRUE))</f>
        <v/>
      </c>
      <c r="AC233" s="168" t="str">
        <f t="shared" si="30"/>
        <v/>
      </c>
      <c r="AD233" s="142" t="str">
        <f t="shared" si="34"/>
        <v/>
      </c>
      <c r="AE233" s="142" t="str">
        <f>IF(OR($I233="",$G233="",$F233=""),"",IF(OR($H233&lt;&gt;"OK",$K233&lt;&gt;"OK",$N233&lt;&gt;"OK"),0,IF($Y233&gt;=0,IF(($Z$10*$Z233)*VLOOKUP($G233,'Tableau de bord'!$B$42:$G$46,4,TRUE)&gt;75000,75000*($Y233),(($Z$10*$Z233)*$Y233*VLOOKUP($G233,'Tableau de bord'!$B$42:$G$46,4,TRUE))))))</f>
        <v/>
      </c>
      <c r="AF233" s="177" t="str">
        <f t="shared" si="35"/>
        <v/>
      </c>
      <c r="AG233" s="309"/>
      <c r="AH233" s="310"/>
      <c r="AI233" s="387"/>
      <c r="AJ233" s="388"/>
      <c r="AK233" s="386" t="str">
        <f t="shared" si="36"/>
        <v/>
      </c>
      <c r="AL233" s="160"/>
      <c r="AM233" s="380"/>
      <c r="AN233" s="388"/>
      <c r="AO233" s="173"/>
      <c r="AP233" s="388"/>
      <c r="AQ233" s="160"/>
      <c r="AR233" s="7"/>
      <c r="AS233" s="173"/>
      <c r="AT233" s="160"/>
    </row>
    <row r="234" spans="1:46" s="143" customFormat="1" ht="21" customHeight="1" x14ac:dyDescent="0.25">
      <c r="A234" s="305"/>
      <c r="B234" s="311"/>
      <c r="C234" s="311"/>
      <c r="D234" s="311"/>
      <c r="E234" s="311"/>
      <c r="F234" s="312"/>
      <c r="G234" s="313"/>
      <c r="H234" s="137" t="str">
        <f>IF(AND($C$6="Choisir la période de dépôt",F234&lt;&gt;"",G234),"Choisir une période de dépôt",IF(AND($G234&lt;&gt;"",$F234=""),"Date de début requise",IF(AND($F234&lt;&gt;"",$G234=""),"Date de fin requise",IF($F234="","",IF(AND(VLOOKUP($G234,Données!$C$2:$E$7,3,TRUE)=VLOOKUP($C$6,Données!$A$2:$E$7,5,FALSE),VLOOKUP($F234,Données!$C$2:$E$7,3,TRUE)=VLOOKUP($C$6,Données!$A$2:$E$7,5,FALSE)),"OK","Les dates ne correspondent pas à la période visée par le soutien")))))</f>
        <v/>
      </c>
      <c r="I234" s="5"/>
      <c r="J234" s="523"/>
      <c r="K234" s="137" t="str">
        <f t="shared" si="31"/>
        <v/>
      </c>
      <c r="L234" s="524"/>
      <c r="M234" s="270"/>
      <c r="N234" s="137" t="str">
        <f t="shared" si="32"/>
        <v/>
      </c>
      <c r="O234" s="6"/>
      <c r="P234" s="160"/>
      <c r="Q234" s="7"/>
      <c r="R234" s="5"/>
      <c r="S234" s="10"/>
      <c r="T234" s="8"/>
      <c r="U234" s="306"/>
      <c r="V234" s="307"/>
      <c r="W234" s="308"/>
      <c r="X234" s="138" t="str">
        <f t="shared" si="28"/>
        <v/>
      </c>
      <c r="Y234" s="139" t="str">
        <f t="shared" si="29"/>
        <v/>
      </c>
      <c r="Z234" s="140" t="str">
        <f t="shared" si="33"/>
        <v/>
      </c>
      <c r="AA234" s="141" t="str">
        <f>IF(OR($F234="",$G234="",$I234="",$I234=0),"",VLOOKUP($G234,'Tableau de bord'!$B$28:$G$32,4,TRUE))</f>
        <v/>
      </c>
      <c r="AB234" s="141" t="str">
        <f>IF(OR($F234="",$G234="",$I234="",$I234=0),"",VLOOKUP($G234,'Tableau de bord'!$B$35:$G$39,4,TRUE))</f>
        <v/>
      </c>
      <c r="AC234" s="168" t="str">
        <f t="shared" si="30"/>
        <v/>
      </c>
      <c r="AD234" s="142" t="str">
        <f t="shared" si="34"/>
        <v/>
      </c>
      <c r="AE234" s="142" t="str">
        <f>IF(OR($I234="",$G234="",$F234=""),"",IF(OR($H234&lt;&gt;"OK",$K234&lt;&gt;"OK",$N234&lt;&gt;"OK"),0,IF($Y234&gt;=0,IF(($Z$10*$Z234)*VLOOKUP($G234,'Tableau de bord'!$B$42:$G$46,4,TRUE)&gt;75000,75000*($Y234),(($Z$10*$Z234)*$Y234*VLOOKUP($G234,'Tableau de bord'!$B$42:$G$46,4,TRUE))))))</f>
        <v/>
      </c>
      <c r="AF234" s="177" t="str">
        <f t="shared" si="35"/>
        <v/>
      </c>
      <c r="AG234" s="309"/>
      <c r="AH234" s="310"/>
      <c r="AI234" s="387"/>
      <c r="AJ234" s="388"/>
      <c r="AK234" s="386" t="str">
        <f t="shared" si="36"/>
        <v/>
      </c>
      <c r="AL234" s="160"/>
      <c r="AM234" s="380"/>
      <c r="AN234" s="388"/>
      <c r="AO234" s="173"/>
      <c r="AP234" s="388"/>
      <c r="AQ234" s="160"/>
      <c r="AR234" s="7"/>
      <c r="AS234" s="173"/>
      <c r="AT234" s="160"/>
    </row>
    <row r="235" spans="1:46" s="143" customFormat="1" ht="21" customHeight="1" x14ac:dyDescent="0.25">
      <c r="A235" s="305"/>
      <c r="B235" s="311"/>
      <c r="C235" s="311"/>
      <c r="D235" s="311"/>
      <c r="E235" s="311"/>
      <c r="F235" s="312"/>
      <c r="G235" s="313"/>
      <c r="H235" s="137" t="str">
        <f>IF(AND($C$6="Choisir la période de dépôt",F235&lt;&gt;"",G235),"Choisir une période de dépôt",IF(AND($G235&lt;&gt;"",$F235=""),"Date de début requise",IF(AND($F235&lt;&gt;"",$G235=""),"Date de fin requise",IF($F235="","",IF(AND(VLOOKUP($G235,Données!$C$2:$E$7,3,TRUE)=VLOOKUP($C$6,Données!$A$2:$E$7,5,FALSE),VLOOKUP($F235,Données!$C$2:$E$7,3,TRUE)=VLOOKUP($C$6,Données!$A$2:$E$7,5,FALSE)),"OK","Les dates ne correspondent pas à la période visée par le soutien")))))</f>
        <v/>
      </c>
      <c r="I235" s="5"/>
      <c r="J235" s="523"/>
      <c r="K235" s="137" t="str">
        <f t="shared" si="31"/>
        <v/>
      </c>
      <c r="L235" s="524"/>
      <c r="M235" s="270"/>
      <c r="N235" s="137" t="str">
        <f t="shared" si="32"/>
        <v/>
      </c>
      <c r="O235" s="6"/>
      <c r="P235" s="160"/>
      <c r="Q235" s="7"/>
      <c r="R235" s="5"/>
      <c r="S235" s="10"/>
      <c r="T235" s="8"/>
      <c r="U235" s="306"/>
      <c r="V235" s="307"/>
      <c r="W235" s="308"/>
      <c r="X235" s="138" t="str">
        <f t="shared" si="28"/>
        <v/>
      </c>
      <c r="Y235" s="139" t="str">
        <f t="shared" si="29"/>
        <v/>
      </c>
      <c r="Z235" s="140" t="str">
        <f t="shared" si="33"/>
        <v/>
      </c>
      <c r="AA235" s="141" t="str">
        <f>IF(OR($F235="",$G235="",$I235="",$I235=0),"",VLOOKUP($G235,'Tableau de bord'!$B$28:$G$32,4,TRUE))</f>
        <v/>
      </c>
      <c r="AB235" s="141" t="str">
        <f>IF(OR($F235="",$G235="",$I235="",$I235=0),"",VLOOKUP($G235,'Tableau de bord'!$B$35:$G$39,4,TRUE))</f>
        <v/>
      </c>
      <c r="AC235" s="168" t="str">
        <f t="shared" si="30"/>
        <v/>
      </c>
      <c r="AD235" s="142" t="str">
        <f t="shared" si="34"/>
        <v/>
      </c>
      <c r="AE235" s="142" t="str">
        <f>IF(OR($I235="",$G235="",$F235=""),"",IF(OR($H235&lt;&gt;"OK",$K235&lt;&gt;"OK",$N235&lt;&gt;"OK"),0,IF($Y235&gt;=0,IF(($Z$10*$Z235)*VLOOKUP($G235,'Tableau de bord'!$B$42:$G$46,4,TRUE)&gt;75000,75000*($Y235),(($Z$10*$Z235)*$Y235*VLOOKUP($G235,'Tableau de bord'!$B$42:$G$46,4,TRUE))))))</f>
        <v/>
      </c>
      <c r="AF235" s="177" t="str">
        <f t="shared" si="35"/>
        <v/>
      </c>
      <c r="AG235" s="309"/>
      <c r="AH235" s="310"/>
      <c r="AI235" s="387"/>
      <c r="AJ235" s="388"/>
      <c r="AK235" s="386" t="str">
        <f t="shared" si="36"/>
        <v/>
      </c>
      <c r="AL235" s="160"/>
      <c r="AM235" s="380"/>
      <c r="AN235" s="388"/>
      <c r="AO235" s="173"/>
      <c r="AP235" s="388"/>
      <c r="AQ235" s="160"/>
      <c r="AR235" s="7"/>
      <c r="AS235" s="173"/>
      <c r="AT235" s="160"/>
    </row>
    <row r="236" spans="1:46" s="143" customFormat="1" ht="21" customHeight="1" x14ac:dyDescent="0.25">
      <c r="A236" s="305"/>
      <c r="B236" s="311"/>
      <c r="C236" s="311"/>
      <c r="D236" s="311"/>
      <c r="E236" s="311"/>
      <c r="F236" s="312"/>
      <c r="G236" s="313"/>
      <c r="H236" s="137" t="str">
        <f>IF(AND($C$6="Choisir la période de dépôt",F236&lt;&gt;"",G236),"Choisir une période de dépôt",IF(AND($G236&lt;&gt;"",$F236=""),"Date de début requise",IF(AND($F236&lt;&gt;"",$G236=""),"Date de fin requise",IF($F236="","",IF(AND(VLOOKUP($G236,Données!$C$2:$E$7,3,TRUE)=VLOOKUP($C$6,Données!$A$2:$E$7,5,FALSE),VLOOKUP($F236,Données!$C$2:$E$7,3,TRUE)=VLOOKUP($C$6,Données!$A$2:$E$7,5,FALSE)),"OK","Les dates ne correspondent pas à la période visée par le soutien")))))</f>
        <v/>
      </c>
      <c r="I236" s="5"/>
      <c r="J236" s="523"/>
      <c r="K236" s="137" t="str">
        <f t="shared" si="31"/>
        <v/>
      </c>
      <c r="L236" s="524"/>
      <c r="M236" s="270"/>
      <c r="N236" s="137" t="str">
        <f t="shared" si="32"/>
        <v/>
      </c>
      <c r="O236" s="6"/>
      <c r="P236" s="160"/>
      <c r="Q236" s="7"/>
      <c r="R236" s="5"/>
      <c r="S236" s="10"/>
      <c r="T236" s="8"/>
      <c r="U236" s="306"/>
      <c r="V236" s="307"/>
      <c r="W236" s="308"/>
      <c r="X236" s="138" t="str">
        <f t="shared" si="28"/>
        <v/>
      </c>
      <c r="Y236" s="139" t="str">
        <f t="shared" si="29"/>
        <v/>
      </c>
      <c r="Z236" s="140" t="str">
        <f t="shared" si="33"/>
        <v/>
      </c>
      <c r="AA236" s="141" t="str">
        <f>IF(OR($F236="",$G236="",$I236="",$I236=0),"",VLOOKUP($G236,'Tableau de bord'!$B$28:$G$32,4,TRUE))</f>
        <v/>
      </c>
      <c r="AB236" s="141" t="str">
        <f>IF(OR($F236="",$G236="",$I236="",$I236=0),"",VLOOKUP($G236,'Tableau de bord'!$B$35:$G$39,4,TRUE))</f>
        <v/>
      </c>
      <c r="AC236" s="168" t="str">
        <f t="shared" si="30"/>
        <v/>
      </c>
      <c r="AD236" s="142" t="str">
        <f t="shared" si="34"/>
        <v/>
      </c>
      <c r="AE236" s="142" t="str">
        <f>IF(OR($I236="",$G236="",$F236=""),"",IF(OR($H236&lt;&gt;"OK",$K236&lt;&gt;"OK",$N236&lt;&gt;"OK"),0,IF($Y236&gt;=0,IF(($Z$10*$Z236)*VLOOKUP($G236,'Tableau de bord'!$B$42:$G$46,4,TRUE)&gt;75000,75000*($Y236),(($Z$10*$Z236)*$Y236*VLOOKUP($G236,'Tableau de bord'!$B$42:$G$46,4,TRUE))))))</f>
        <v/>
      </c>
      <c r="AF236" s="177" t="str">
        <f t="shared" si="35"/>
        <v/>
      </c>
      <c r="AG236" s="309"/>
      <c r="AH236" s="310"/>
      <c r="AI236" s="387"/>
      <c r="AJ236" s="388"/>
      <c r="AK236" s="386" t="str">
        <f t="shared" si="36"/>
        <v/>
      </c>
      <c r="AL236" s="160"/>
      <c r="AM236" s="380"/>
      <c r="AN236" s="388"/>
      <c r="AO236" s="173"/>
      <c r="AP236" s="388"/>
      <c r="AQ236" s="160"/>
      <c r="AR236" s="7"/>
      <c r="AS236" s="173"/>
      <c r="AT236" s="160"/>
    </row>
    <row r="237" spans="1:46" s="143" customFormat="1" ht="21" customHeight="1" x14ac:dyDescent="0.25">
      <c r="A237" s="305"/>
      <c r="B237" s="311"/>
      <c r="C237" s="311"/>
      <c r="D237" s="311"/>
      <c r="E237" s="311"/>
      <c r="F237" s="312"/>
      <c r="G237" s="313"/>
      <c r="H237" s="137" t="str">
        <f>IF(AND($C$6="Choisir la période de dépôt",F237&lt;&gt;"",G237),"Choisir une période de dépôt",IF(AND($G237&lt;&gt;"",$F237=""),"Date de début requise",IF(AND($F237&lt;&gt;"",$G237=""),"Date de fin requise",IF($F237="","",IF(AND(VLOOKUP($G237,Données!$C$2:$E$7,3,TRUE)=VLOOKUP($C$6,Données!$A$2:$E$7,5,FALSE),VLOOKUP($F237,Données!$C$2:$E$7,3,TRUE)=VLOOKUP($C$6,Données!$A$2:$E$7,5,FALSE)),"OK","Les dates ne correspondent pas à la période visée par le soutien")))))</f>
        <v/>
      </c>
      <c r="I237" s="5"/>
      <c r="J237" s="523"/>
      <c r="K237" s="137" t="str">
        <f t="shared" si="31"/>
        <v/>
      </c>
      <c r="L237" s="524"/>
      <c r="M237" s="270"/>
      <c r="N237" s="137" t="str">
        <f t="shared" si="32"/>
        <v/>
      </c>
      <c r="O237" s="6"/>
      <c r="P237" s="160"/>
      <c r="Q237" s="7"/>
      <c r="R237" s="5"/>
      <c r="S237" s="10"/>
      <c r="T237" s="8"/>
      <c r="U237" s="306"/>
      <c r="V237" s="307"/>
      <c r="W237" s="308"/>
      <c r="X237" s="138" t="str">
        <f t="shared" si="28"/>
        <v/>
      </c>
      <c r="Y237" s="139" t="str">
        <f t="shared" si="29"/>
        <v/>
      </c>
      <c r="Z237" s="140" t="str">
        <f t="shared" si="33"/>
        <v/>
      </c>
      <c r="AA237" s="141" t="str">
        <f>IF(OR($F237="",$G237="",$I237="",$I237=0),"",VLOOKUP($G237,'Tableau de bord'!$B$28:$G$32,4,TRUE))</f>
        <v/>
      </c>
      <c r="AB237" s="141" t="str">
        <f>IF(OR($F237="",$G237="",$I237="",$I237=0),"",VLOOKUP($G237,'Tableau de bord'!$B$35:$G$39,4,TRUE))</f>
        <v/>
      </c>
      <c r="AC237" s="168" t="str">
        <f t="shared" si="30"/>
        <v/>
      </c>
      <c r="AD237" s="142" t="str">
        <f t="shared" si="34"/>
        <v/>
      </c>
      <c r="AE237" s="142" t="str">
        <f>IF(OR($I237="",$G237="",$F237=""),"",IF(OR($H237&lt;&gt;"OK",$K237&lt;&gt;"OK",$N237&lt;&gt;"OK"),0,IF($Y237&gt;=0,IF(($Z$10*$Z237)*VLOOKUP($G237,'Tableau de bord'!$B$42:$G$46,4,TRUE)&gt;75000,75000*($Y237),(($Z$10*$Z237)*$Y237*VLOOKUP($G237,'Tableau de bord'!$B$42:$G$46,4,TRUE))))))</f>
        <v/>
      </c>
      <c r="AF237" s="177" t="str">
        <f t="shared" si="35"/>
        <v/>
      </c>
      <c r="AG237" s="309"/>
      <c r="AH237" s="310"/>
      <c r="AI237" s="387"/>
      <c r="AJ237" s="388"/>
      <c r="AK237" s="386" t="str">
        <f t="shared" si="36"/>
        <v/>
      </c>
      <c r="AL237" s="160"/>
      <c r="AM237" s="380"/>
      <c r="AN237" s="388"/>
      <c r="AO237" s="173"/>
      <c r="AP237" s="388"/>
      <c r="AQ237" s="160"/>
      <c r="AR237" s="7"/>
      <c r="AS237" s="173"/>
      <c r="AT237" s="160"/>
    </row>
    <row r="238" spans="1:46" s="143" customFormat="1" ht="21" customHeight="1" x14ac:dyDescent="0.25">
      <c r="A238" s="305"/>
      <c r="B238" s="311"/>
      <c r="C238" s="311"/>
      <c r="D238" s="311"/>
      <c r="E238" s="311"/>
      <c r="F238" s="312"/>
      <c r="G238" s="313"/>
      <c r="H238" s="137" t="str">
        <f>IF(AND($C$6="Choisir la période de dépôt",F238&lt;&gt;"",G238),"Choisir une période de dépôt",IF(AND($G238&lt;&gt;"",$F238=""),"Date de début requise",IF(AND($F238&lt;&gt;"",$G238=""),"Date de fin requise",IF($F238="","",IF(AND(VLOOKUP($G238,Données!$C$2:$E$7,3,TRUE)=VLOOKUP($C$6,Données!$A$2:$E$7,5,FALSE),VLOOKUP($F238,Données!$C$2:$E$7,3,TRUE)=VLOOKUP($C$6,Données!$A$2:$E$7,5,FALSE)),"OK","Les dates ne correspondent pas à la période visée par le soutien")))))</f>
        <v/>
      </c>
      <c r="I238" s="5"/>
      <c r="J238" s="523"/>
      <c r="K238" s="137" t="str">
        <f t="shared" si="31"/>
        <v/>
      </c>
      <c r="L238" s="524"/>
      <c r="M238" s="270"/>
      <c r="N238" s="137" t="str">
        <f t="shared" si="32"/>
        <v/>
      </c>
      <c r="O238" s="6"/>
      <c r="P238" s="160"/>
      <c r="Q238" s="7"/>
      <c r="R238" s="5"/>
      <c r="S238" s="10"/>
      <c r="T238" s="8"/>
      <c r="U238" s="306"/>
      <c r="V238" s="307"/>
      <c r="W238" s="308"/>
      <c r="X238" s="138" t="str">
        <f t="shared" si="28"/>
        <v/>
      </c>
      <c r="Y238" s="139" t="str">
        <f t="shared" si="29"/>
        <v/>
      </c>
      <c r="Z238" s="140" t="str">
        <f t="shared" si="33"/>
        <v/>
      </c>
      <c r="AA238" s="141" t="str">
        <f>IF(OR($F238="",$G238="",$I238="",$I238=0),"",VLOOKUP($G238,'Tableau de bord'!$B$28:$G$32,4,TRUE))</f>
        <v/>
      </c>
      <c r="AB238" s="141" t="str">
        <f>IF(OR($F238="",$G238="",$I238="",$I238=0),"",VLOOKUP($G238,'Tableau de bord'!$B$35:$G$39,4,TRUE))</f>
        <v/>
      </c>
      <c r="AC238" s="168" t="str">
        <f t="shared" si="30"/>
        <v/>
      </c>
      <c r="AD238" s="142" t="str">
        <f t="shared" si="34"/>
        <v/>
      </c>
      <c r="AE238" s="142" t="str">
        <f>IF(OR($I238="",$G238="",$F238=""),"",IF(OR($H238&lt;&gt;"OK",$K238&lt;&gt;"OK",$N238&lt;&gt;"OK"),0,IF($Y238&gt;=0,IF(($Z$10*$Z238)*VLOOKUP($G238,'Tableau de bord'!$B$42:$G$46,4,TRUE)&gt;75000,75000*($Y238),(($Z$10*$Z238)*$Y238*VLOOKUP($G238,'Tableau de bord'!$B$42:$G$46,4,TRUE))))))</f>
        <v/>
      </c>
      <c r="AF238" s="177" t="str">
        <f t="shared" si="35"/>
        <v/>
      </c>
      <c r="AG238" s="309"/>
      <c r="AH238" s="310"/>
      <c r="AI238" s="387"/>
      <c r="AJ238" s="388"/>
      <c r="AK238" s="386" t="str">
        <f t="shared" si="36"/>
        <v/>
      </c>
      <c r="AL238" s="160"/>
      <c r="AM238" s="380"/>
      <c r="AN238" s="388"/>
      <c r="AO238" s="173"/>
      <c r="AP238" s="388"/>
      <c r="AQ238" s="160"/>
      <c r="AR238" s="7"/>
      <c r="AS238" s="173"/>
      <c r="AT238" s="160"/>
    </row>
    <row r="239" spans="1:46" s="143" customFormat="1" ht="21" customHeight="1" x14ac:dyDescent="0.25">
      <c r="A239" s="305"/>
      <c r="B239" s="311"/>
      <c r="C239" s="311"/>
      <c r="D239" s="311"/>
      <c r="E239" s="311"/>
      <c r="F239" s="312"/>
      <c r="G239" s="313"/>
      <c r="H239" s="137" t="str">
        <f>IF(AND($C$6="Choisir la période de dépôt",F239&lt;&gt;"",G239),"Choisir une période de dépôt",IF(AND($G239&lt;&gt;"",$F239=""),"Date de début requise",IF(AND($F239&lt;&gt;"",$G239=""),"Date de fin requise",IF($F239="","",IF(AND(VLOOKUP($G239,Données!$C$2:$E$7,3,TRUE)=VLOOKUP($C$6,Données!$A$2:$E$7,5,FALSE),VLOOKUP($F239,Données!$C$2:$E$7,3,TRUE)=VLOOKUP($C$6,Données!$A$2:$E$7,5,FALSE)),"OK","Les dates ne correspondent pas à la période visée par le soutien")))))</f>
        <v/>
      </c>
      <c r="I239" s="5"/>
      <c r="J239" s="523"/>
      <c r="K239" s="137" t="str">
        <f t="shared" si="31"/>
        <v/>
      </c>
      <c r="L239" s="524"/>
      <c r="M239" s="270"/>
      <c r="N239" s="137" t="str">
        <f t="shared" si="32"/>
        <v/>
      </c>
      <c r="O239" s="6"/>
      <c r="P239" s="160"/>
      <c r="Q239" s="7"/>
      <c r="R239" s="5"/>
      <c r="S239" s="10"/>
      <c r="T239" s="8"/>
      <c r="U239" s="306"/>
      <c r="V239" s="307"/>
      <c r="W239" s="308"/>
      <c r="X239" s="138" t="str">
        <f t="shared" si="28"/>
        <v/>
      </c>
      <c r="Y239" s="139" t="str">
        <f t="shared" si="29"/>
        <v/>
      </c>
      <c r="Z239" s="140" t="str">
        <f t="shared" si="33"/>
        <v/>
      </c>
      <c r="AA239" s="141" t="str">
        <f>IF(OR($F239="",$G239="",$I239="",$I239=0),"",VLOOKUP($G239,'Tableau de bord'!$B$28:$G$32,4,TRUE))</f>
        <v/>
      </c>
      <c r="AB239" s="141" t="str">
        <f>IF(OR($F239="",$G239="",$I239="",$I239=0),"",VLOOKUP($G239,'Tableau de bord'!$B$35:$G$39,4,TRUE))</f>
        <v/>
      </c>
      <c r="AC239" s="168" t="str">
        <f t="shared" si="30"/>
        <v/>
      </c>
      <c r="AD239" s="142" t="str">
        <f t="shared" si="34"/>
        <v/>
      </c>
      <c r="AE239" s="142" t="str">
        <f>IF(OR($I239="",$G239="",$F239=""),"",IF(OR($H239&lt;&gt;"OK",$K239&lt;&gt;"OK",$N239&lt;&gt;"OK"),0,IF($Y239&gt;=0,IF(($Z$10*$Z239)*VLOOKUP($G239,'Tableau de bord'!$B$42:$G$46,4,TRUE)&gt;75000,75000*($Y239),(($Z$10*$Z239)*$Y239*VLOOKUP($G239,'Tableau de bord'!$B$42:$G$46,4,TRUE))))))</f>
        <v/>
      </c>
      <c r="AF239" s="177" t="str">
        <f t="shared" si="35"/>
        <v/>
      </c>
      <c r="AG239" s="309"/>
      <c r="AH239" s="310"/>
      <c r="AI239" s="387"/>
      <c r="AJ239" s="388"/>
      <c r="AK239" s="386" t="str">
        <f t="shared" si="36"/>
        <v/>
      </c>
      <c r="AL239" s="160"/>
      <c r="AM239" s="380"/>
      <c r="AN239" s="388"/>
      <c r="AO239" s="173"/>
      <c r="AP239" s="388"/>
      <c r="AQ239" s="160"/>
      <c r="AR239" s="7"/>
      <c r="AS239" s="173"/>
      <c r="AT239" s="160"/>
    </row>
    <row r="240" spans="1:46" s="143" customFormat="1" ht="21" customHeight="1" x14ac:dyDescent="0.25">
      <c r="A240" s="305"/>
      <c r="B240" s="311"/>
      <c r="C240" s="311"/>
      <c r="D240" s="311"/>
      <c r="E240" s="311"/>
      <c r="F240" s="312"/>
      <c r="G240" s="313"/>
      <c r="H240" s="137" t="str">
        <f>IF(AND($C$6="Choisir la période de dépôt",F240&lt;&gt;"",G240),"Choisir une période de dépôt",IF(AND($G240&lt;&gt;"",$F240=""),"Date de début requise",IF(AND($F240&lt;&gt;"",$G240=""),"Date de fin requise",IF($F240="","",IF(AND(VLOOKUP($G240,Données!$C$2:$E$7,3,TRUE)=VLOOKUP($C$6,Données!$A$2:$E$7,5,FALSE),VLOOKUP($F240,Données!$C$2:$E$7,3,TRUE)=VLOOKUP($C$6,Données!$A$2:$E$7,5,FALSE)),"OK","Les dates ne correspondent pas à la période visée par le soutien")))))</f>
        <v/>
      </c>
      <c r="I240" s="5"/>
      <c r="J240" s="523"/>
      <c r="K240" s="137" t="str">
        <f t="shared" si="31"/>
        <v/>
      </c>
      <c r="L240" s="524"/>
      <c r="M240" s="270"/>
      <c r="N240" s="137" t="str">
        <f t="shared" si="32"/>
        <v/>
      </c>
      <c r="O240" s="6"/>
      <c r="P240" s="160"/>
      <c r="Q240" s="7"/>
      <c r="R240" s="5"/>
      <c r="S240" s="10"/>
      <c r="T240" s="8"/>
      <c r="U240" s="306"/>
      <c r="V240" s="307"/>
      <c r="W240" s="308"/>
      <c r="X240" s="138" t="str">
        <f t="shared" si="28"/>
        <v/>
      </c>
      <c r="Y240" s="139" t="str">
        <f t="shared" si="29"/>
        <v/>
      </c>
      <c r="Z240" s="140" t="str">
        <f t="shared" si="33"/>
        <v/>
      </c>
      <c r="AA240" s="141" t="str">
        <f>IF(OR($F240="",$G240="",$I240="",$I240=0),"",VLOOKUP($G240,'Tableau de bord'!$B$28:$G$32,4,TRUE))</f>
        <v/>
      </c>
      <c r="AB240" s="141" t="str">
        <f>IF(OR($F240="",$G240="",$I240="",$I240=0),"",VLOOKUP($G240,'Tableau de bord'!$B$35:$G$39,4,TRUE))</f>
        <v/>
      </c>
      <c r="AC240" s="168" t="str">
        <f t="shared" si="30"/>
        <v/>
      </c>
      <c r="AD240" s="142" t="str">
        <f t="shared" si="34"/>
        <v/>
      </c>
      <c r="AE240" s="142" t="str">
        <f>IF(OR($I240="",$G240="",$F240=""),"",IF(OR($H240&lt;&gt;"OK",$K240&lt;&gt;"OK",$N240&lt;&gt;"OK"),0,IF($Y240&gt;=0,IF(($Z$10*$Z240)*VLOOKUP($G240,'Tableau de bord'!$B$42:$G$46,4,TRUE)&gt;75000,75000*($Y240),(($Z$10*$Z240)*$Y240*VLOOKUP($G240,'Tableau de bord'!$B$42:$G$46,4,TRUE))))))</f>
        <v/>
      </c>
      <c r="AF240" s="177" t="str">
        <f t="shared" si="35"/>
        <v/>
      </c>
      <c r="AG240" s="309"/>
      <c r="AH240" s="310"/>
      <c r="AI240" s="387"/>
      <c r="AJ240" s="388"/>
      <c r="AK240" s="386" t="str">
        <f t="shared" si="36"/>
        <v/>
      </c>
      <c r="AL240" s="160"/>
      <c r="AM240" s="380"/>
      <c r="AN240" s="388"/>
      <c r="AO240" s="173"/>
      <c r="AP240" s="388"/>
      <c r="AQ240" s="160"/>
      <c r="AR240" s="7"/>
      <c r="AS240" s="173"/>
      <c r="AT240" s="160"/>
    </row>
    <row r="241" spans="1:46" s="143" customFormat="1" ht="21" customHeight="1" x14ac:dyDescent="0.25">
      <c r="A241" s="305"/>
      <c r="B241" s="311"/>
      <c r="C241" s="311"/>
      <c r="D241" s="311"/>
      <c r="E241" s="311"/>
      <c r="F241" s="312"/>
      <c r="G241" s="313"/>
      <c r="H241" s="137" t="str">
        <f>IF(AND($C$6="Choisir la période de dépôt",F241&lt;&gt;"",G241),"Choisir une période de dépôt",IF(AND($G241&lt;&gt;"",$F241=""),"Date de début requise",IF(AND($F241&lt;&gt;"",$G241=""),"Date de fin requise",IF($F241="","",IF(AND(VLOOKUP($G241,Données!$C$2:$E$7,3,TRUE)=VLOOKUP($C$6,Données!$A$2:$E$7,5,FALSE),VLOOKUP($F241,Données!$C$2:$E$7,3,TRUE)=VLOOKUP($C$6,Données!$A$2:$E$7,5,FALSE)),"OK","Les dates ne correspondent pas à la période visée par le soutien")))))</f>
        <v/>
      </c>
      <c r="I241" s="5"/>
      <c r="J241" s="523"/>
      <c r="K241" s="137" t="str">
        <f t="shared" si="31"/>
        <v/>
      </c>
      <c r="L241" s="524"/>
      <c r="M241" s="270"/>
      <c r="N241" s="137" t="str">
        <f t="shared" si="32"/>
        <v/>
      </c>
      <c r="O241" s="6"/>
      <c r="P241" s="160"/>
      <c r="Q241" s="7"/>
      <c r="R241" s="5"/>
      <c r="S241" s="10"/>
      <c r="T241" s="8"/>
      <c r="U241" s="306"/>
      <c r="V241" s="307"/>
      <c r="W241" s="308"/>
      <c r="X241" s="138" t="str">
        <f t="shared" si="28"/>
        <v/>
      </c>
      <c r="Y241" s="139" t="str">
        <f t="shared" si="29"/>
        <v/>
      </c>
      <c r="Z241" s="140" t="str">
        <f t="shared" si="33"/>
        <v/>
      </c>
      <c r="AA241" s="141" t="str">
        <f>IF(OR($F241="",$G241="",$I241="",$I241=0),"",VLOOKUP($G241,'Tableau de bord'!$B$28:$G$32,4,TRUE))</f>
        <v/>
      </c>
      <c r="AB241" s="141" t="str">
        <f>IF(OR($F241="",$G241="",$I241="",$I241=0),"",VLOOKUP($G241,'Tableau de bord'!$B$35:$G$39,4,TRUE))</f>
        <v/>
      </c>
      <c r="AC241" s="168" t="str">
        <f t="shared" si="30"/>
        <v/>
      </c>
      <c r="AD241" s="142" t="str">
        <f t="shared" si="34"/>
        <v/>
      </c>
      <c r="AE241" s="142" t="str">
        <f>IF(OR($I241="",$G241="",$F241=""),"",IF(OR($H241&lt;&gt;"OK",$K241&lt;&gt;"OK",$N241&lt;&gt;"OK"),0,IF($Y241&gt;=0,IF(($Z$10*$Z241)*VLOOKUP($G241,'Tableau de bord'!$B$42:$G$46,4,TRUE)&gt;75000,75000*($Y241),(($Z$10*$Z241)*$Y241*VLOOKUP($G241,'Tableau de bord'!$B$42:$G$46,4,TRUE))))))</f>
        <v/>
      </c>
      <c r="AF241" s="177" t="str">
        <f t="shared" si="35"/>
        <v/>
      </c>
      <c r="AG241" s="309"/>
      <c r="AH241" s="310"/>
      <c r="AI241" s="387"/>
      <c r="AJ241" s="388"/>
      <c r="AK241" s="386" t="str">
        <f t="shared" si="36"/>
        <v/>
      </c>
      <c r="AL241" s="160"/>
      <c r="AM241" s="380"/>
      <c r="AN241" s="388"/>
      <c r="AO241" s="173"/>
      <c r="AP241" s="388"/>
      <c r="AQ241" s="160"/>
      <c r="AR241" s="7"/>
      <c r="AS241" s="173"/>
      <c r="AT241" s="160"/>
    </row>
    <row r="242" spans="1:46" s="143" customFormat="1" ht="21" customHeight="1" x14ac:dyDescent="0.25">
      <c r="A242" s="305"/>
      <c r="B242" s="311"/>
      <c r="C242" s="311"/>
      <c r="D242" s="311"/>
      <c r="E242" s="311"/>
      <c r="F242" s="312"/>
      <c r="G242" s="313"/>
      <c r="H242" s="137" t="str">
        <f>IF(AND($C$6="Choisir la période de dépôt",F242&lt;&gt;"",G242),"Choisir une période de dépôt",IF(AND($G242&lt;&gt;"",$F242=""),"Date de début requise",IF(AND($F242&lt;&gt;"",$G242=""),"Date de fin requise",IF($F242="","",IF(AND(VLOOKUP($G242,Données!$C$2:$E$7,3,TRUE)=VLOOKUP($C$6,Données!$A$2:$E$7,5,FALSE),VLOOKUP($F242,Données!$C$2:$E$7,3,TRUE)=VLOOKUP($C$6,Données!$A$2:$E$7,5,FALSE)),"OK","Les dates ne correspondent pas à la période visée par le soutien")))))</f>
        <v/>
      </c>
      <c r="I242" s="5"/>
      <c r="J242" s="523"/>
      <c r="K242" s="137" t="str">
        <f t="shared" si="31"/>
        <v/>
      </c>
      <c r="L242" s="524"/>
      <c r="M242" s="270"/>
      <c r="N242" s="137" t="str">
        <f t="shared" si="32"/>
        <v/>
      </c>
      <c r="O242" s="6"/>
      <c r="P242" s="160"/>
      <c r="Q242" s="7"/>
      <c r="R242" s="5"/>
      <c r="S242" s="10"/>
      <c r="T242" s="8"/>
      <c r="U242" s="306"/>
      <c r="V242" s="307"/>
      <c r="W242" s="308"/>
      <c r="X242" s="138" t="str">
        <f t="shared" si="28"/>
        <v/>
      </c>
      <c r="Y242" s="139" t="str">
        <f t="shared" si="29"/>
        <v/>
      </c>
      <c r="Z242" s="140" t="str">
        <f t="shared" si="33"/>
        <v/>
      </c>
      <c r="AA242" s="141" t="str">
        <f>IF(OR($F242="",$G242="",$I242="",$I242=0),"",VLOOKUP($G242,'Tableau de bord'!$B$28:$G$32,4,TRUE))</f>
        <v/>
      </c>
      <c r="AB242" s="141" t="str">
        <f>IF(OR($F242="",$G242="",$I242="",$I242=0),"",VLOOKUP($G242,'Tableau de bord'!$B$35:$G$39,4,TRUE))</f>
        <v/>
      </c>
      <c r="AC242" s="168" t="str">
        <f t="shared" si="30"/>
        <v/>
      </c>
      <c r="AD242" s="142" t="str">
        <f t="shared" si="34"/>
        <v/>
      </c>
      <c r="AE242" s="142" t="str">
        <f>IF(OR($I242="",$G242="",$F242=""),"",IF(OR($H242&lt;&gt;"OK",$K242&lt;&gt;"OK",$N242&lt;&gt;"OK"),0,IF($Y242&gt;=0,IF(($Z$10*$Z242)*VLOOKUP($G242,'Tableau de bord'!$B$42:$G$46,4,TRUE)&gt;75000,75000*($Y242),(($Z$10*$Z242)*$Y242*VLOOKUP($G242,'Tableau de bord'!$B$42:$G$46,4,TRUE))))))</f>
        <v/>
      </c>
      <c r="AF242" s="177" t="str">
        <f t="shared" si="35"/>
        <v/>
      </c>
      <c r="AG242" s="309"/>
      <c r="AH242" s="310"/>
      <c r="AI242" s="387"/>
      <c r="AJ242" s="388"/>
      <c r="AK242" s="386" t="str">
        <f t="shared" si="36"/>
        <v/>
      </c>
      <c r="AL242" s="160"/>
      <c r="AM242" s="380"/>
      <c r="AN242" s="388"/>
      <c r="AO242" s="173"/>
      <c r="AP242" s="388"/>
      <c r="AQ242" s="160"/>
      <c r="AR242" s="7"/>
      <c r="AS242" s="173"/>
      <c r="AT242" s="160"/>
    </row>
    <row r="243" spans="1:46" s="143" customFormat="1" ht="21" customHeight="1" x14ac:dyDescent="0.25">
      <c r="A243" s="305"/>
      <c r="B243" s="311"/>
      <c r="C243" s="311"/>
      <c r="D243" s="311"/>
      <c r="E243" s="311"/>
      <c r="F243" s="312"/>
      <c r="G243" s="313"/>
      <c r="H243" s="137" t="str">
        <f>IF(AND($C$6="Choisir la période de dépôt",F243&lt;&gt;"",G243),"Choisir une période de dépôt",IF(AND($G243&lt;&gt;"",$F243=""),"Date de début requise",IF(AND($F243&lt;&gt;"",$G243=""),"Date de fin requise",IF($F243="","",IF(AND(VLOOKUP($G243,Données!$C$2:$E$7,3,TRUE)=VLOOKUP($C$6,Données!$A$2:$E$7,5,FALSE),VLOOKUP($F243,Données!$C$2:$E$7,3,TRUE)=VLOOKUP($C$6,Données!$A$2:$E$7,5,FALSE)),"OK","Les dates ne correspondent pas à la période visée par le soutien")))))</f>
        <v/>
      </c>
      <c r="I243" s="5"/>
      <c r="J243" s="523"/>
      <c r="K243" s="137" t="str">
        <f t="shared" si="31"/>
        <v/>
      </c>
      <c r="L243" s="524"/>
      <c r="M243" s="270"/>
      <c r="N243" s="137" t="str">
        <f t="shared" si="32"/>
        <v/>
      </c>
      <c r="O243" s="6"/>
      <c r="P243" s="160"/>
      <c r="Q243" s="7"/>
      <c r="R243" s="5"/>
      <c r="S243" s="10"/>
      <c r="T243" s="8"/>
      <c r="U243" s="306"/>
      <c r="V243" s="307"/>
      <c r="W243" s="308"/>
      <c r="X243" s="138" t="str">
        <f t="shared" si="28"/>
        <v/>
      </c>
      <c r="Y243" s="139" t="str">
        <f t="shared" si="29"/>
        <v/>
      </c>
      <c r="Z243" s="140" t="str">
        <f t="shared" si="33"/>
        <v/>
      </c>
      <c r="AA243" s="141" t="str">
        <f>IF(OR($F243="",$G243="",$I243="",$I243=0),"",VLOOKUP($G243,'Tableau de bord'!$B$28:$G$32,4,TRUE))</f>
        <v/>
      </c>
      <c r="AB243" s="141" t="str">
        <f>IF(OR($F243="",$G243="",$I243="",$I243=0),"",VLOOKUP($G243,'Tableau de bord'!$B$35:$G$39,4,TRUE))</f>
        <v/>
      </c>
      <c r="AC243" s="168" t="str">
        <f t="shared" si="30"/>
        <v/>
      </c>
      <c r="AD243" s="142" t="str">
        <f t="shared" si="34"/>
        <v/>
      </c>
      <c r="AE243" s="142" t="str">
        <f>IF(OR($I243="",$G243="",$F243=""),"",IF(OR($H243&lt;&gt;"OK",$K243&lt;&gt;"OK",$N243&lt;&gt;"OK"),0,IF($Y243&gt;=0,IF(($Z$10*$Z243)*VLOOKUP($G243,'Tableau de bord'!$B$42:$G$46,4,TRUE)&gt;75000,75000*($Y243),(($Z$10*$Z243)*$Y243*VLOOKUP($G243,'Tableau de bord'!$B$42:$G$46,4,TRUE))))))</f>
        <v/>
      </c>
      <c r="AF243" s="177" t="str">
        <f t="shared" si="35"/>
        <v/>
      </c>
      <c r="AG243" s="309"/>
      <c r="AH243" s="310"/>
      <c r="AI243" s="387"/>
      <c r="AJ243" s="388"/>
      <c r="AK243" s="386" t="str">
        <f t="shared" si="36"/>
        <v/>
      </c>
      <c r="AL243" s="160"/>
      <c r="AM243" s="380"/>
      <c r="AN243" s="388"/>
      <c r="AO243" s="173"/>
      <c r="AP243" s="388"/>
      <c r="AQ243" s="160"/>
      <c r="AR243" s="7"/>
      <c r="AS243" s="173"/>
      <c r="AT243" s="160"/>
    </row>
    <row r="244" spans="1:46" s="143" customFormat="1" ht="21" customHeight="1" x14ac:dyDescent="0.25">
      <c r="A244" s="305"/>
      <c r="B244" s="311"/>
      <c r="C244" s="311"/>
      <c r="D244" s="311"/>
      <c r="E244" s="311"/>
      <c r="F244" s="312"/>
      <c r="G244" s="313"/>
      <c r="H244" s="137" t="str">
        <f>IF(AND($C$6="Choisir la période de dépôt",F244&lt;&gt;"",G244),"Choisir une période de dépôt",IF(AND($G244&lt;&gt;"",$F244=""),"Date de début requise",IF(AND($F244&lt;&gt;"",$G244=""),"Date de fin requise",IF($F244="","",IF(AND(VLOOKUP($G244,Données!$C$2:$E$7,3,TRUE)=VLOOKUP($C$6,Données!$A$2:$E$7,5,FALSE),VLOOKUP($F244,Données!$C$2:$E$7,3,TRUE)=VLOOKUP($C$6,Données!$A$2:$E$7,5,FALSE)),"OK","Les dates ne correspondent pas à la période visée par le soutien")))))</f>
        <v/>
      </c>
      <c r="I244" s="5"/>
      <c r="J244" s="523"/>
      <c r="K244" s="137" t="str">
        <f t="shared" si="31"/>
        <v/>
      </c>
      <c r="L244" s="524"/>
      <c r="M244" s="270"/>
      <c r="N244" s="137" t="str">
        <f t="shared" si="32"/>
        <v/>
      </c>
      <c r="O244" s="6"/>
      <c r="P244" s="160"/>
      <c r="Q244" s="7"/>
      <c r="R244" s="5"/>
      <c r="S244" s="10"/>
      <c r="T244" s="8"/>
      <c r="U244" s="306"/>
      <c r="V244" s="307"/>
      <c r="W244" s="308"/>
      <c r="X244" s="138" t="str">
        <f t="shared" si="28"/>
        <v/>
      </c>
      <c r="Y244" s="139" t="str">
        <f t="shared" si="29"/>
        <v/>
      </c>
      <c r="Z244" s="140" t="str">
        <f t="shared" si="33"/>
        <v/>
      </c>
      <c r="AA244" s="141" t="str">
        <f>IF(OR($F244="",$G244="",$I244="",$I244=0),"",VLOOKUP($G244,'Tableau de bord'!$B$28:$G$32,4,TRUE))</f>
        <v/>
      </c>
      <c r="AB244" s="141" t="str">
        <f>IF(OR($F244="",$G244="",$I244="",$I244=0),"",VLOOKUP($G244,'Tableau de bord'!$B$35:$G$39,4,TRUE))</f>
        <v/>
      </c>
      <c r="AC244" s="168" t="str">
        <f t="shared" si="30"/>
        <v/>
      </c>
      <c r="AD244" s="142" t="str">
        <f t="shared" si="34"/>
        <v/>
      </c>
      <c r="AE244" s="142" t="str">
        <f>IF(OR($I244="",$G244="",$F244=""),"",IF(OR($H244&lt;&gt;"OK",$K244&lt;&gt;"OK",$N244&lt;&gt;"OK"),0,IF($Y244&gt;=0,IF(($Z$10*$Z244)*VLOOKUP($G244,'Tableau de bord'!$B$42:$G$46,4,TRUE)&gt;75000,75000*($Y244),(($Z$10*$Z244)*$Y244*VLOOKUP($G244,'Tableau de bord'!$B$42:$G$46,4,TRUE))))))</f>
        <v/>
      </c>
      <c r="AF244" s="177" t="str">
        <f t="shared" si="35"/>
        <v/>
      </c>
      <c r="AG244" s="309"/>
      <c r="AH244" s="310"/>
      <c r="AI244" s="387"/>
      <c r="AJ244" s="388"/>
      <c r="AK244" s="386" t="str">
        <f t="shared" si="36"/>
        <v/>
      </c>
      <c r="AL244" s="160"/>
      <c r="AM244" s="380"/>
      <c r="AN244" s="388"/>
      <c r="AO244" s="173"/>
      <c r="AP244" s="388"/>
      <c r="AQ244" s="160"/>
      <c r="AR244" s="7"/>
      <c r="AS244" s="173"/>
      <c r="AT244" s="160"/>
    </row>
    <row r="245" spans="1:46" s="143" customFormat="1" ht="21" customHeight="1" x14ac:dyDescent="0.25">
      <c r="A245" s="305"/>
      <c r="B245" s="311"/>
      <c r="C245" s="311"/>
      <c r="D245" s="311"/>
      <c r="E245" s="311"/>
      <c r="F245" s="312"/>
      <c r="G245" s="313"/>
      <c r="H245" s="137" t="str">
        <f>IF(AND($C$6="Choisir la période de dépôt",F245&lt;&gt;"",G245),"Choisir une période de dépôt",IF(AND($G245&lt;&gt;"",$F245=""),"Date de début requise",IF(AND($F245&lt;&gt;"",$G245=""),"Date de fin requise",IF($F245="","",IF(AND(VLOOKUP($G245,Données!$C$2:$E$7,3,TRUE)=VLOOKUP($C$6,Données!$A$2:$E$7,5,FALSE),VLOOKUP($F245,Données!$C$2:$E$7,3,TRUE)=VLOOKUP($C$6,Données!$A$2:$E$7,5,FALSE)),"OK","Les dates ne correspondent pas à la période visée par le soutien")))))</f>
        <v/>
      </c>
      <c r="I245" s="5"/>
      <c r="J245" s="523"/>
      <c r="K245" s="137" t="str">
        <f t="shared" si="31"/>
        <v/>
      </c>
      <c r="L245" s="524"/>
      <c r="M245" s="270"/>
      <c r="N245" s="137" t="str">
        <f t="shared" si="32"/>
        <v/>
      </c>
      <c r="O245" s="6"/>
      <c r="P245" s="160"/>
      <c r="Q245" s="7"/>
      <c r="R245" s="5"/>
      <c r="S245" s="10"/>
      <c r="T245" s="8"/>
      <c r="U245" s="306"/>
      <c r="V245" s="307"/>
      <c r="W245" s="308"/>
      <c r="X245" s="138" t="str">
        <f t="shared" si="28"/>
        <v/>
      </c>
      <c r="Y245" s="139" t="str">
        <f t="shared" si="29"/>
        <v/>
      </c>
      <c r="Z245" s="140" t="str">
        <f t="shared" si="33"/>
        <v/>
      </c>
      <c r="AA245" s="141" t="str">
        <f>IF(OR($F245="",$G245="",$I245="",$I245=0),"",VLOOKUP($G245,'Tableau de bord'!$B$28:$G$32,4,TRUE))</f>
        <v/>
      </c>
      <c r="AB245" s="141" t="str">
        <f>IF(OR($F245="",$G245="",$I245="",$I245=0),"",VLOOKUP($G245,'Tableau de bord'!$B$35:$G$39,4,TRUE))</f>
        <v/>
      </c>
      <c r="AC245" s="168" t="str">
        <f t="shared" si="30"/>
        <v/>
      </c>
      <c r="AD245" s="142" t="str">
        <f t="shared" si="34"/>
        <v/>
      </c>
      <c r="AE245" s="142" t="str">
        <f>IF(OR($I245="",$G245="",$F245=""),"",IF(OR($H245&lt;&gt;"OK",$K245&lt;&gt;"OK",$N245&lt;&gt;"OK"),0,IF($Y245&gt;=0,IF(($Z$10*$Z245)*VLOOKUP($G245,'Tableau de bord'!$B$42:$G$46,4,TRUE)&gt;75000,75000*($Y245),(($Z$10*$Z245)*$Y245*VLOOKUP($G245,'Tableau de bord'!$B$42:$G$46,4,TRUE))))))</f>
        <v/>
      </c>
      <c r="AF245" s="177" t="str">
        <f t="shared" si="35"/>
        <v/>
      </c>
      <c r="AG245" s="309"/>
      <c r="AH245" s="310"/>
      <c r="AI245" s="387"/>
      <c r="AJ245" s="388"/>
      <c r="AK245" s="386" t="str">
        <f t="shared" si="36"/>
        <v/>
      </c>
      <c r="AL245" s="160"/>
      <c r="AM245" s="380"/>
      <c r="AN245" s="388"/>
      <c r="AO245" s="173"/>
      <c r="AP245" s="388"/>
      <c r="AQ245" s="160"/>
      <c r="AR245" s="7"/>
      <c r="AS245" s="173"/>
      <c r="AT245" s="160"/>
    </row>
    <row r="246" spans="1:46" s="143" customFormat="1" ht="21" customHeight="1" x14ac:dyDescent="0.25">
      <c r="A246" s="305"/>
      <c r="B246" s="311"/>
      <c r="C246" s="311"/>
      <c r="D246" s="311"/>
      <c r="E246" s="311"/>
      <c r="F246" s="312"/>
      <c r="G246" s="313"/>
      <c r="H246" s="137" t="str">
        <f>IF(AND($C$6="Choisir la période de dépôt",F246&lt;&gt;"",G246),"Choisir une période de dépôt",IF(AND($G246&lt;&gt;"",$F246=""),"Date de début requise",IF(AND($F246&lt;&gt;"",$G246=""),"Date de fin requise",IF($F246="","",IF(AND(VLOOKUP($G246,Données!$C$2:$E$7,3,TRUE)=VLOOKUP($C$6,Données!$A$2:$E$7,5,FALSE),VLOOKUP($F246,Données!$C$2:$E$7,3,TRUE)=VLOOKUP($C$6,Données!$A$2:$E$7,5,FALSE)),"OK","Les dates ne correspondent pas à la période visée par le soutien")))))</f>
        <v/>
      </c>
      <c r="I246" s="5"/>
      <c r="J246" s="523"/>
      <c r="K246" s="137" t="str">
        <f t="shared" si="31"/>
        <v/>
      </c>
      <c r="L246" s="524"/>
      <c r="M246" s="270"/>
      <c r="N246" s="137" t="str">
        <f t="shared" si="32"/>
        <v/>
      </c>
      <c r="O246" s="6"/>
      <c r="P246" s="160"/>
      <c r="Q246" s="7"/>
      <c r="R246" s="5"/>
      <c r="S246" s="10"/>
      <c r="T246" s="8"/>
      <c r="U246" s="306"/>
      <c r="V246" s="307"/>
      <c r="W246" s="308"/>
      <c r="X246" s="138" t="str">
        <f t="shared" si="28"/>
        <v/>
      </c>
      <c r="Y246" s="139" t="str">
        <f t="shared" si="29"/>
        <v/>
      </c>
      <c r="Z246" s="140" t="str">
        <f t="shared" si="33"/>
        <v/>
      </c>
      <c r="AA246" s="141" t="str">
        <f>IF(OR($F246="",$G246="",$I246="",$I246=0),"",VLOOKUP($G246,'Tableau de bord'!$B$28:$G$32,4,TRUE))</f>
        <v/>
      </c>
      <c r="AB246" s="141" t="str">
        <f>IF(OR($F246="",$G246="",$I246="",$I246=0),"",VLOOKUP($G246,'Tableau de bord'!$B$35:$G$39,4,TRUE))</f>
        <v/>
      </c>
      <c r="AC246" s="168" t="str">
        <f t="shared" si="30"/>
        <v/>
      </c>
      <c r="AD246" s="142" t="str">
        <f t="shared" si="34"/>
        <v/>
      </c>
      <c r="AE246" s="142" t="str">
        <f>IF(OR($I246="",$G246="",$F246=""),"",IF(OR($H246&lt;&gt;"OK",$K246&lt;&gt;"OK",$N246&lt;&gt;"OK"),0,IF($Y246&gt;=0,IF(($Z$10*$Z246)*VLOOKUP($G246,'Tableau de bord'!$B$42:$G$46,4,TRUE)&gt;75000,75000*($Y246),(($Z$10*$Z246)*$Y246*VLOOKUP($G246,'Tableau de bord'!$B$42:$G$46,4,TRUE))))))</f>
        <v/>
      </c>
      <c r="AF246" s="177" t="str">
        <f t="shared" si="35"/>
        <v/>
      </c>
      <c r="AG246" s="309"/>
      <c r="AH246" s="310"/>
      <c r="AI246" s="387"/>
      <c r="AJ246" s="388"/>
      <c r="AK246" s="386" t="str">
        <f t="shared" si="36"/>
        <v/>
      </c>
      <c r="AL246" s="160"/>
      <c r="AM246" s="380"/>
      <c r="AN246" s="388"/>
      <c r="AO246" s="173"/>
      <c r="AP246" s="388"/>
      <c r="AQ246" s="160"/>
      <c r="AR246" s="7"/>
      <c r="AS246" s="173"/>
      <c r="AT246" s="160"/>
    </row>
    <row r="247" spans="1:46" s="143" customFormat="1" ht="21" customHeight="1" x14ac:dyDescent="0.25">
      <c r="A247" s="305"/>
      <c r="B247" s="311"/>
      <c r="C247" s="311"/>
      <c r="D247" s="311"/>
      <c r="E247" s="311"/>
      <c r="F247" s="312"/>
      <c r="G247" s="313"/>
      <c r="H247" s="137" t="str">
        <f>IF(AND($C$6="Choisir la période de dépôt",F247&lt;&gt;"",G247),"Choisir une période de dépôt",IF(AND($G247&lt;&gt;"",$F247=""),"Date de début requise",IF(AND($F247&lt;&gt;"",$G247=""),"Date de fin requise",IF($F247="","",IF(AND(VLOOKUP($G247,Données!$C$2:$E$7,3,TRUE)=VLOOKUP($C$6,Données!$A$2:$E$7,5,FALSE),VLOOKUP($F247,Données!$C$2:$E$7,3,TRUE)=VLOOKUP($C$6,Données!$A$2:$E$7,5,FALSE)),"OK","Les dates ne correspondent pas à la période visée par le soutien")))))</f>
        <v/>
      </c>
      <c r="I247" s="5"/>
      <c r="J247" s="523"/>
      <c r="K247" s="137" t="str">
        <f t="shared" si="31"/>
        <v/>
      </c>
      <c r="L247" s="524"/>
      <c r="M247" s="270"/>
      <c r="N247" s="137" t="str">
        <f t="shared" si="32"/>
        <v/>
      </c>
      <c r="O247" s="6"/>
      <c r="P247" s="160"/>
      <c r="Q247" s="7"/>
      <c r="R247" s="5"/>
      <c r="S247" s="10"/>
      <c r="T247" s="8"/>
      <c r="U247" s="306"/>
      <c r="V247" s="307"/>
      <c r="W247" s="308"/>
      <c r="X247" s="138" t="str">
        <f t="shared" si="28"/>
        <v/>
      </c>
      <c r="Y247" s="139" t="str">
        <f t="shared" si="29"/>
        <v/>
      </c>
      <c r="Z247" s="140" t="str">
        <f t="shared" si="33"/>
        <v/>
      </c>
      <c r="AA247" s="141" t="str">
        <f>IF(OR($F247="",$G247="",$I247="",$I247=0),"",VLOOKUP($G247,'Tableau de bord'!$B$28:$G$32,4,TRUE))</f>
        <v/>
      </c>
      <c r="AB247" s="141" t="str">
        <f>IF(OR($F247="",$G247="",$I247="",$I247=0),"",VLOOKUP($G247,'Tableau de bord'!$B$35:$G$39,4,TRUE))</f>
        <v/>
      </c>
      <c r="AC247" s="168" t="str">
        <f t="shared" si="30"/>
        <v/>
      </c>
      <c r="AD247" s="142" t="str">
        <f t="shared" si="34"/>
        <v/>
      </c>
      <c r="AE247" s="142" t="str">
        <f>IF(OR($I247="",$G247="",$F247=""),"",IF(OR($H247&lt;&gt;"OK",$K247&lt;&gt;"OK",$N247&lt;&gt;"OK"),0,IF($Y247&gt;=0,IF(($Z$10*$Z247)*VLOOKUP($G247,'Tableau de bord'!$B$42:$G$46,4,TRUE)&gt;75000,75000*($Y247),(($Z$10*$Z247)*$Y247*VLOOKUP($G247,'Tableau de bord'!$B$42:$G$46,4,TRUE))))))</f>
        <v/>
      </c>
      <c r="AF247" s="177" t="str">
        <f t="shared" si="35"/>
        <v/>
      </c>
      <c r="AG247" s="309"/>
      <c r="AH247" s="310"/>
      <c r="AI247" s="387"/>
      <c r="AJ247" s="388"/>
      <c r="AK247" s="386" t="str">
        <f t="shared" si="36"/>
        <v/>
      </c>
      <c r="AL247" s="160"/>
      <c r="AM247" s="380"/>
      <c r="AN247" s="388"/>
      <c r="AO247" s="173"/>
      <c r="AP247" s="388"/>
      <c r="AQ247" s="160"/>
      <c r="AR247" s="7"/>
      <c r="AS247" s="173"/>
      <c r="AT247" s="160"/>
    </row>
    <row r="248" spans="1:46" s="143" customFormat="1" ht="21" customHeight="1" x14ac:dyDescent="0.25">
      <c r="A248" s="305"/>
      <c r="B248" s="311"/>
      <c r="C248" s="311"/>
      <c r="D248" s="311"/>
      <c r="E248" s="311"/>
      <c r="F248" s="312"/>
      <c r="G248" s="313"/>
      <c r="H248" s="137" t="str">
        <f>IF(AND($C$6="Choisir la période de dépôt",F248&lt;&gt;"",G248),"Choisir une période de dépôt",IF(AND($G248&lt;&gt;"",$F248=""),"Date de début requise",IF(AND($F248&lt;&gt;"",$G248=""),"Date de fin requise",IF($F248="","",IF(AND(VLOOKUP($G248,Données!$C$2:$E$7,3,TRUE)=VLOOKUP($C$6,Données!$A$2:$E$7,5,FALSE),VLOOKUP($F248,Données!$C$2:$E$7,3,TRUE)=VLOOKUP($C$6,Données!$A$2:$E$7,5,FALSE)),"OK","Les dates ne correspondent pas à la période visée par le soutien")))))</f>
        <v/>
      </c>
      <c r="I248" s="5"/>
      <c r="J248" s="523"/>
      <c r="K248" s="137" t="str">
        <f t="shared" si="31"/>
        <v/>
      </c>
      <c r="L248" s="524"/>
      <c r="M248" s="270"/>
      <c r="N248" s="137" t="str">
        <f t="shared" si="32"/>
        <v/>
      </c>
      <c r="O248" s="6"/>
      <c r="P248" s="160"/>
      <c r="Q248" s="7"/>
      <c r="R248" s="5"/>
      <c r="S248" s="10"/>
      <c r="T248" s="8"/>
      <c r="U248" s="306"/>
      <c r="V248" s="307"/>
      <c r="W248" s="308"/>
      <c r="X248" s="138" t="str">
        <f t="shared" si="28"/>
        <v/>
      </c>
      <c r="Y248" s="139" t="str">
        <f t="shared" si="29"/>
        <v/>
      </c>
      <c r="Z248" s="140" t="str">
        <f t="shared" si="33"/>
        <v/>
      </c>
      <c r="AA248" s="141" t="str">
        <f>IF(OR($F248="",$G248="",$I248="",$I248=0),"",VLOOKUP($G248,'Tableau de bord'!$B$28:$G$32,4,TRUE))</f>
        <v/>
      </c>
      <c r="AB248" s="141" t="str">
        <f>IF(OR($F248="",$G248="",$I248="",$I248=0),"",VLOOKUP($G248,'Tableau de bord'!$B$35:$G$39,4,TRUE))</f>
        <v/>
      </c>
      <c r="AC248" s="168" t="str">
        <f t="shared" si="30"/>
        <v/>
      </c>
      <c r="AD248" s="142" t="str">
        <f t="shared" si="34"/>
        <v/>
      </c>
      <c r="AE248" s="142" t="str">
        <f>IF(OR($I248="",$G248="",$F248=""),"",IF(OR($H248&lt;&gt;"OK",$K248&lt;&gt;"OK",$N248&lt;&gt;"OK"),0,IF($Y248&gt;=0,IF(($Z$10*$Z248)*VLOOKUP($G248,'Tableau de bord'!$B$42:$G$46,4,TRUE)&gt;75000,75000*($Y248),(($Z$10*$Z248)*$Y248*VLOOKUP($G248,'Tableau de bord'!$B$42:$G$46,4,TRUE))))))</f>
        <v/>
      </c>
      <c r="AF248" s="177" t="str">
        <f t="shared" si="35"/>
        <v/>
      </c>
      <c r="AG248" s="309"/>
      <c r="AH248" s="310"/>
      <c r="AI248" s="387"/>
      <c r="AJ248" s="388"/>
      <c r="AK248" s="386" t="str">
        <f t="shared" si="36"/>
        <v/>
      </c>
      <c r="AL248" s="160"/>
      <c r="AM248" s="380"/>
      <c r="AN248" s="388"/>
      <c r="AO248" s="173"/>
      <c r="AP248" s="388"/>
      <c r="AQ248" s="160"/>
      <c r="AR248" s="7"/>
      <c r="AS248" s="173"/>
      <c r="AT248" s="160"/>
    </row>
    <row r="249" spans="1:46" s="143" customFormat="1" ht="21" customHeight="1" x14ac:dyDescent="0.25">
      <c r="A249" s="305"/>
      <c r="B249" s="311"/>
      <c r="C249" s="311"/>
      <c r="D249" s="311"/>
      <c r="E249" s="311"/>
      <c r="F249" s="312"/>
      <c r="G249" s="313"/>
      <c r="H249" s="137" t="str">
        <f>IF(AND($C$6="Choisir la période de dépôt",F249&lt;&gt;"",G249),"Choisir une période de dépôt",IF(AND($G249&lt;&gt;"",$F249=""),"Date de début requise",IF(AND($F249&lt;&gt;"",$G249=""),"Date de fin requise",IF($F249="","",IF(AND(VLOOKUP($G249,Données!$C$2:$E$7,3,TRUE)=VLOOKUP($C$6,Données!$A$2:$E$7,5,FALSE),VLOOKUP($F249,Données!$C$2:$E$7,3,TRUE)=VLOOKUP($C$6,Données!$A$2:$E$7,5,FALSE)),"OK","Les dates ne correspondent pas à la période visée par le soutien")))))</f>
        <v/>
      </c>
      <c r="I249" s="5"/>
      <c r="J249" s="523"/>
      <c r="K249" s="137" t="str">
        <f t="shared" si="31"/>
        <v/>
      </c>
      <c r="L249" s="524"/>
      <c r="M249" s="270"/>
      <c r="N249" s="137" t="str">
        <f t="shared" si="32"/>
        <v/>
      </c>
      <c r="O249" s="6"/>
      <c r="P249" s="160"/>
      <c r="Q249" s="7"/>
      <c r="R249" s="5"/>
      <c r="S249" s="10"/>
      <c r="T249" s="8"/>
      <c r="U249" s="306"/>
      <c r="V249" s="307"/>
      <c r="W249" s="308"/>
      <c r="X249" s="138" t="str">
        <f t="shared" si="28"/>
        <v/>
      </c>
      <c r="Y249" s="139" t="str">
        <f t="shared" si="29"/>
        <v/>
      </c>
      <c r="Z249" s="140" t="str">
        <f t="shared" si="33"/>
        <v/>
      </c>
      <c r="AA249" s="141" t="str">
        <f>IF(OR($F249="",$G249="",$I249="",$I249=0),"",VLOOKUP($G249,'Tableau de bord'!$B$28:$G$32,4,TRUE))</f>
        <v/>
      </c>
      <c r="AB249" s="141" t="str">
        <f>IF(OR($F249="",$G249="",$I249="",$I249=0),"",VLOOKUP($G249,'Tableau de bord'!$B$35:$G$39,4,TRUE))</f>
        <v/>
      </c>
      <c r="AC249" s="168" t="str">
        <f t="shared" si="30"/>
        <v/>
      </c>
      <c r="AD249" s="142" t="str">
        <f t="shared" si="34"/>
        <v/>
      </c>
      <c r="AE249" s="142" t="str">
        <f>IF(OR($I249="",$G249="",$F249=""),"",IF(OR($H249&lt;&gt;"OK",$K249&lt;&gt;"OK",$N249&lt;&gt;"OK"),0,IF($Y249&gt;=0,IF(($Z$10*$Z249)*VLOOKUP($G249,'Tableau de bord'!$B$42:$G$46,4,TRUE)&gt;75000,75000*($Y249),(($Z$10*$Z249)*$Y249*VLOOKUP($G249,'Tableau de bord'!$B$42:$G$46,4,TRUE))))))</f>
        <v/>
      </c>
      <c r="AF249" s="177" t="str">
        <f t="shared" si="35"/>
        <v/>
      </c>
      <c r="AG249" s="309"/>
      <c r="AH249" s="310"/>
      <c r="AI249" s="387"/>
      <c r="AJ249" s="388"/>
      <c r="AK249" s="386" t="str">
        <f t="shared" si="36"/>
        <v/>
      </c>
      <c r="AL249" s="160"/>
      <c r="AM249" s="380"/>
      <c r="AN249" s="388"/>
      <c r="AO249" s="173"/>
      <c r="AP249" s="388"/>
      <c r="AQ249" s="160"/>
      <c r="AR249" s="7"/>
      <c r="AS249" s="173"/>
      <c r="AT249" s="160"/>
    </row>
    <row r="250" spans="1:46" s="143" customFormat="1" ht="21" customHeight="1" x14ac:dyDescent="0.25">
      <c r="A250" s="305"/>
      <c r="B250" s="311"/>
      <c r="C250" s="311"/>
      <c r="D250" s="311"/>
      <c r="E250" s="311"/>
      <c r="F250" s="312"/>
      <c r="G250" s="313"/>
      <c r="H250" s="137" t="str">
        <f>IF(AND($C$6="Choisir la période de dépôt",F250&lt;&gt;"",G250),"Choisir une période de dépôt",IF(AND($G250&lt;&gt;"",$F250=""),"Date de début requise",IF(AND($F250&lt;&gt;"",$G250=""),"Date de fin requise",IF($F250="","",IF(AND(VLOOKUP($G250,Données!$C$2:$E$7,3,TRUE)=VLOOKUP($C$6,Données!$A$2:$E$7,5,FALSE),VLOOKUP($F250,Données!$C$2:$E$7,3,TRUE)=VLOOKUP($C$6,Données!$A$2:$E$7,5,FALSE)),"OK","Les dates ne correspondent pas à la période visée par le soutien")))))</f>
        <v/>
      </c>
      <c r="I250" s="5"/>
      <c r="J250" s="523"/>
      <c r="K250" s="137" t="str">
        <f t="shared" si="31"/>
        <v/>
      </c>
      <c r="L250" s="524"/>
      <c r="M250" s="270"/>
      <c r="N250" s="137" t="str">
        <f t="shared" si="32"/>
        <v/>
      </c>
      <c r="O250" s="6"/>
      <c r="P250" s="160"/>
      <c r="Q250" s="7"/>
      <c r="R250" s="5"/>
      <c r="S250" s="10"/>
      <c r="T250" s="8"/>
      <c r="U250" s="306"/>
      <c r="V250" s="307"/>
      <c r="W250" s="308"/>
      <c r="X250" s="138" t="str">
        <f t="shared" si="28"/>
        <v/>
      </c>
      <c r="Y250" s="139" t="str">
        <f t="shared" si="29"/>
        <v/>
      </c>
      <c r="Z250" s="140" t="str">
        <f t="shared" si="33"/>
        <v/>
      </c>
      <c r="AA250" s="141" t="str">
        <f>IF(OR($F250="",$G250="",$I250="",$I250=0),"",VLOOKUP($G250,'Tableau de bord'!$B$28:$G$32,4,TRUE))</f>
        <v/>
      </c>
      <c r="AB250" s="141" t="str">
        <f>IF(OR($F250="",$G250="",$I250="",$I250=0),"",VLOOKUP($G250,'Tableau de bord'!$B$35:$G$39,4,TRUE))</f>
        <v/>
      </c>
      <c r="AC250" s="168" t="str">
        <f t="shared" si="30"/>
        <v/>
      </c>
      <c r="AD250" s="142" t="str">
        <f t="shared" si="34"/>
        <v/>
      </c>
      <c r="AE250" s="142" t="str">
        <f>IF(OR($I250="",$G250="",$F250=""),"",IF(OR($H250&lt;&gt;"OK",$K250&lt;&gt;"OK",$N250&lt;&gt;"OK"),0,IF($Y250&gt;=0,IF(($Z$10*$Z250)*VLOOKUP($G250,'Tableau de bord'!$B$42:$G$46,4,TRUE)&gt;75000,75000*($Y250),(($Z$10*$Z250)*$Y250*VLOOKUP($G250,'Tableau de bord'!$B$42:$G$46,4,TRUE))))))</f>
        <v/>
      </c>
      <c r="AF250" s="177" t="str">
        <f t="shared" si="35"/>
        <v/>
      </c>
      <c r="AG250" s="309"/>
      <c r="AH250" s="310"/>
      <c r="AI250" s="387"/>
      <c r="AJ250" s="388"/>
      <c r="AK250" s="386" t="str">
        <f t="shared" si="36"/>
        <v/>
      </c>
      <c r="AL250" s="160"/>
      <c r="AM250" s="380"/>
      <c r="AN250" s="388"/>
      <c r="AO250" s="173"/>
      <c r="AP250" s="388"/>
      <c r="AQ250" s="160"/>
      <c r="AR250" s="7"/>
      <c r="AS250" s="173"/>
      <c r="AT250" s="160"/>
    </row>
    <row r="251" spans="1:46" s="143" customFormat="1" ht="21" customHeight="1" x14ac:dyDescent="0.25">
      <c r="A251" s="305"/>
      <c r="B251" s="311"/>
      <c r="C251" s="311"/>
      <c r="D251" s="311"/>
      <c r="E251" s="311"/>
      <c r="F251" s="312"/>
      <c r="G251" s="313"/>
      <c r="H251" s="137" t="str">
        <f>IF(AND($C$6="Choisir la période de dépôt",F251&lt;&gt;"",G251),"Choisir une période de dépôt",IF(AND($G251&lt;&gt;"",$F251=""),"Date de début requise",IF(AND($F251&lt;&gt;"",$G251=""),"Date de fin requise",IF($F251="","",IF(AND(VLOOKUP($G251,Données!$C$2:$E$7,3,TRUE)=VLOOKUP($C$6,Données!$A$2:$E$7,5,FALSE),VLOOKUP($F251,Données!$C$2:$E$7,3,TRUE)=VLOOKUP($C$6,Données!$A$2:$E$7,5,FALSE)),"OK","Les dates ne correspondent pas à la période visée par le soutien")))))</f>
        <v/>
      </c>
      <c r="I251" s="5"/>
      <c r="J251" s="523"/>
      <c r="K251" s="137" t="str">
        <f t="shared" si="31"/>
        <v/>
      </c>
      <c r="L251" s="524"/>
      <c r="M251" s="270"/>
      <c r="N251" s="137" t="str">
        <f t="shared" si="32"/>
        <v/>
      </c>
      <c r="O251" s="6"/>
      <c r="P251" s="160"/>
      <c r="Q251" s="7"/>
      <c r="R251" s="5"/>
      <c r="S251" s="10"/>
      <c r="T251" s="8"/>
      <c r="U251" s="306"/>
      <c r="V251" s="307"/>
      <c r="W251" s="308"/>
      <c r="X251" s="138" t="str">
        <f t="shared" si="28"/>
        <v/>
      </c>
      <c r="Y251" s="139" t="str">
        <f t="shared" si="29"/>
        <v/>
      </c>
      <c r="Z251" s="140" t="str">
        <f t="shared" si="33"/>
        <v/>
      </c>
      <c r="AA251" s="141" t="str">
        <f>IF(OR($F251="",$G251="",$I251="",$I251=0),"",VLOOKUP($G251,'Tableau de bord'!$B$28:$G$32,4,TRUE))</f>
        <v/>
      </c>
      <c r="AB251" s="141" t="str">
        <f>IF(OR($F251="",$G251="",$I251="",$I251=0),"",VLOOKUP($G251,'Tableau de bord'!$B$35:$G$39,4,TRUE))</f>
        <v/>
      </c>
      <c r="AC251" s="168" t="str">
        <f t="shared" si="30"/>
        <v/>
      </c>
      <c r="AD251" s="142" t="str">
        <f t="shared" si="34"/>
        <v/>
      </c>
      <c r="AE251" s="142" t="str">
        <f>IF(OR($I251="",$G251="",$F251=""),"",IF(OR($H251&lt;&gt;"OK",$K251&lt;&gt;"OK",$N251&lt;&gt;"OK"),0,IF($Y251&gt;=0,IF(($Z$10*$Z251)*VLOOKUP($G251,'Tableau de bord'!$B$42:$G$46,4,TRUE)&gt;75000,75000*($Y251),(($Z$10*$Z251)*$Y251*VLOOKUP($G251,'Tableau de bord'!$B$42:$G$46,4,TRUE))))))</f>
        <v/>
      </c>
      <c r="AF251" s="177" t="str">
        <f t="shared" si="35"/>
        <v/>
      </c>
      <c r="AG251" s="309"/>
      <c r="AH251" s="310"/>
      <c r="AI251" s="387"/>
      <c r="AJ251" s="388"/>
      <c r="AK251" s="386" t="str">
        <f t="shared" si="36"/>
        <v/>
      </c>
      <c r="AL251" s="160"/>
      <c r="AM251" s="380"/>
      <c r="AN251" s="388"/>
      <c r="AO251" s="173"/>
      <c r="AP251" s="388"/>
      <c r="AQ251" s="160"/>
      <c r="AR251" s="7"/>
      <c r="AS251" s="173"/>
      <c r="AT251" s="160"/>
    </row>
    <row r="252" spans="1:46" s="143" customFormat="1" ht="21" customHeight="1" x14ac:dyDescent="0.25">
      <c r="A252" s="305"/>
      <c r="B252" s="311"/>
      <c r="C252" s="311"/>
      <c r="D252" s="311"/>
      <c r="E252" s="311"/>
      <c r="F252" s="312"/>
      <c r="G252" s="313"/>
      <c r="H252" s="137" t="str">
        <f>IF(AND($C$6="Choisir la période de dépôt",F252&lt;&gt;"",G252),"Choisir une période de dépôt",IF(AND($G252&lt;&gt;"",$F252=""),"Date de début requise",IF(AND($F252&lt;&gt;"",$G252=""),"Date de fin requise",IF($F252="","",IF(AND(VLOOKUP($G252,Données!$C$2:$E$7,3,TRUE)=VLOOKUP($C$6,Données!$A$2:$E$7,5,FALSE),VLOOKUP($F252,Données!$C$2:$E$7,3,TRUE)=VLOOKUP($C$6,Données!$A$2:$E$7,5,FALSE)),"OK","Les dates ne correspondent pas à la période visée par le soutien")))))</f>
        <v/>
      </c>
      <c r="I252" s="5"/>
      <c r="J252" s="523"/>
      <c r="K252" s="137" t="str">
        <f t="shared" si="31"/>
        <v/>
      </c>
      <c r="L252" s="524"/>
      <c r="M252" s="270"/>
      <c r="N252" s="137" t="str">
        <f t="shared" si="32"/>
        <v/>
      </c>
      <c r="O252" s="6"/>
      <c r="P252" s="160"/>
      <c r="Q252" s="7"/>
      <c r="R252" s="5"/>
      <c r="S252" s="10"/>
      <c r="T252" s="8"/>
      <c r="U252" s="306"/>
      <c r="V252" s="307"/>
      <c r="W252" s="308"/>
      <c r="X252" s="138" t="str">
        <f t="shared" si="28"/>
        <v/>
      </c>
      <c r="Y252" s="139" t="str">
        <f t="shared" si="29"/>
        <v/>
      </c>
      <c r="Z252" s="140" t="str">
        <f t="shared" si="33"/>
        <v/>
      </c>
      <c r="AA252" s="141" t="str">
        <f>IF(OR($F252="",$G252="",$I252="",$I252=0),"",VLOOKUP($G252,'Tableau de bord'!$B$28:$G$32,4,TRUE))</f>
        <v/>
      </c>
      <c r="AB252" s="141" t="str">
        <f>IF(OR($F252="",$G252="",$I252="",$I252=0),"",VLOOKUP($G252,'Tableau de bord'!$B$35:$G$39,4,TRUE))</f>
        <v/>
      </c>
      <c r="AC252" s="168" t="str">
        <f t="shared" si="30"/>
        <v/>
      </c>
      <c r="AD252" s="142" t="str">
        <f t="shared" si="34"/>
        <v/>
      </c>
      <c r="AE252" s="142" t="str">
        <f>IF(OR($I252="",$G252="",$F252=""),"",IF(OR($H252&lt;&gt;"OK",$K252&lt;&gt;"OK",$N252&lt;&gt;"OK"),0,IF($Y252&gt;=0,IF(($Z$10*$Z252)*VLOOKUP($G252,'Tableau de bord'!$B$42:$G$46,4,TRUE)&gt;75000,75000*($Y252),(($Z$10*$Z252)*$Y252*VLOOKUP($G252,'Tableau de bord'!$B$42:$G$46,4,TRUE))))))</f>
        <v/>
      </c>
      <c r="AF252" s="177" t="str">
        <f t="shared" si="35"/>
        <v/>
      </c>
      <c r="AG252" s="309"/>
      <c r="AH252" s="310"/>
      <c r="AI252" s="387"/>
      <c r="AJ252" s="388"/>
      <c r="AK252" s="386" t="str">
        <f t="shared" si="36"/>
        <v/>
      </c>
      <c r="AL252" s="160"/>
      <c r="AM252" s="380"/>
      <c r="AN252" s="388"/>
      <c r="AO252" s="173"/>
      <c r="AP252" s="388"/>
      <c r="AQ252" s="160"/>
      <c r="AR252" s="7"/>
      <c r="AS252" s="173"/>
      <c r="AT252" s="160"/>
    </row>
    <row r="253" spans="1:46" s="143" customFormat="1" ht="21" customHeight="1" x14ac:dyDescent="0.25">
      <c r="A253" s="305"/>
      <c r="B253" s="311"/>
      <c r="C253" s="311"/>
      <c r="D253" s="311"/>
      <c r="E253" s="311"/>
      <c r="F253" s="312"/>
      <c r="G253" s="313"/>
      <c r="H253" s="137" t="str">
        <f>IF(AND($C$6="Choisir la période de dépôt",F253&lt;&gt;"",G253),"Choisir une période de dépôt",IF(AND($G253&lt;&gt;"",$F253=""),"Date de début requise",IF(AND($F253&lt;&gt;"",$G253=""),"Date de fin requise",IF($F253="","",IF(AND(VLOOKUP($G253,Données!$C$2:$E$7,3,TRUE)=VLOOKUP($C$6,Données!$A$2:$E$7,5,FALSE),VLOOKUP($F253,Données!$C$2:$E$7,3,TRUE)=VLOOKUP($C$6,Données!$A$2:$E$7,5,FALSE)),"OK","Les dates ne correspondent pas à la période visée par le soutien")))))</f>
        <v/>
      </c>
      <c r="I253" s="5"/>
      <c r="J253" s="523"/>
      <c r="K253" s="137" t="str">
        <f t="shared" si="31"/>
        <v/>
      </c>
      <c r="L253" s="524"/>
      <c r="M253" s="270"/>
      <c r="N253" s="137" t="str">
        <f t="shared" si="32"/>
        <v/>
      </c>
      <c r="O253" s="6"/>
      <c r="P253" s="160"/>
      <c r="Q253" s="7"/>
      <c r="R253" s="5"/>
      <c r="S253" s="10"/>
      <c r="T253" s="8"/>
      <c r="U253" s="306"/>
      <c r="V253" s="307"/>
      <c r="W253" s="308"/>
      <c r="X253" s="138" t="str">
        <f t="shared" si="28"/>
        <v/>
      </c>
      <c r="Y253" s="139" t="str">
        <f t="shared" si="29"/>
        <v/>
      </c>
      <c r="Z253" s="140" t="str">
        <f t="shared" si="33"/>
        <v/>
      </c>
      <c r="AA253" s="141" t="str">
        <f>IF(OR($F253="",$G253="",$I253="",$I253=0),"",VLOOKUP($G253,'Tableau de bord'!$B$28:$G$32,4,TRUE))</f>
        <v/>
      </c>
      <c r="AB253" s="141" t="str">
        <f>IF(OR($F253="",$G253="",$I253="",$I253=0),"",VLOOKUP($G253,'Tableau de bord'!$B$35:$G$39,4,TRUE))</f>
        <v/>
      </c>
      <c r="AC253" s="168" t="str">
        <f t="shared" si="30"/>
        <v/>
      </c>
      <c r="AD253" s="142" t="str">
        <f t="shared" si="34"/>
        <v/>
      </c>
      <c r="AE253" s="142" t="str">
        <f>IF(OR($I253="",$G253="",$F253=""),"",IF(OR($H253&lt;&gt;"OK",$K253&lt;&gt;"OK",$N253&lt;&gt;"OK"),0,IF($Y253&gt;=0,IF(($Z$10*$Z253)*VLOOKUP($G253,'Tableau de bord'!$B$42:$G$46,4,TRUE)&gt;75000,75000*($Y253),(($Z$10*$Z253)*$Y253*VLOOKUP($G253,'Tableau de bord'!$B$42:$G$46,4,TRUE))))))</f>
        <v/>
      </c>
      <c r="AF253" s="177" t="str">
        <f t="shared" si="35"/>
        <v/>
      </c>
      <c r="AG253" s="309"/>
      <c r="AH253" s="310"/>
      <c r="AI253" s="387"/>
      <c r="AJ253" s="388"/>
      <c r="AK253" s="386" t="str">
        <f t="shared" si="36"/>
        <v/>
      </c>
      <c r="AL253" s="160"/>
      <c r="AM253" s="380"/>
      <c r="AN253" s="388"/>
      <c r="AO253" s="173"/>
      <c r="AP253" s="388"/>
      <c r="AQ253" s="160"/>
      <c r="AR253" s="7"/>
      <c r="AS253" s="173"/>
      <c r="AT253" s="160"/>
    </row>
    <row r="254" spans="1:46" s="143" customFormat="1" ht="21" customHeight="1" x14ac:dyDescent="0.25">
      <c r="A254" s="305"/>
      <c r="B254" s="311"/>
      <c r="C254" s="311"/>
      <c r="D254" s="311"/>
      <c r="E254" s="311"/>
      <c r="F254" s="312"/>
      <c r="G254" s="313"/>
      <c r="H254" s="137" t="str">
        <f>IF(AND($C$6="Choisir la période de dépôt",F254&lt;&gt;"",G254),"Choisir une période de dépôt",IF(AND($G254&lt;&gt;"",$F254=""),"Date de début requise",IF(AND($F254&lt;&gt;"",$G254=""),"Date de fin requise",IF($F254="","",IF(AND(VLOOKUP($G254,Données!$C$2:$E$7,3,TRUE)=VLOOKUP($C$6,Données!$A$2:$E$7,5,FALSE),VLOOKUP($F254,Données!$C$2:$E$7,3,TRUE)=VLOOKUP($C$6,Données!$A$2:$E$7,5,FALSE)),"OK","Les dates ne correspondent pas à la période visée par le soutien")))))</f>
        <v/>
      </c>
      <c r="I254" s="5"/>
      <c r="J254" s="523"/>
      <c r="K254" s="137" t="str">
        <f t="shared" si="31"/>
        <v/>
      </c>
      <c r="L254" s="524"/>
      <c r="M254" s="270"/>
      <c r="N254" s="137" t="str">
        <f t="shared" si="32"/>
        <v/>
      </c>
      <c r="O254" s="6"/>
      <c r="P254" s="160"/>
      <c r="Q254" s="7"/>
      <c r="R254" s="5"/>
      <c r="S254" s="10"/>
      <c r="T254" s="8"/>
      <c r="U254" s="306"/>
      <c r="V254" s="307"/>
      <c r="W254" s="308"/>
      <c r="X254" s="138" t="str">
        <f t="shared" si="28"/>
        <v/>
      </c>
      <c r="Y254" s="139" t="str">
        <f t="shared" si="29"/>
        <v/>
      </c>
      <c r="Z254" s="140" t="str">
        <f t="shared" si="33"/>
        <v/>
      </c>
      <c r="AA254" s="141" t="str">
        <f>IF(OR($F254="",$G254="",$I254="",$I254=0),"",VLOOKUP($G254,'Tableau de bord'!$B$28:$G$32,4,TRUE))</f>
        <v/>
      </c>
      <c r="AB254" s="141" t="str">
        <f>IF(OR($F254="",$G254="",$I254="",$I254=0),"",VLOOKUP($G254,'Tableau de bord'!$B$35:$G$39,4,TRUE))</f>
        <v/>
      </c>
      <c r="AC254" s="168" t="str">
        <f t="shared" si="30"/>
        <v/>
      </c>
      <c r="AD254" s="142" t="str">
        <f t="shared" si="34"/>
        <v/>
      </c>
      <c r="AE254" s="142" t="str">
        <f>IF(OR($I254="",$G254="",$F254=""),"",IF(OR($H254&lt;&gt;"OK",$K254&lt;&gt;"OK",$N254&lt;&gt;"OK"),0,IF($Y254&gt;=0,IF(($Z$10*$Z254)*VLOOKUP($G254,'Tableau de bord'!$B$42:$G$46,4,TRUE)&gt;75000,75000*($Y254),(($Z$10*$Z254)*$Y254*VLOOKUP($G254,'Tableau de bord'!$B$42:$G$46,4,TRUE))))))</f>
        <v/>
      </c>
      <c r="AF254" s="177" t="str">
        <f t="shared" si="35"/>
        <v/>
      </c>
      <c r="AG254" s="309"/>
      <c r="AH254" s="310"/>
      <c r="AI254" s="387"/>
      <c r="AJ254" s="388"/>
      <c r="AK254" s="386" t="str">
        <f t="shared" si="36"/>
        <v/>
      </c>
      <c r="AL254" s="160"/>
      <c r="AM254" s="380"/>
      <c r="AN254" s="388"/>
      <c r="AO254" s="173"/>
      <c r="AP254" s="388"/>
      <c r="AQ254" s="160"/>
      <c r="AR254" s="7"/>
      <c r="AS254" s="173"/>
      <c r="AT254" s="160"/>
    </row>
    <row r="255" spans="1:46" s="143" customFormat="1" ht="21" customHeight="1" x14ac:dyDescent="0.25">
      <c r="A255" s="305"/>
      <c r="B255" s="311"/>
      <c r="C255" s="311"/>
      <c r="D255" s="311"/>
      <c r="E255" s="311"/>
      <c r="F255" s="312"/>
      <c r="G255" s="313"/>
      <c r="H255" s="137" t="str">
        <f>IF(AND($C$6="Choisir la période de dépôt",F255&lt;&gt;"",G255),"Choisir une période de dépôt",IF(AND($G255&lt;&gt;"",$F255=""),"Date de début requise",IF(AND($F255&lt;&gt;"",$G255=""),"Date de fin requise",IF($F255="","",IF(AND(VLOOKUP($G255,Données!$C$2:$E$7,3,TRUE)=VLOOKUP($C$6,Données!$A$2:$E$7,5,FALSE),VLOOKUP($F255,Données!$C$2:$E$7,3,TRUE)=VLOOKUP($C$6,Données!$A$2:$E$7,5,FALSE)),"OK","Les dates ne correspondent pas à la période visée par le soutien")))))</f>
        <v/>
      </c>
      <c r="I255" s="5"/>
      <c r="J255" s="523"/>
      <c r="K255" s="137" t="str">
        <f t="shared" si="31"/>
        <v/>
      </c>
      <c r="L255" s="524"/>
      <c r="M255" s="270"/>
      <c r="N255" s="137" t="str">
        <f t="shared" si="32"/>
        <v/>
      </c>
      <c r="O255" s="6"/>
      <c r="P255" s="160"/>
      <c r="Q255" s="7"/>
      <c r="R255" s="5"/>
      <c r="S255" s="10"/>
      <c r="T255" s="8"/>
      <c r="U255" s="306"/>
      <c r="V255" s="307"/>
      <c r="W255" s="308"/>
      <c r="X255" s="138" t="str">
        <f t="shared" si="28"/>
        <v/>
      </c>
      <c r="Y255" s="139" t="str">
        <f t="shared" si="29"/>
        <v/>
      </c>
      <c r="Z255" s="140" t="str">
        <f t="shared" si="33"/>
        <v/>
      </c>
      <c r="AA255" s="141" t="str">
        <f>IF(OR($F255="",$G255="",$I255="",$I255=0),"",VLOOKUP($G255,'Tableau de bord'!$B$28:$G$32,4,TRUE))</f>
        <v/>
      </c>
      <c r="AB255" s="141" t="str">
        <f>IF(OR($F255="",$G255="",$I255="",$I255=0),"",VLOOKUP($G255,'Tableau de bord'!$B$35:$G$39,4,TRUE))</f>
        <v/>
      </c>
      <c r="AC255" s="168" t="str">
        <f t="shared" si="30"/>
        <v/>
      </c>
      <c r="AD255" s="142" t="str">
        <f t="shared" si="34"/>
        <v/>
      </c>
      <c r="AE255" s="142" t="str">
        <f>IF(OR($I255="",$G255="",$F255=""),"",IF(OR($H255&lt;&gt;"OK",$K255&lt;&gt;"OK",$N255&lt;&gt;"OK"),0,IF($Y255&gt;=0,IF(($Z$10*$Z255)*VLOOKUP($G255,'Tableau de bord'!$B$42:$G$46,4,TRUE)&gt;75000,75000*($Y255),(($Z$10*$Z255)*$Y255*VLOOKUP($G255,'Tableau de bord'!$B$42:$G$46,4,TRUE))))))</f>
        <v/>
      </c>
      <c r="AF255" s="177" t="str">
        <f t="shared" si="35"/>
        <v/>
      </c>
      <c r="AG255" s="309"/>
      <c r="AH255" s="310"/>
      <c r="AI255" s="387"/>
      <c r="AJ255" s="388"/>
      <c r="AK255" s="386" t="str">
        <f t="shared" si="36"/>
        <v/>
      </c>
      <c r="AL255" s="160"/>
      <c r="AM255" s="380"/>
      <c r="AN255" s="388"/>
      <c r="AO255" s="173"/>
      <c r="AP255" s="388"/>
      <c r="AQ255" s="160"/>
      <c r="AR255" s="7"/>
      <c r="AS255" s="173"/>
      <c r="AT255" s="160"/>
    </row>
    <row r="256" spans="1:46" s="143" customFormat="1" ht="21" customHeight="1" x14ac:dyDescent="0.25">
      <c r="A256" s="305"/>
      <c r="B256" s="311"/>
      <c r="C256" s="311"/>
      <c r="D256" s="311"/>
      <c r="E256" s="311"/>
      <c r="F256" s="312"/>
      <c r="G256" s="313"/>
      <c r="H256" s="137" t="str">
        <f>IF(AND($C$6="Choisir la période de dépôt",F256&lt;&gt;"",G256),"Choisir une période de dépôt",IF(AND($G256&lt;&gt;"",$F256=""),"Date de début requise",IF(AND($F256&lt;&gt;"",$G256=""),"Date de fin requise",IF($F256="","",IF(AND(VLOOKUP($G256,Données!$C$2:$E$7,3,TRUE)=VLOOKUP($C$6,Données!$A$2:$E$7,5,FALSE),VLOOKUP($F256,Données!$C$2:$E$7,3,TRUE)=VLOOKUP($C$6,Données!$A$2:$E$7,5,FALSE)),"OK","Les dates ne correspondent pas à la période visée par le soutien")))))</f>
        <v/>
      </c>
      <c r="I256" s="5"/>
      <c r="J256" s="523"/>
      <c r="K256" s="137" t="str">
        <f t="shared" si="31"/>
        <v/>
      </c>
      <c r="L256" s="524"/>
      <c r="M256" s="270"/>
      <c r="N256" s="137" t="str">
        <f t="shared" si="32"/>
        <v/>
      </c>
      <c r="O256" s="6"/>
      <c r="P256" s="160"/>
      <c r="Q256" s="7"/>
      <c r="R256" s="5"/>
      <c r="S256" s="10"/>
      <c r="T256" s="8"/>
      <c r="U256" s="306"/>
      <c r="V256" s="307"/>
      <c r="W256" s="308"/>
      <c r="X256" s="138" t="str">
        <f t="shared" si="28"/>
        <v/>
      </c>
      <c r="Y256" s="139" t="str">
        <f t="shared" si="29"/>
        <v/>
      </c>
      <c r="Z256" s="140" t="str">
        <f t="shared" si="33"/>
        <v/>
      </c>
      <c r="AA256" s="141" t="str">
        <f>IF(OR($F256="",$G256="",$I256="",$I256=0),"",VLOOKUP($G256,'Tableau de bord'!$B$28:$G$32,4,TRUE))</f>
        <v/>
      </c>
      <c r="AB256" s="141" t="str">
        <f>IF(OR($F256="",$G256="",$I256="",$I256=0),"",VLOOKUP($G256,'Tableau de bord'!$B$35:$G$39,4,TRUE))</f>
        <v/>
      </c>
      <c r="AC256" s="168" t="str">
        <f t="shared" si="30"/>
        <v/>
      </c>
      <c r="AD256" s="142" t="str">
        <f t="shared" si="34"/>
        <v/>
      </c>
      <c r="AE256" s="142" t="str">
        <f>IF(OR($I256="",$G256="",$F256=""),"",IF(OR($H256&lt;&gt;"OK",$K256&lt;&gt;"OK",$N256&lt;&gt;"OK"),0,IF($Y256&gt;=0,IF(($Z$10*$Z256)*VLOOKUP($G256,'Tableau de bord'!$B$42:$G$46,4,TRUE)&gt;75000,75000*($Y256),(($Z$10*$Z256)*$Y256*VLOOKUP($G256,'Tableau de bord'!$B$42:$G$46,4,TRUE))))))</f>
        <v/>
      </c>
      <c r="AF256" s="177" t="str">
        <f t="shared" si="35"/>
        <v/>
      </c>
      <c r="AG256" s="309"/>
      <c r="AH256" s="310"/>
      <c r="AI256" s="387"/>
      <c r="AJ256" s="388"/>
      <c r="AK256" s="386" t="str">
        <f t="shared" si="36"/>
        <v/>
      </c>
      <c r="AL256" s="160"/>
      <c r="AM256" s="380"/>
      <c r="AN256" s="388"/>
      <c r="AO256" s="173"/>
      <c r="AP256" s="388"/>
      <c r="AQ256" s="160"/>
      <c r="AR256" s="7"/>
      <c r="AS256" s="173"/>
      <c r="AT256" s="160"/>
    </row>
    <row r="257" spans="1:46" s="143" customFormat="1" ht="21" customHeight="1" x14ac:dyDescent="0.25">
      <c r="A257" s="305"/>
      <c r="B257" s="311"/>
      <c r="C257" s="311"/>
      <c r="D257" s="311"/>
      <c r="E257" s="311"/>
      <c r="F257" s="312"/>
      <c r="G257" s="313"/>
      <c r="H257" s="137" t="str">
        <f>IF(AND($C$6="Choisir la période de dépôt",F257&lt;&gt;"",G257),"Choisir une période de dépôt",IF(AND($G257&lt;&gt;"",$F257=""),"Date de début requise",IF(AND($F257&lt;&gt;"",$G257=""),"Date de fin requise",IF($F257="","",IF(AND(VLOOKUP($G257,Données!$C$2:$E$7,3,TRUE)=VLOOKUP($C$6,Données!$A$2:$E$7,5,FALSE),VLOOKUP($F257,Données!$C$2:$E$7,3,TRUE)=VLOOKUP($C$6,Données!$A$2:$E$7,5,FALSE)),"OK","Les dates ne correspondent pas à la période visée par le soutien")))))</f>
        <v/>
      </c>
      <c r="I257" s="5"/>
      <c r="J257" s="523"/>
      <c r="K257" s="137" t="str">
        <f t="shared" si="31"/>
        <v/>
      </c>
      <c r="L257" s="524"/>
      <c r="M257" s="270"/>
      <c r="N257" s="137" t="str">
        <f t="shared" si="32"/>
        <v/>
      </c>
      <c r="O257" s="6"/>
      <c r="P257" s="160"/>
      <c r="Q257" s="7"/>
      <c r="R257" s="5"/>
      <c r="S257" s="10"/>
      <c r="T257" s="8"/>
      <c r="U257" s="306"/>
      <c r="V257" s="307"/>
      <c r="W257" s="308"/>
      <c r="X257" s="138" t="str">
        <f t="shared" si="28"/>
        <v/>
      </c>
      <c r="Y257" s="139" t="str">
        <f t="shared" si="29"/>
        <v/>
      </c>
      <c r="Z257" s="140" t="str">
        <f t="shared" si="33"/>
        <v/>
      </c>
      <c r="AA257" s="141" t="str">
        <f>IF(OR($F257="",$G257="",$I257="",$I257=0),"",VLOOKUP($G257,'Tableau de bord'!$B$28:$G$32,4,TRUE))</f>
        <v/>
      </c>
      <c r="AB257" s="141" t="str">
        <f>IF(OR($F257="",$G257="",$I257="",$I257=0),"",VLOOKUP($G257,'Tableau de bord'!$B$35:$G$39,4,TRUE))</f>
        <v/>
      </c>
      <c r="AC257" s="168" t="str">
        <f t="shared" si="30"/>
        <v/>
      </c>
      <c r="AD257" s="142" t="str">
        <f t="shared" si="34"/>
        <v/>
      </c>
      <c r="AE257" s="142" t="str">
        <f>IF(OR($I257="",$G257="",$F257=""),"",IF(OR($H257&lt;&gt;"OK",$K257&lt;&gt;"OK",$N257&lt;&gt;"OK"),0,IF($Y257&gt;=0,IF(($Z$10*$Z257)*VLOOKUP($G257,'Tableau de bord'!$B$42:$G$46,4,TRUE)&gt;75000,75000*($Y257),(($Z$10*$Z257)*$Y257*VLOOKUP($G257,'Tableau de bord'!$B$42:$G$46,4,TRUE))))))</f>
        <v/>
      </c>
      <c r="AF257" s="177" t="str">
        <f t="shared" si="35"/>
        <v/>
      </c>
      <c r="AG257" s="309"/>
      <c r="AH257" s="310"/>
      <c r="AI257" s="387"/>
      <c r="AJ257" s="388"/>
      <c r="AK257" s="386" t="str">
        <f t="shared" si="36"/>
        <v/>
      </c>
      <c r="AL257" s="160"/>
      <c r="AM257" s="380"/>
      <c r="AN257" s="388"/>
      <c r="AO257" s="173"/>
      <c r="AP257" s="388"/>
      <c r="AQ257" s="160"/>
      <c r="AR257" s="7"/>
      <c r="AS257" s="173"/>
      <c r="AT257" s="160"/>
    </row>
    <row r="258" spans="1:46" s="143" customFormat="1" ht="21" customHeight="1" x14ac:dyDescent="0.25">
      <c r="A258" s="305"/>
      <c r="B258" s="311"/>
      <c r="C258" s="311"/>
      <c r="D258" s="311"/>
      <c r="E258" s="311"/>
      <c r="F258" s="312"/>
      <c r="G258" s="313"/>
      <c r="H258" s="137" t="str">
        <f>IF(AND($C$6="Choisir la période de dépôt",F258&lt;&gt;"",G258),"Choisir une période de dépôt",IF(AND($G258&lt;&gt;"",$F258=""),"Date de début requise",IF(AND($F258&lt;&gt;"",$G258=""),"Date de fin requise",IF($F258="","",IF(AND(VLOOKUP($G258,Données!$C$2:$E$7,3,TRUE)=VLOOKUP($C$6,Données!$A$2:$E$7,5,FALSE),VLOOKUP($F258,Données!$C$2:$E$7,3,TRUE)=VLOOKUP($C$6,Données!$A$2:$E$7,5,FALSE)),"OK","Les dates ne correspondent pas à la période visée par le soutien")))))</f>
        <v/>
      </c>
      <c r="I258" s="5"/>
      <c r="J258" s="523"/>
      <c r="K258" s="137" t="str">
        <f t="shared" si="31"/>
        <v/>
      </c>
      <c r="L258" s="524"/>
      <c r="M258" s="270"/>
      <c r="N258" s="137" t="str">
        <f t="shared" si="32"/>
        <v/>
      </c>
      <c r="O258" s="6"/>
      <c r="P258" s="160"/>
      <c r="Q258" s="7"/>
      <c r="R258" s="5"/>
      <c r="S258" s="10"/>
      <c r="T258" s="8"/>
      <c r="U258" s="306"/>
      <c r="V258" s="307"/>
      <c r="W258" s="308"/>
      <c r="X258" s="138" t="str">
        <f t="shared" si="28"/>
        <v/>
      </c>
      <c r="Y258" s="139" t="str">
        <f t="shared" si="29"/>
        <v/>
      </c>
      <c r="Z258" s="140" t="str">
        <f t="shared" si="33"/>
        <v/>
      </c>
      <c r="AA258" s="141" t="str">
        <f>IF(OR($F258="",$G258="",$I258="",$I258=0),"",VLOOKUP($G258,'Tableau de bord'!$B$28:$G$32,4,TRUE))</f>
        <v/>
      </c>
      <c r="AB258" s="141" t="str">
        <f>IF(OR($F258="",$G258="",$I258="",$I258=0),"",VLOOKUP($G258,'Tableau de bord'!$B$35:$G$39,4,TRUE))</f>
        <v/>
      </c>
      <c r="AC258" s="168" t="str">
        <f t="shared" si="30"/>
        <v/>
      </c>
      <c r="AD258" s="142" t="str">
        <f t="shared" si="34"/>
        <v/>
      </c>
      <c r="AE258" s="142" t="str">
        <f>IF(OR($I258="",$G258="",$F258=""),"",IF(OR($H258&lt;&gt;"OK",$K258&lt;&gt;"OK",$N258&lt;&gt;"OK"),0,IF($Y258&gt;=0,IF(($Z$10*$Z258)*VLOOKUP($G258,'Tableau de bord'!$B$42:$G$46,4,TRUE)&gt;75000,75000*($Y258),(($Z$10*$Z258)*$Y258*VLOOKUP($G258,'Tableau de bord'!$B$42:$G$46,4,TRUE))))))</f>
        <v/>
      </c>
      <c r="AF258" s="177" t="str">
        <f t="shared" si="35"/>
        <v/>
      </c>
      <c r="AG258" s="309"/>
      <c r="AH258" s="310"/>
      <c r="AI258" s="387"/>
      <c r="AJ258" s="388"/>
      <c r="AK258" s="386" t="str">
        <f t="shared" si="36"/>
        <v/>
      </c>
      <c r="AL258" s="160"/>
      <c r="AM258" s="380"/>
      <c r="AN258" s="388"/>
      <c r="AO258" s="173"/>
      <c r="AP258" s="388"/>
      <c r="AQ258" s="160"/>
      <c r="AR258" s="7"/>
      <c r="AS258" s="173"/>
      <c r="AT258" s="160"/>
    </row>
    <row r="259" spans="1:46" s="143" customFormat="1" ht="21" customHeight="1" x14ac:dyDescent="0.25">
      <c r="A259" s="305"/>
      <c r="B259" s="311"/>
      <c r="C259" s="311"/>
      <c r="D259" s="311"/>
      <c r="E259" s="311"/>
      <c r="F259" s="312"/>
      <c r="G259" s="313"/>
      <c r="H259" s="137" t="str">
        <f>IF(AND($C$6="Choisir la période de dépôt",F259&lt;&gt;"",G259),"Choisir une période de dépôt",IF(AND($G259&lt;&gt;"",$F259=""),"Date de début requise",IF(AND($F259&lt;&gt;"",$G259=""),"Date de fin requise",IF($F259="","",IF(AND(VLOOKUP($G259,Données!$C$2:$E$7,3,TRUE)=VLOOKUP($C$6,Données!$A$2:$E$7,5,FALSE),VLOOKUP($F259,Données!$C$2:$E$7,3,TRUE)=VLOOKUP($C$6,Données!$A$2:$E$7,5,FALSE)),"OK","Les dates ne correspondent pas à la période visée par le soutien")))))</f>
        <v/>
      </c>
      <c r="I259" s="5"/>
      <c r="J259" s="523"/>
      <c r="K259" s="137" t="str">
        <f t="shared" si="31"/>
        <v/>
      </c>
      <c r="L259" s="524"/>
      <c r="M259" s="270"/>
      <c r="N259" s="137" t="str">
        <f t="shared" si="32"/>
        <v/>
      </c>
      <c r="O259" s="6"/>
      <c r="P259" s="160"/>
      <c r="Q259" s="7"/>
      <c r="R259" s="5"/>
      <c r="S259" s="10"/>
      <c r="T259" s="8"/>
      <c r="U259" s="306"/>
      <c r="V259" s="307"/>
      <c r="W259" s="308"/>
      <c r="X259" s="138" t="str">
        <f t="shared" si="28"/>
        <v/>
      </c>
      <c r="Y259" s="139" t="str">
        <f t="shared" si="29"/>
        <v/>
      </c>
      <c r="Z259" s="140" t="str">
        <f t="shared" si="33"/>
        <v/>
      </c>
      <c r="AA259" s="141" t="str">
        <f>IF(OR($F259="",$G259="",$I259="",$I259=0),"",VLOOKUP($G259,'Tableau de bord'!$B$28:$G$32,4,TRUE))</f>
        <v/>
      </c>
      <c r="AB259" s="141" t="str">
        <f>IF(OR($F259="",$G259="",$I259="",$I259=0),"",VLOOKUP($G259,'Tableau de bord'!$B$35:$G$39,4,TRUE))</f>
        <v/>
      </c>
      <c r="AC259" s="168" t="str">
        <f t="shared" si="30"/>
        <v/>
      </c>
      <c r="AD259" s="142" t="str">
        <f t="shared" si="34"/>
        <v/>
      </c>
      <c r="AE259" s="142" t="str">
        <f>IF(OR($I259="",$G259="",$F259=""),"",IF(OR($H259&lt;&gt;"OK",$K259&lt;&gt;"OK",$N259&lt;&gt;"OK"),0,IF($Y259&gt;=0,IF(($Z$10*$Z259)*VLOOKUP($G259,'Tableau de bord'!$B$42:$G$46,4,TRUE)&gt;75000,75000*($Y259),(($Z$10*$Z259)*$Y259*VLOOKUP($G259,'Tableau de bord'!$B$42:$G$46,4,TRUE))))))</f>
        <v/>
      </c>
      <c r="AF259" s="177" t="str">
        <f t="shared" si="35"/>
        <v/>
      </c>
      <c r="AG259" s="309"/>
      <c r="AH259" s="310"/>
      <c r="AI259" s="387"/>
      <c r="AJ259" s="388"/>
      <c r="AK259" s="386" t="str">
        <f t="shared" si="36"/>
        <v/>
      </c>
      <c r="AL259" s="160"/>
      <c r="AM259" s="380"/>
      <c r="AN259" s="388"/>
      <c r="AO259" s="173"/>
      <c r="AP259" s="388"/>
      <c r="AQ259" s="160"/>
      <c r="AR259" s="7"/>
      <c r="AS259" s="173"/>
      <c r="AT259" s="160"/>
    </row>
    <row r="260" spans="1:46" s="143" customFormat="1" ht="21" customHeight="1" x14ac:dyDescent="0.25">
      <c r="A260" s="305"/>
      <c r="B260" s="311"/>
      <c r="C260" s="311"/>
      <c r="D260" s="311"/>
      <c r="E260" s="311"/>
      <c r="F260" s="312"/>
      <c r="G260" s="313"/>
      <c r="H260" s="137" t="str">
        <f>IF(AND($C$6="Choisir la période de dépôt",F260&lt;&gt;"",G260),"Choisir une période de dépôt",IF(AND($G260&lt;&gt;"",$F260=""),"Date de début requise",IF(AND($F260&lt;&gt;"",$G260=""),"Date de fin requise",IF($F260="","",IF(AND(VLOOKUP($G260,Données!$C$2:$E$7,3,TRUE)=VLOOKUP($C$6,Données!$A$2:$E$7,5,FALSE),VLOOKUP($F260,Données!$C$2:$E$7,3,TRUE)=VLOOKUP($C$6,Données!$A$2:$E$7,5,FALSE)),"OK","Les dates ne correspondent pas à la période visée par le soutien")))))</f>
        <v/>
      </c>
      <c r="I260" s="5"/>
      <c r="J260" s="523"/>
      <c r="K260" s="137" t="str">
        <f t="shared" si="31"/>
        <v/>
      </c>
      <c r="L260" s="524"/>
      <c r="M260" s="270"/>
      <c r="N260" s="137" t="str">
        <f t="shared" si="32"/>
        <v/>
      </c>
      <c r="O260" s="6"/>
      <c r="P260" s="160"/>
      <c r="Q260" s="7"/>
      <c r="R260" s="5"/>
      <c r="S260" s="10"/>
      <c r="T260" s="8"/>
      <c r="U260" s="306"/>
      <c r="V260" s="307"/>
      <c r="W260" s="308"/>
      <c r="X260" s="138" t="str">
        <f t="shared" si="28"/>
        <v/>
      </c>
      <c r="Y260" s="139" t="str">
        <f t="shared" si="29"/>
        <v/>
      </c>
      <c r="Z260" s="140" t="str">
        <f t="shared" si="33"/>
        <v/>
      </c>
      <c r="AA260" s="141" t="str">
        <f>IF(OR($F260="",$G260="",$I260="",$I260=0),"",VLOOKUP($G260,'Tableau de bord'!$B$28:$G$32,4,TRUE))</f>
        <v/>
      </c>
      <c r="AB260" s="141" t="str">
        <f>IF(OR($F260="",$G260="",$I260="",$I260=0),"",VLOOKUP($G260,'Tableau de bord'!$B$35:$G$39,4,TRUE))</f>
        <v/>
      </c>
      <c r="AC260" s="168" t="str">
        <f t="shared" si="30"/>
        <v/>
      </c>
      <c r="AD260" s="142" t="str">
        <f t="shared" si="34"/>
        <v/>
      </c>
      <c r="AE260" s="142" t="str">
        <f>IF(OR($I260="",$G260="",$F260=""),"",IF(OR($H260&lt;&gt;"OK",$K260&lt;&gt;"OK",$N260&lt;&gt;"OK"),0,IF($Y260&gt;=0,IF(($Z$10*$Z260)*VLOOKUP($G260,'Tableau de bord'!$B$42:$G$46,4,TRUE)&gt;75000,75000*($Y260),(($Z$10*$Z260)*$Y260*VLOOKUP($G260,'Tableau de bord'!$B$42:$G$46,4,TRUE))))))</f>
        <v/>
      </c>
      <c r="AF260" s="177" t="str">
        <f t="shared" si="35"/>
        <v/>
      </c>
      <c r="AG260" s="309"/>
      <c r="AH260" s="310"/>
      <c r="AI260" s="387"/>
      <c r="AJ260" s="388"/>
      <c r="AK260" s="386" t="str">
        <f t="shared" si="36"/>
        <v/>
      </c>
      <c r="AL260" s="160"/>
      <c r="AM260" s="380"/>
      <c r="AN260" s="388"/>
      <c r="AO260" s="173"/>
      <c r="AP260" s="388"/>
      <c r="AQ260" s="160"/>
      <c r="AR260" s="7"/>
      <c r="AS260" s="173"/>
      <c r="AT260" s="160"/>
    </row>
    <row r="261" spans="1:46" s="143" customFormat="1" ht="21" customHeight="1" x14ac:dyDescent="0.25">
      <c r="A261" s="305"/>
      <c r="B261" s="311"/>
      <c r="C261" s="311"/>
      <c r="D261" s="311"/>
      <c r="E261" s="311"/>
      <c r="F261" s="312"/>
      <c r="G261" s="313"/>
      <c r="H261" s="137" t="str">
        <f>IF(AND($C$6="Choisir la période de dépôt",F261&lt;&gt;"",G261),"Choisir une période de dépôt",IF(AND($G261&lt;&gt;"",$F261=""),"Date de début requise",IF(AND($F261&lt;&gt;"",$G261=""),"Date de fin requise",IF($F261="","",IF(AND(VLOOKUP($G261,Données!$C$2:$E$7,3,TRUE)=VLOOKUP($C$6,Données!$A$2:$E$7,5,FALSE),VLOOKUP($F261,Données!$C$2:$E$7,3,TRUE)=VLOOKUP($C$6,Données!$A$2:$E$7,5,FALSE)),"OK","Les dates ne correspondent pas à la période visée par le soutien")))))</f>
        <v/>
      </c>
      <c r="I261" s="5"/>
      <c r="J261" s="523"/>
      <c r="K261" s="137" t="str">
        <f t="shared" si="31"/>
        <v/>
      </c>
      <c r="L261" s="524"/>
      <c r="M261" s="270"/>
      <c r="N261" s="137" t="str">
        <f t="shared" si="32"/>
        <v/>
      </c>
      <c r="O261" s="6"/>
      <c r="P261" s="160"/>
      <c r="Q261" s="7"/>
      <c r="R261" s="5"/>
      <c r="S261" s="10"/>
      <c r="T261" s="8"/>
      <c r="U261" s="306"/>
      <c r="V261" s="307"/>
      <c r="W261" s="308"/>
      <c r="X261" s="138" t="str">
        <f t="shared" si="28"/>
        <v/>
      </c>
      <c r="Y261" s="139" t="str">
        <f t="shared" si="29"/>
        <v/>
      </c>
      <c r="Z261" s="140" t="str">
        <f t="shared" si="33"/>
        <v/>
      </c>
      <c r="AA261" s="141" t="str">
        <f>IF(OR($F261="",$G261="",$I261="",$I261=0),"",VLOOKUP($G261,'Tableau de bord'!$B$28:$G$32,4,TRUE))</f>
        <v/>
      </c>
      <c r="AB261" s="141" t="str">
        <f>IF(OR($F261="",$G261="",$I261="",$I261=0),"",VLOOKUP($G261,'Tableau de bord'!$B$35:$G$39,4,TRUE))</f>
        <v/>
      </c>
      <c r="AC261" s="168" t="str">
        <f t="shared" si="30"/>
        <v/>
      </c>
      <c r="AD261" s="142" t="str">
        <f t="shared" si="34"/>
        <v/>
      </c>
      <c r="AE261" s="142" t="str">
        <f>IF(OR($I261="",$G261="",$F261=""),"",IF(OR($H261&lt;&gt;"OK",$K261&lt;&gt;"OK",$N261&lt;&gt;"OK"),0,IF($Y261&gt;=0,IF(($Z$10*$Z261)*VLOOKUP($G261,'Tableau de bord'!$B$42:$G$46,4,TRUE)&gt;75000,75000*($Y261),(($Z$10*$Z261)*$Y261*VLOOKUP($G261,'Tableau de bord'!$B$42:$G$46,4,TRUE))))))</f>
        <v/>
      </c>
      <c r="AF261" s="177" t="str">
        <f t="shared" si="35"/>
        <v/>
      </c>
      <c r="AG261" s="309"/>
      <c r="AH261" s="310"/>
      <c r="AI261" s="387"/>
      <c r="AJ261" s="388"/>
      <c r="AK261" s="386" t="str">
        <f t="shared" si="36"/>
        <v/>
      </c>
      <c r="AL261" s="160"/>
      <c r="AM261" s="380"/>
      <c r="AN261" s="388"/>
      <c r="AO261" s="173"/>
      <c r="AP261" s="388"/>
      <c r="AQ261" s="160"/>
      <c r="AR261" s="7"/>
      <c r="AS261" s="173"/>
      <c r="AT261" s="160"/>
    </row>
    <row r="262" spans="1:46" s="143" customFormat="1" ht="21" customHeight="1" x14ac:dyDescent="0.25">
      <c r="A262" s="305"/>
      <c r="B262" s="311"/>
      <c r="C262" s="311"/>
      <c r="D262" s="311"/>
      <c r="E262" s="311"/>
      <c r="F262" s="312"/>
      <c r="G262" s="313"/>
      <c r="H262" s="137" t="str">
        <f>IF(AND($C$6="Choisir la période de dépôt",F262&lt;&gt;"",G262),"Choisir une période de dépôt",IF(AND($G262&lt;&gt;"",$F262=""),"Date de début requise",IF(AND($F262&lt;&gt;"",$G262=""),"Date de fin requise",IF($F262="","",IF(AND(VLOOKUP($G262,Données!$C$2:$E$7,3,TRUE)=VLOOKUP($C$6,Données!$A$2:$E$7,5,FALSE),VLOOKUP($F262,Données!$C$2:$E$7,3,TRUE)=VLOOKUP($C$6,Données!$A$2:$E$7,5,FALSE)),"OK","Les dates ne correspondent pas à la période visée par le soutien")))))</f>
        <v/>
      </c>
      <c r="I262" s="5"/>
      <c r="J262" s="523"/>
      <c r="K262" s="137" t="str">
        <f t="shared" si="31"/>
        <v/>
      </c>
      <c r="L262" s="524"/>
      <c r="M262" s="270"/>
      <c r="N262" s="137" t="str">
        <f t="shared" si="32"/>
        <v/>
      </c>
      <c r="O262" s="6"/>
      <c r="P262" s="160"/>
      <c r="Q262" s="7"/>
      <c r="R262" s="5"/>
      <c r="S262" s="10"/>
      <c r="T262" s="8"/>
      <c r="U262" s="306"/>
      <c r="V262" s="307"/>
      <c r="W262" s="308"/>
      <c r="X262" s="138" t="str">
        <f t="shared" si="28"/>
        <v/>
      </c>
      <c r="Y262" s="139" t="str">
        <f t="shared" si="29"/>
        <v/>
      </c>
      <c r="Z262" s="140" t="str">
        <f t="shared" si="33"/>
        <v/>
      </c>
      <c r="AA262" s="141" t="str">
        <f>IF(OR($F262="",$G262="",$I262="",$I262=0),"",VLOOKUP($G262,'Tableau de bord'!$B$28:$G$32,4,TRUE))</f>
        <v/>
      </c>
      <c r="AB262" s="141" t="str">
        <f>IF(OR($F262="",$G262="",$I262="",$I262=0),"",VLOOKUP($G262,'Tableau de bord'!$B$35:$G$39,4,TRUE))</f>
        <v/>
      </c>
      <c r="AC262" s="168" t="str">
        <f t="shared" si="30"/>
        <v/>
      </c>
      <c r="AD262" s="142" t="str">
        <f t="shared" si="34"/>
        <v/>
      </c>
      <c r="AE262" s="142" t="str">
        <f>IF(OR($I262="",$G262="",$F262=""),"",IF(OR($H262&lt;&gt;"OK",$K262&lt;&gt;"OK",$N262&lt;&gt;"OK"),0,IF($Y262&gt;=0,IF(($Z$10*$Z262)*VLOOKUP($G262,'Tableau de bord'!$B$42:$G$46,4,TRUE)&gt;75000,75000*($Y262),(($Z$10*$Z262)*$Y262*VLOOKUP($G262,'Tableau de bord'!$B$42:$G$46,4,TRUE))))))</f>
        <v/>
      </c>
      <c r="AF262" s="177" t="str">
        <f t="shared" si="35"/>
        <v/>
      </c>
      <c r="AG262" s="309"/>
      <c r="AH262" s="310"/>
      <c r="AI262" s="387"/>
      <c r="AJ262" s="388"/>
      <c r="AK262" s="386" t="str">
        <f t="shared" si="36"/>
        <v/>
      </c>
      <c r="AL262" s="160"/>
      <c r="AM262" s="380"/>
      <c r="AN262" s="388"/>
      <c r="AO262" s="173"/>
      <c r="AP262" s="388"/>
      <c r="AQ262" s="160"/>
      <c r="AR262" s="7"/>
      <c r="AS262" s="173"/>
      <c r="AT262" s="160"/>
    </row>
    <row r="263" spans="1:46" s="143" customFormat="1" ht="21" customHeight="1" x14ac:dyDescent="0.25">
      <c r="A263" s="305"/>
      <c r="B263" s="311"/>
      <c r="C263" s="311"/>
      <c r="D263" s="311"/>
      <c r="E263" s="311"/>
      <c r="F263" s="312"/>
      <c r="G263" s="313"/>
      <c r="H263" s="137" t="str">
        <f>IF(AND($C$6="Choisir la période de dépôt",F263&lt;&gt;"",G263),"Choisir une période de dépôt",IF(AND($G263&lt;&gt;"",$F263=""),"Date de début requise",IF(AND($F263&lt;&gt;"",$G263=""),"Date de fin requise",IF($F263="","",IF(AND(VLOOKUP($G263,Données!$C$2:$E$7,3,TRUE)=VLOOKUP($C$6,Données!$A$2:$E$7,5,FALSE),VLOOKUP($F263,Données!$C$2:$E$7,3,TRUE)=VLOOKUP($C$6,Données!$A$2:$E$7,5,FALSE)),"OK","Les dates ne correspondent pas à la période visée par le soutien")))))</f>
        <v/>
      </c>
      <c r="I263" s="5"/>
      <c r="J263" s="523"/>
      <c r="K263" s="137" t="str">
        <f t="shared" si="31"/>
        <v/>
      </c>
      <c r="L263" s="524"/>
      <c r="M263" s="270"/>
      <c r="N263" s="137" t="str">
        <f t="shared" si="32"/>
        <v/>
      </c>
      <c r="O263" s="6"/>
      <c r="P263" s="160"/>
      <c r="Q263" s="7"/>
      <c r="R263" s="5"/>
      <c r="S263" s="10"/>
      <c r="T263" s="8"/>
      <c r="U263" s="306"/>
      <c r="V263" s="307"/>
      <c r="W263" s="308"/>
      <c r="X263" s="138" t="str">
        <f t="shared" si="28"/>
        <v/>
      </c>
      <c r="Y263" s="139" t="str">
        <f t="shared" si="29"/>
        <v/>
      </c>
      <c r="Z263" s="140" t="str">
        <f t="shared" si="33"/>
        <v/>
      </c>
      <c r="AA263" s="141" t="str">
        <f>IF(OR($F263="",$G263="",$I263="",$I263=0),"",VLOOKUP($G263,'Tableau de bord'!$B$28:$G$32,4,TRUE))</f>
        <v/>
      </c>
      <c r="AB263" s="141" t="str">
        <f>IF(OR($F263="",$G263="",$I263="",$I263=0),"",VLOOKUP($G263,'Tableau de bord'!$B$35:$G$39,4,TRUE))</f>
        <v/>
      </c>
      <c r="AC263" s="168" t="str">
        <f t="shared" si="30"/>
        <v/>
      </c>
      <c r="AD263" s="142" t="str">
        <f t="shared" si="34"/>
        <v/>
      </c>
      <c r="AE263" s="142" t="str">
        <f>IF(OR($I263="",$G263="",$F263=""),"",IF(OR($H263&lt;&gt;"OK",$K263&lt;&gt;"OK",$N263&lt;&gt;"OK"),0,IF($Y263&gt;=0,IF(($Z$10*$Z263)*VLOOKUP($G263,'Tableau de bord'!$B$42:$G$46,4,TRUE)&gt;75000,75000*($Y263),(($Z$10*$Z263)*$Y263*VLOOKUP($G263,'Tableau de bord'!$B$42:$G$46,4,TRUE))))))</f>
        <v/>
      </c>
      <c r="AF263" s="177" t="str">
        <f t="shared" si="35"/>
        <v/>
      </c>
      <c r="AG263" s="309"/>
      <c r="AH263" s="310"/>
      <c r="AI263" s="387"/>
      <c r="AJ263" s="388"/>
      <c r="AK263" s="386" t="str">
        <f t="shared" si="36"/>
        <v/>
      </c>
      <c r="AL263" s="160"/>
      <c r="AM263" s="380"/>
      <c r="AN263" s="388"/>
      <c r="AO263" s="173"/>
      <c r="AP263" s="388"/>
      <c r="AQ263" s="160"/>
      <c r="AR263" s="7"/>
      <c r="AS263" s="173"/>
      <c r="AT263" s="160"/>
    </row>
    <row r="264" spans="1:46" s="143" customFormat="1" ht="21" customHeight="1" x14ac:dyDescent="0.25">
      <c r="A264" s="305"/>
      <c r="B264" s="311"/>
      <c r="C264" s="311"/>
      <c r="D264" s="311"/>
      <c r="E264" s="311"/>
      <c r="F264" s="312"/>
      <c r="G264" s="313"/>
      <c r="H264" s="137" t="str">
        <f>IF(AND($C$6="Choisir la période de dépôt",F264&lt;&gt;"",G264),"Choisir une période de dépôt",IF(AND($G264&lt;&gt;"",$F264=""),"Date de début requise",IF(AND($F264&lt;&gt;"",$G264=""),"Date de fin requise",IF($F264="","",IF(AND(VLOOKUP($G264,Données!$C$2:$E$7,3,TRUE)=VLOOKUP($C$6,Données!$A$2:$E$7,5,FALSE),VLOOKUP($F264,Données!$C$2:$E$7,3,TRUE)=VLOOKUP($C$6,Données!$A$2:$E$7,5,FALSE)),"OK","Les dates ne correspondent pas à la période visée par le soutien")))))</f>
        <v/>
      </c>
      <c r="I264" s="5"/>
      <c r="J264" s="523"/>
      <c r="K264" s="137" t="str">
        <f t="shared" si="31"/>
        <v/>
      </c>
      <c r="L264" s="524"/>
      <c r="M264" s="270"/>
      <c r="N264" s="137" t="str">
        <f t="shared" si="32"/>
        <v/>
      </c>
      <c r="O264" s="6"/>
      <c r="P264" s="160"/>
      <c r="Q264" s="7"/>
      <c r="R264" s="5"/>
      <c r="S264" s="10"/>
      <c r="T264" s="8"/>
      <c r="U264" s="306"/>
      <c r="V264" s="307"/>
      <c r="W264" s="308"/>
      <c r="X264" s="138" t="str">
        <f t="shared" si="28"/>
        <v/>
      </c>
      <c r="Y264" s="139" t="str">
        <f t="shared" si="29"/>
        <v/>
      </c>
      <c r="Z264" s="140" t="str">
        <f t="shared" si="33"/>
        <v/>
      </c>
      <c r="AA264" s="141" t="str">
        <f>IF(OR($F264="",$G264="",$I264="",$I264=0),"",VLOOKUP($G264,'Tableau de bord'!$B$28:$G$32,4,TRUE))</f>
        <v/>
      </c>
      <c r="AB264" s="141" t="str">
        <f>IF(OR($F264="",$G264="",$I264="",$I264=0),"",VLOOKUP($G264,'Tableau de bord'!$B$35:$G$39,4,TRUE))</f>
        <v/>
      </c>
      <c r="AC264" s="168" t="str">
        <f t="shared" si="30"/>
        <v/>
      </c>
      <c r="AD264" s="142" t="str">
        <f t="shared" si="34"/>
        <v/>
      </c>
      <c r="AE264" s="142" t="str">
        <f>IF(OR($I264="",$G264="",$F264=""),"",IF(OR($H264&lt;&gt;"OK",$K264&lt;&gt;"OK",$N264&lt;&gt;"OK"),0,IF($Y264&gt;=0,IF(($Z$10*$Z264)*VLOOKUP($G264,'Tableau de bord'!$B$42:$G$46,4,TRUE)&gt;75000,75000*($Y264),(($Z$10*$Z264)*$Y264*VLOOKUP($G264,'Tableau de bord'!$B$42:$G$46,4,TRUE))))))</f>
        <v/>
      </c>
      <c r="AF264" s="177" t="str">
        <f t="shared" si="35"/>
        <v/>
      </c>
      <c r="AG264" s="309"/>
      <c r="AH264" s="310"/>
      <c r="AI264" s="387"/>
      <c r="AJ264" s="388"/>
      <c r="AK264" s="386" t="str">
        <f t="shared" si="36"/>
        <v/>
      </c>
      <c r="AL264" s="160"/>
      <c r="AM264" s="380"/>
      <c r="AN264" s="388"/>
      <c r="AO264" s="173"/>
      <c r="AP264" s="388"/>
      <c r="AQ264" s="160"/>
      <c r="AR264" s="7"/>
      <c r="AS264" s="173"/>
      <c r="AT264" s="160"/>
    </row>
    <row r="265" spans="1:46" s="143" customFormat="1" ht="21" customHeight="1" x14ac:dyDescent="0.25">
      <c r="A265" s="305"/>
      <c r="B265" s="311"/>
      <c r="C265" s="311"/>
      <c r="D265" s="311"/>
      <c r="E265" s="311"/>
      <c r="F265" s="312"/>
      <c r="G265" s="313"/>
      <c r="H265" s="137" t="str">
        <f>IF(AND($C$6="Choisir la période de dépôt",F265&lt;&gt;"",G265),"Choisir une période de dépôt",IF(AND($G265&lt;&gt;"",$F265=""),"Date de début requise",IF(AND($F265&lt;&gt;"",$G265=""),"Date de fin requise",IF($F265="","",IF(AND(VLOOKUP($G265,Données!$C$2:$E$7,3,TRUE)=VLOOKUP($C$6,Données!$A$2:$E$7,5,FALSE),VLOOKUP($F265,Données!$C$2:$E$7,3,TRUE)=VLOOKUP($C$6,Données!$A$2:$E$7,5,FALSE)),"OK","Les dates ne correspondent pas à la période visée par le soutien")))))</f>
        <v/>
      </c>
      <c r="I265" s="5"/>
      <c r="J265" s="523"/>
      <c r="K265" s="137" t="str">
        <f t="shared" si="31"/>
        <v/>
      </c>
      <c r="L265" s="524"/>
      <c r="M265" s="270"/>
      <c r="N265" s="137" t="str">
        <f t="shared" si="32"/>
        <v/>
      </c>
      <c r="O265" s="6"/>
      <c r="P265" s="160"/>
      <c r="Q265" s="7"/>
      <c r="R265" s="5"/>
      <c r="S265" s="10"/>
      <c r="T265" s="8"/>
      <c r="U265" s="306"/>
      <c r="V265" s="307"/>
      <c r="W265" s="308"/>
      <c r="X265" s="138" t="str">
        <f t="shared" si="28"/>
        <v/>
      </c>
      <c r="Y265" s="139" t="str">
        <f t="shared" si="29"/>
        <v/>
      </c>
      <c r="Z265" s="140" t="str">
        <f t="shared" si="33"/>
        <v/>
      </c>
      <c r="AA265" s="141" t="str">
        <f>IF(OR($F265="",$G265="",$I265="",$I265=0),"",VLOOKUP($G265,'Tableau de bord'!$B$28:$G$32,4,TRUE))</f>
        <v/>
      </c>
      <c r="AB265" s="141" t="str">
        <f>IF(OR($F265="",$G265="",$I265="",$I265=0),"",VLOOKUP($G265,'Tableau de bord'!$B$35:$G$39,4,TRUE))</f>
        <v/>
      </c>
      <c r="AC265" s="168" t="str">
        <f t="shared" si="30"/>
        <v/>
      </c>
      <c r="AD265" s="142" t="str">
        <f t="shared" si="34"/>
        <v/>
      </c>
      <c r="AE265" s="142" t="str">
        <f>IF(OR($I265="",$G265="",$F265=""),"",IF(OR($H265&lt;&gt;"OK",$K265&lt;&gt;"OK",$N265&lt;&gt;"OK"),0,IF($Y265&gt;=0,IF(($Z$10*$Z265)*VLOOKUP($G265,'Tableau de bord'!$B$42:$G$46,4,TRUE)&gt;75000,75000*($Y265),(($Z$10*$Z265)*$Y265*VLOOKUP($G265,'Tableau de bord'!$B$42:$G$46,4,TRUE))))))</f>
        <v/>
      </c>
      <c r="AF265" s="177" t="str">
        <f t="shared" si="35"/>
        <v/>
      </c>
      <c r="AG265" s="309"/>
      <c r="AH265" s="310"/>
      <c r="AI265" s="387"/>
      <c r="AJ265" s="388"/>
      <c r="AK265" s="386" t="str">
        <f t="shared" si="36"/>
        <v/>
      </c>
      <c r="AL265" s="160"/>
      <c r="AM265" s="380"/>
      <c r="AN265" s="388"/>
      <c r="AO265" s="173"/>
      <c r="AP265" s="388"/>
      <c r="AQ265" s="160"/>
      <c r="AR265" s="7"/>
      <c r="AS265" s="173"/>
      <c r="AT265" s="160"/>
    </row>
    <row r="266" spans="1:46" s="143" customFormat="1" ht="21" customHeight="1" x14ac:dyDescent="0.25">
      <c r="A266" s="305"/>
      <c r="B266" s="311"/>
      <c r="C266" s="311"/>
      <c r="D266" s="311"/>
      <c r="E266" s="311"/>
      <c r="F266" s="312"/>
      <c r="G266" s="313"/>
      <c r="H266" s="137" t="str">
        <f>IF(AND($C$6="Choisir la période de dépôt",F266&lt;&gt;"",G266),"Choisir une période de dépôt",IF(AND($G266&lt;&gt;"",$F266=""),"Date de début requise",IF(AND($F266&lt;&gt;"",$G266=""),"Date de fin requise",IF($F266="","",IF(AND(VLOOKUP($G266,Données!$C$2:$E$7,3,TRUE)=VLOOKUP($C$6,Données!$A$2:$E$7,5,FALSE),VLOOKUP($F266,Données!$C$2:$E$7,3,TRUE)=VLOOKUP($C$6,Données!$A$2:$E$7,5,FALSE)),"OK","Les dates ne correspondent pas à la période visée par le soutien")))))</f>
        <v/>
      </c>
      <c r="I266" s="5"/>
      <c r="J266" s="523"/>
      <c r="K266" s="137" t="str">
        <f t="shared" si="31"/>
        <v/>
      </c>
      <c r="L266" s="524"/>
      <c r="M266" s="270"/>
      <c r="N266" s="137" t="str">
        <f t="shared" si="32"/>
        <v/>
      </c>
      <c r="O266" s="6"/>
      <c r="P266" s="160"/>
      <c r="Q266" s="7"/>
      <c r="R266" s="5"/>
      <c r="S266" s="10"/>
      <c r="T266" s="8"/>
      <c r="U266" s="306"/>
      <c r="V266" s="307"/>
      <c r="W266" s="308"/>
      <c r="X266" s="138" t="str">
        <f t="shared" si="28"/>
        <v/>
      </c>
      <c r="Y266" s="139" t="str">
        <f t="shared" si="29"/>
        <v/>
      </c>
      <c r="Z266" s="140" t="str">
        <f t="shared" si="33"/>
        <v/>
      </c>
      <c r="AA266" s="141" t="str">
        <f>IF(OR($F266="",$G266="",$I266="",$I266=0),"",VLOOKUP($G266,'Tableau de bord'!$B$28:$G$32,4,TRUE))</f>
        <v/>
      </c>
      <c r="AB266" s="141" t="str">
        <f>IF(OR($F266="",$G266="",$I266="",$I266=0),"",VLOOKUP($G266,'Tableau de bord'!$B$35:$G$39,4,TRUE))</f>
        <v/>
      </c>
      <c r="AC266" s="168" t="str">
        <f t="shared" si="30"/>
        <v/>
      </c>
      <c r="AD266" s="142" t="str">
        <f t="shared" si="34"/>
        <v/>
      </c>
      <c r="AE266" s="142" t="str">
        <f>IF(OR($I266="",$G266="",$F266=""),"",IF(OR($H266&lt;&gt;"OK",$K266&lt;&gt;"OK",$N266&lt;&gt;"OK"),0,IF($Y266&gt;=0,IF(($Z$10*$Z266)*VLOOKUP($G266,'Tableau de bord'!$B$42:$G$46,4,TRUE)&gt;75000,75000*($Y266),(($Z$10*$Z266)*$Y266*VLOOKUP($G266,'Tableau de bord'!$B$42:$G$46,4,TRUE))))))</f>
        <v/>
      </c>
      <c r="AF266" s="177" t="str">
        <f t="shared" si="35"/>
        <v/>
      </c>
      <c r="AG266" s="309"/>
      <c r="AH266" s="310"/>
      <c r="AI266" s="387"/>
      <c r="AJ266" s="388"/>
      <c r="AK266" s="386" t="str">
        <f t="shared" si="36"/>
        <v/>
      </c>
      <c r="AL266" s="160"/>
      <c r="AM266" s="380"/>
      <c r="AN266" s="388"/>
      <c r="AO266" s="173"/>
      <c r="AP266" s="388"/>
      <c r="AQ266" s="160"/>
      <c r="AR266" s="7"/>
      <c r="AS266" s="173"/>
      <c r="AT266" s="160"/>
    </row>
    <row r="267" spans="1:46" s="143" customFormat="1" ht="21" customHeight="1" x14ac:dyDescent="0.25">
      <c r="A267" s="305"/>
      <c r="B267" s="311"/>
      <c r="C267" s="311"/>
      <c r="D267" s="311"/>
      <c r="E267" s="311"/>
      <c r="F267" s="312"/>
      <c r="G267" s="313"/>
      <c r="H267" s="137" t="str">
        <f>IF(AND($C$6="Choisir la période de dépôt",F267&lt;&gt;"",G267),"Choisir une période de dépôt",IF(AND($G267&lt;&gt;"",$F267=""),"Date de début requise",IF(AND($F267&lt;&gt;"",$G267=""),"Date de fin requise",IF($F267="","",IF(AND(VLOOKUP($G267,Données!$C$2:$E$7,3,TRUE)=VLOOKUP($C$6,Données!$A$2:$E$7,5,FALSE),VLOOKUP($F267,Données!$C$2:$E$7,3,TRUE)=VLOOKUP($C$6,Données!$A$2:$E$7,5,FALSE)),"OK","Les dates ne correspondent pas à la période visée par le soutien")))))</f>
        <v/>
      </c>
      <c r="I267" s="5"/>
      <c r="J267" s="523"/>
      <c r="K267" s="137" t="str">
        <f t="shared" si="31"/>
        <v/>
      </c>
      <c r="L267" s="524"/>
      <c r="M267" s="270"/>
      <c r="N267" s="137" t="str">
        <f t="shared" si="32"/>
        <v/>
      </c>
      <c r="O267" s="6"/>
      <c r="P267" s="160"/>
      <c r="Q267" s="7"/>
      <c r="R267" s="5"/>
      <c r="S267" s="10"/>
      <c r="T267" s="8"/>
      <c r="U267" s="306"/>
      <c r="V267" s="307"/>
      <c r="W267" s="308"/>
      <c r="X267" s="138" t="str">
        <f t="shared" si="28"/>
        <v/>
      </c>
      <c r="Y267" s="139" t="str">
        <f t="shared" si="29"/>
        <v/>
      </c>
      <c r="Z267" s="140" t="str">
        <f t="shared" si="33"/>
        <v/>
      </c>
      <c r="AA267" s="141" t="str">
        <f>IF(OR($F267="",$G267="",$I267="",$I267=0),"",VLOOKUP($G267,'Tableau de bord'!$B$28:$G$32,4,TRUE))</f>
        <v/>
      </c>
      <c r="AB267" s="141" t="str">
        <f>IF(OR($F267="",$G267="",$I267="",$I267=0),"",VLOOKUP($G267,'Tableau de bord'!$B$35:$G$39,4,TRUE))</f>
        <v/>
      </c>
      <c r="AC267" s="168" t="str">
        <f t="shared" si="30"/>
        <v/>
      </c>
      <c r="AD267" s="142" t="str">
        <f t="shared" si="34"/>
        <v/>
      </c>
      <c r="AE267" s="142" t="str">
        <f>IF(OR($I267="",$G267="",$F267=""),"",IF(OR($H267&lt;&gt;"OK",$K267&lt;&gt;"OK",$N267&lt;&gt;"OK"),0,IF($Y267&gt;=0,IF(($Z$10*$Z267)*VLOOKUP($G267,'Tableau de bord'!$B$42:$G$46,4,TRUE)&gt;75000,75000*($Y267),(($Z$10*$Z267)*$Y267*VLOOKUP($G267,'Tableau de bord'!$B$42:$G$46,4,TRUE))))))</f>
        <v/>
      </c>
      <c r="AF267" s="177" t="str">
        <f t="shared" si="35"/>
        <v/>
      </c>
      <c r="AG267" s="309"/>
      <c r="AH267" s="310"/>
      <c r="AI267" s="387"/>
      <c r="AJ267" s="388"/>
      <c r="AK267" s="386" t="str">
        <f t="shared" si="36"/>
        <v/>
      </c>
      <c r="AL267" s="160"/>
      <c r="AM267" s="380"/>
      <c r="AN267" s="388"/>
      <c r="AO267" s="173"/>
      <c r="AP267" s="388"/>
      <c r="AQ267" s="160"/>
      <c r="AR267" s="7"/>
      <c r="AS267" s="173"/>
      <c r="AT267" s="160"/>
    </row>
    <row r="268" spans="1:46" s="143" customFormat="1" ht="21" customHeight="1" x14ac:dyDescent="0.25">
      <c r="A268" s="305"/>
      <c r="B268" s="311"/>
      <c r="C268" s="311"/>
      <c r="D268" s="311"/>
      <c r="E268" s="311"/>
      <c r="F268" s="312"/>
      <c r="G268" s="313"/>
      <c r="H268" s="137" t="str">
        <f>IF(AND($C$6="Choisir la période de dépôt",F268&lt;&gt;"",G268),"Choisir une période de dépôt",IF(AND($G268&lt;&gt;"",$F268=""),"Date de début requise",IF(AND($F268&lt;&gt;"",$G268=""),"Date de fin requise",IF($F268="","",IF(AND(VLOOKUP($G268,Données!$C$2:$E$7,3,TRUE)=VLOOKUP($C$6,Données!$A$2:$E$7,5,FALSE),VLOOKUP($F268,Données!$C$2:$E$7,3,TRUE)=VLOOKUP($C$6,Données!$A$2:$E$7,5,FALSE)),"OK","Les dates ne correspondent pas à la période visée par le soutien")))))</f>
        <v/>
      </c>
      <c r="I268" s="5"/>
      <c r="J268" s="523"/>
      <c r="K268" s="137" t="str">
        <f t="shared" si="31"/>
        <v/>
      </c>
      <c r="L268" s="524"/>
      <c r="M268" s="270"/>
      <c r="N268" s="137" t="str">
        <f t="shared" si="32"/>
        <v/>
      </c>
      <c r="O268" s="6"/>
      <c r="P268" s="160"/>
      <c r="Q268" s="7"/>
      <c r="R268" s="5"/>
      <c r="S268" s="10"/>
      <c r="T268" s="8"/>
      <c r="U268" s="306"/>
      <c r="V268" s="307"/>
      <c r="W268" s="308"/>
      <c r="X268" s="138" t="str">
        <f t="shared" si="28"/>
        <v/>
      </c>
      <c r="Y268" s="139" t="str">
        <f t="shared" si="29"/>
        <v/>
      </c>
      <c r="Z268" s="140" t="str">
        <f t="shared" si="33"/>
        <v/>
      </c>
      <c r="AA268" s="141" t="str">
        <f>IF(OR($F268="",$G268="",$I268="",$I268=0),"",VLOOKUP($G268,'Tableau de bord'!$B$28:$G$32,4,TRUE))</f>
        <v/>
      </c>
      <c r="AB268" s="141" t="str">
        <f>IF(OR($F268="",$G268="",$I268="",$I268=0),"",VLOOKUP($G268,'Tableau de bord'!$B$35:$G$39,4,TRUE))</f>
        <v/>
      </c>
      <c r="AC268" s="168" t="str">
        <f t="shared" si="30"/>
        <v/>
      </c>
      <c r="AD268" s="142" t="str">
        <f t="shared" si="34"/>
        <v/>
      </c>
      <c r="AE268" s="142" t="str">
        <f>IF(OR($I268="",$G268="",$F268=""),"",IF(OR($H268&lt;&gt;"OK",$K268&lt;&gt;"OK",$N268&lt;&gt;"OK"),0,IF($Y268&gt;=0,IF(($Z$10*$Z268)*VLOOKUP($G268,'Tableau de bord'!$B$42:$G$46,4,TRUE)&gt;75000,75000*($Y268),(($Z$10*$Z268)*$Y268*VLOOKUP($G268,'Tableau de bord'!$B$42:$G$46,4,TRUE))))))</f>
        <v/>
      </c>
      <c r="AF268" s="177" t="str">
        <f t="shared" si="35"/>
        <v/>
      </c>
      <c r="AG268" s="309"/>
      <c r="AH268" s="310"/>
      <c r="AI268" s="387"/>
      <c r="AJ268" s="388"/>
      <c r="AK268" s="386" t="str">
        <f t="shared" si="36"/>
        <v/>
      </c>
      <c r="AL268" s="160"/>
      <c r="AM268" s="380"/>
      <c r="AN268" s="388"/>
      <c r="AO268" s="173"/>
      <c r="AP268" s="388"/>
      <c r="AQ268" s="160"/>
      <c r="AR268" s="7"/>
      <c r="AS268" s="173"/>
      <c r="AT268" s="160"/>
    </row>
    <row r="269" spans="1:46" s="143" customFormat="1" ht="21" customHeight="1" x14ac:dyDescent="0.25">
      <c r="A269" s="305"/>
      <c r="B269" s="311"/>
      <c r="C269" s="311"/>
      <c r="D269" s="311"/>
      <c r="E269" s="311"/>
      <c r="F269" s="312"/>
      <c r="G269" s="313"/>
      <c r="H269" s="137" t="str">
        <f>IF(AND($C$6="Choisir la période de dépôt",F269&lt;&gt;"",G269),"Choisir une période de dépôt",IF(AND($G269&lt;&gt;"",$F269=""),"Date de début requise",IF(AND($F269&lt;&gt;"",$G269=""),"Date de fin requise",IF($F269="","",IF(AND(VLOOKUP($G269,Données!$C$2:$E$7,3,TRUE)=VLOOKUP($C$6,Données!$A$2:$E$7,5,FALSE),VLOOKUP($F269,Données!$C$2:$E$7,3,TRUE)=VLOOKUP($C$6,Données!$A$2:$E$7,5,FALSE)),"OK","Les dates ne correspondent pas à la période visée par le soutien")))))</f>
        <v/>
      </c>
      <c r="I269" s="5"/>
      <c r="J269" s="523"/>
      <c r="K269" s="137" t="str">
        <f t="shared" si="31"/>
        <v/>
      </c>
      <c r="L269" s="524"/>
      <c r="M269" s="270"/>
      <c r="N269" s="137" t="str">
        <f t="shared" si="32"/>
        <v/>
      </c>
      <c r="O269" s="6"/>
      <c r="P269" s="160"/>
      <c r="Q269" s="7"/>
      <c r="R269" s="5"/>
      <c r="S269" s="10"/>
      <c r="T269" s="8"/>
      <c r="U269" s="306"/>
      <c r="V269" s="307"/>
      <c r="W269" s="308"/>
      <c r="X269" s="138" t="str">
        <f t="shared" si="28"/>
        <v/>
      </c>
      <c r="Y269" s="139" t="str">
        <f t="shared" si="29"/>
        <v/>
      </c>
      <c r="Z269" s="140" t="str">
        <f t="shared" si="33"/>
        <v/>
      </c>
      <c r="AA269" s="141" t="str">
        <f>IF(OR($F269="",$G269="",$I269="",$I269=0),"",VLOOKUP($G269,'Tableau de bord'!$B$28:$G$32,4,TRUE))</f>
        <v/>
      </c>
      <c r="AB269" s="141" t="str">
        <f>IF(OR($F269="",$G269="",$I269="",$I269=0),"",VLOOKUP($G269,'Tableau de bord'!$B$35:$G$39,4,TRUE))</f>
        <v/>
      </c>
      <c r="AC269" s="168" t="str">
        <f t="shared" si="30"/>
        <v/>
      </c>
      <c r="AD269" s="142" t="str">
        <f t="shared" si="34"/>
        <v/>
      </c>
      <c r="AE269" s="142" t="str">
        <f>IF(OR($I269="",$G269="",$F269=""),"",IF(OR($H269&lt;&gt;"OK",$K269&lt;&gt;"OK",$N269&lt;&gt;"OK"),0,IF($Y269&gt;=0,IF(($Z$10*$Z269)*VLOOKUP($G269,'Tableau de bord'!$B$42:$G$46,4,TRUE)&gt;75000,75000*($Y269),(($Z$10*$Z269)*$Y269*VLOOKUP($G269,'Tableau de bord'!$B$42:$G$46,4,TRUE))))))</f>
        <v/>
      </c>
      <c r="AF269" s="177" t="str">
        <f t="shared" si="35"/>
        <v/>
      </c>
      <c r="AG269" s="309"/>
      <c r="AH269" s="310"/>
      <c r="AI269" s="387"/>
      <c r="AJ269" s="388"/>
      <c r="AK269" s="386" t="str">
        <f t="shared" si="36"/>
        <v/>
      </c>
      <c r="AL269" s="160"/>
      <c r="AM269" s="380"/>
      <c r="AN269" s="388"/>
      <c r="AO269" s="173"/>
      <c r="AP269" s="388"/>
      <c r="AQ269" s="160"/>
      <c r="AR269" s="7"/>
      <c r="AS269" s="173"/>
      <c r="AT269" s="160"/>
    </row>
    <row r="270" spans="1:46" s="143" customFormat="1" ht="21" customHeight="1" x14ac:dyDescent="0.25">
      <c r="A270" s="305"/>
      <c r="B270" s="311"/>
      <c r="C270" s="311"/>
      <c r="D270" s="311"/>
      <c r="E270" s="311"/>
      <c r="F270" s="312"/>
      <c r="G270" s="313"/>
      <c r="H270" s="137" t="str">
        <f>IF(AND($C$6="Choisir la période de dépôt",F270&lt;&gt;"",G270),"Choisir une période de dépôt",IF(AND($G270&lt;&gt;"",$F270=""),"Date de début requise",IF(AND($F270&lt;&gt;"",$G270=""),"Date de fin requise",IF($F270="","",IF(AND(VLOOKUP($G270,Données!$C$2:$E$7,3,TRUE)=VLOOKUP($C$6,Données!$A$2:$E$7,5,FALSE),VLOOKUP($F270,Données!$C$2:$E$7,3,TRUE)=VLOOKUP($C$6,Données!$A$2:$E$7,5,FALSE)),"OK","Les dates ne correspondent pas à la période visée par le soutien")))))</f>
        <v/>
      </c>
      <c r="I270" s="5"/>
      <c r="J270" s="523"/>
      <c r="K270" s="137" t="str">
        <f t="shared" si="31"/>
        <v/>
      </c>
      <c r="L270" s="524"/>
      <c r="M270" s="270"/>
      <c r="N270" s="137" t="str">
        <f t="shared" si="32"/>
        <v/>
      </c>
      <c r="O270" s="6"/>
      <c r="P270" s="160"/>
      <c r="Q270" s="7"/>
      <c r="R270" s="5"/>
      <c r="S270" s="10"/>
      <c r="T270" s="8"/>
      <c r="U270" s="306"/>
      <c r="V270" s="307"/>
      <c r="W270" s="308"/>
      <c r="X270" s="138" t="str">
        <f t="shared" si="28"/>
        <v/>
      </c>
      <c r="Y270" s="139" t="str">
        <f t="shared" si="29"/>
        <v/>
      </c>
      <c r="Z270" s="140" t="str">
        <f t="shared" si="33"/>
        <v/>
      </c>
      <c r="AA270" s="141" t="str">
        <f>IF(OR($F270="",$G270="",$I270="",$I270=0),"",VLOOKUP($G270,'Tableau de bord'!$B$28:$G$32,4,TRUE))</f>
        <v/>
      </c>
      <c r="AB270" s="141" t="str">
        <f>IF(OR($F270="",$G270="",$I270="",$I270=0),"",VLOOKUP($G270,'Tableau de bord'!$B$35:$G$39,4,TRUE))</f>
        <v/>
      </c>
      <c r="AC270" s="168" t="str">
        <f t="shared" si="30"/>
        <v/>
      </c>
      <c r="AD270" s="142" t="str">
        <f t="shared" si="34"/>
        <v/>
      </c>
      <c r="AE270" s="142" t="str">
        <f>IF(OR($I270="",$G270="",$F270=""),"",IF(OR($H270&lt;&gt;"OK",$K270&lt;&gt;"OK",$N270&lt;&gt;"OK"),0,IF($Y270&gt;=0,IF(($Z$10*$Z270)*VLOOKUP($G270,'Tableau de bord'!$B$42:$G$46,4,TRUE)&gt;75000,75000*($Y270),(($Z$10*$Z270)*$Y270*VLOOKUP($G270,'Tableau de bord'!$B$42:$G$46,4,TRUE))))))</f>
        <v/>
      </c>
      <c r="AF270" s="177" t="str">
        <f t="shared" si="35"/>
        <v/>
      </c>
      <c r="AG270" s="309"/>
      <c r="AH270" s="310"/>
      <c r="AI270" s="387"/>
      <c r="AJ270" s="388"/>
      <c r="AK270" s="386" t="str">
        <f t="shared" si="36"/>
        <v/>
      </c>
      <c r="AL270" s="160"/>
      <c r="AM270" s="380"/>
      <c r="AN270" s="388"/>
      <c r="AO270" s="173"/>
      <c r="AP270" s="388"/>
      <c r="AQ270" s="160"/>
      <c r="AR270" s="7"/>
      <c r="AS270" s="173"/>
      <c r="AT270" s="160"/>
    </row>
    <row r="271" spans="1:46" s="143" customFormat="1" ht="21" customHeight="1" x14ac:dyDescent="0.25">
      <c r="A271" s="305"/>
      <c r="B271" s="311"/>
      <c r="C271" s="311"/>
      <c r="D271" s="311"/>
      <c r="E271" s="311"/>
      <c r="F271" s="312"/>
      <c r="G271" s="313"/>
      <c r="H271" s="137" t="str">
        <f>IF(AND($C$6="Choisir la période de dépôt",F271&lt;&gt;"",G271),"Choisir une période de dépôt",IF(AND($G271&lt;&gt;"",$F271=""),"Date de début requise",IF(AND($F271&lt;&gt;"",$G271=""),"Date de fin requise",IF($F271="","",IF(AND(VLOOKUP($G271,Données!$C$2:$E$7,3,TRUE)=VLOOKUP($C$6,Données!$A$2:$E$7,5,FALSE),VLOOKUP($F271,Données!$C$2:$E$7,3,TRUE)=VLOOKUP($C$6,Données!$A$2:$E$7,5,FALSE)),"OK","Les dates ne correspondent pas à la période visée par le soutien")))))</f>
        <v/>
      </c>
      <c r="I271" s="5"/>
      <c r="J271" s="523"/>
      <c r="K271" s="137" t="str">
        <f t="shared" si="31"/>
        <v/>
      </c>
      <c r="L271" s="524"/>
      <c r="M271" s="270"/>
      <c r="N271" s="137" t="str">
        <f t="shared" si="32"/>
        <v/>
      </c>
      <c r="O271" s="6"/>
      <c r="P271" s="160"/>
      <c r="Q271" s="7"/>
      <c r="R271" s="5"/>
      <c r="S271" s="10"/>
      <c r="T271" s="8"/>
      <c r="U271" s="306"/>
      <c r="V271" s="307"/>
      <c r="W271" s="308"/>
      <c r="X271" s="138" t="str">
        <f t="shared" si="28"/>
        <v/>
      </c>
      <c r="Y271" s="139" t="str">
        <f t="shared" si="29"/>
        <v/>
      </c>
      <c r="Z271" s="140" t="str">
        <f t="shared" si="33"/>
        <v/>
      </c>
      <c r="AA271" s="141" t="str">
        <f>IF(OR($F271="",$G271="",$I271="",$I271=0),"",VLOOKUP($G271,'Tableau de bord'!$B$28:$G$32,4,TRUE))</f>
        <v/>
      </c>
      <c r="AB271" s="141" t="str">
        <f>IF(OR($F271="",$G271="",$I271="",$I271=0),"",VLOOKUP($G271,'Tableau de bord'!$B$35:$G$39,4,TRUE))</f>
        <v/>
      </c>
      <c r="AC271" s="168" t="str">
        <f t="shared" si="30"/>
        <v/>
      </c>
      <c r="AD271" s="142" t="str">
        <f t="shared" si="34"/>
        <v/>
      </c>
      <c r="AE271" s="142" t="str">
        <f>IF(OR($I271="",$G271="",$F271=""),"",IF(OR($H271&lt;&gt;"OK",$K271&lt;&gt;"OK",$N271&lt;&gt;"OK"),0,IF($Y271&gt;=0,IF(($Z$10*$Z271)*VLOOKUP($G271,'Tableau de bord'!$B$42:$G$46,4,TRUE)&gt;75000,75000*($Y271),(($Z$10*$Z271)*$Y271*VLOOKUP($G271,'Tableau de bord'!$B$42:$G$46,4,TRUE))))))</f>
        <v/>
      </c>
      <c r="AF271" s="177" t="str">
        <f t="shared" si="35"/>
        <v/>
      </c>
      <c r="AG271" s="309"/>
      <c r="AH271" s="310"/>
      <c r="AI271" s="387"/>
      <c r="AJ271" s="388"/>
      <c r="AK271" s="386" t="str">
        <f t="shared" si="36"/>
        <v/>
      </c>
      <c r="AL271" s="160"/>
      <c r="AM271" s="380"/>
      <c r="AN271" s="388"/>
      <c r="AO271" s="173"/>
      <c r="AP271" s="388"/>
      <c r="AQ271" s="160"/>
      <c r="AR271" s="7"/>
      <c r="AS271" s="173"/>
      <c r="AT271" s="160"/>
    </row>
    <row r="272" spans="1:46" s="143" customFormat="1" ht="21" customHeight="1" x14ac:dyDescent="0.25">
      <c r="A272" s="305"/>
      <c r="B272" s="311"/>
      <c r="C272" s="311"/>
      <c r="D272" s="311"/>
      <c r="E272" s="311"/>
      <c r="F272" s="312"/>
      <c r="G272" s="313"/>
      <c r="H272" s="137" t="str">
        <f>IF(AND($C$6="Choisir la période de dépôt",F272&lt;&gt;"",G272),"Choisir une période de dépôt",IF(AND($G272&lt;&gt;"",$F272=""),"Date de début requise",IF(AND($F272&lt;&gt;"",$G272=""),"Date de fin requise",IF($F272="","",IF(AND(VLOOKUP($G272,Données!$C$2:$E$7,3,TRUE)=VLOOKUP($C$6,Données!$A$2:$E$7,5,FALSE),VLOOKUP($F272,Données!$C$2:$E$7,3,TRUE)=VLOOKUP($C$6,Données!$A$2:$E$7,5,FALSE)),"OK","Les dates ne correspondent pas à la période visée par le soutien")))))</f>
        <v/>
      </c>
      <c r="I272" s="5"/>
      <c r="J272" s="523"/>
      <c r="K272" s="137" t="str">
        <f t="shared" si="31"/>
        <v/>
      </c>
      <c r="L272" s="524"/>
      <c r="M272" s="270"/>
      <c r="N272" s="137" t="str">
        <f t="shared" si="32"/>
        <v/>
      </c>
      <c r="O272" s="6"/>
      <c r="P272" s="160"/>
      <c r="Q272" s="7"/>
      <c r="R272" s="5"/>
      <c r="S272" s="10"/>
      <c r="T272" s="8"/>
      <c r="U272" s="306"/>
      <c r="V272" s="307"/>
      <c r="W272" s="308"/>
      <c r="X272" s="138" t="str">
        <f t="shared" si="28"/>
        <v/>
      </c>
      <c r="Y272" s="139" t="str">
        <f t="shared" si="29"/>
        <v/>
      </c>
      <c r="Z272" s="140" t="str">
        <f t="shared" si="33"/>
        <v/>
      </c>
      <c r="AA272" s="141" t="str">
        <f>IF(OR($F272="",$G272="",$I272="",$I272=0),"",VLOOKUP($G272,'Tableau de bord'!$B$28:$G$32,4,TRUE))</f>
        <v/>
      </c>
      <c r="AB272" s="141" t="str">
        <f>IF(OR($F272="",$G272="",$I272="",$I272=0),"",VLOOKUP($G272,'Tableau de bord'!$B$35:$G$39,4,TRUE))</f>
        <v/>
      </c>
      <c r="AC272" s="168" t="str">
        <f t="shared" si="30"/>
        <v/>
      </c>
      <c r="AD272" s="142" t="str">
        <f t="shared" si="34"/>
        <v/>
      </c>
      <c r="AE272" s="142" t="str">
        <f>IF(OR($I272="",$G272="",$F272=""),"",IF(OR($H272&lt;&gt;"OK",$K272&lt;&gt;"OK",$N272&lt;&gt;"OK"),0,IF($Y272&gt;=0,IF(($Z$10*$Z272)*VLOOKUP($G272,'Tableau de bord'!$B$42:$G$46,4,TRUE)&gt;75000,75000*($Y272),(($Z$10*$Z272)*$Y272*VLOOKUP($G272,'Tableau de bord'!$B$42:$G$46,4,TRUE))))))</f>
        <v/>
      </c>
      <c r="AF272" s="177" t="str">
        <f t="shared" si="35"/>
        <v/>
      </c>
      <c r="AG272" s="309"/>
      <c r="AH272" s="310"/>
      <c r="AI272" s="387"/>
      <c r="AJ272" s="388"/>
      <c r="AK272" s="386" t="str">
        <f t="shared" si="36"/>
        <v/>
      </c>
      <c r="AL272" s="160"/>
      <c r="AM272" s="380"/>
      <c r="AN272" s="388"/>
      <c r="AO272" s="173"/>
      <c r="AP272" s="388"/>
      <c r="AQ272" s="160"/>
      <c r="AR272" s="7"/>
      <c r="AS272" s="173"/>
      <c r="AT272" s="160"/>
    </row>
    <row r="273" spans="1:46" s="143" customFormat="1" ht="21" customHeight="1" x14ac:dyDescent="0.25">
      <c r="A273" s="305"/>
      <c r="B273" s="311"/>
      <c r="C273" s="311"/>
      <c r="D273" s="311"/>
      <c r="E273" s="311"/>
      <c r="F273" s="312"/>
      <c r="G273" s="313"/>
      <c r="H273" s="137" t="str">
        <f>IF(AND($C$6="Choisir la période de dépôt",F273&lt;&gt;"",G273),"Choisir une période de dépôt",IF(AND($G273&lt;&gt;"",$F273=""),"Date de début requise",IF(AND($F273&lt;&gt;"",$G273=""),"Date de fin requise",IF($F273="","",IF(AND(VLOOKUP($G273,Données!$C$2:$E$7,3,TRUE)=VLOOKUP($C$6,Données!$A$2:$E$7,5,FALSE),VLOOKUP($F273,Données!$C$2:$E$7,3,TRUE)=VLOOKUP($C$6,Données!$A$2:$E$7,5,FALSE)),"OK","Les dates ne correspondent pas à la période visée par le soutien")))))</f>
        <v/>
      </c>
      <c r="I273" s="5"/>
      <c r="J273" s="523"/>
      <c r="K273" s="137" t="str">
        <f t="shared" si="31"/>
        <v/>
      </c>
      <c r="L273" s="524"/>
      <c r="M273" s="270"/>
      <c r="N273" s="137" t="str">
        <f t="shared" si="32"/>
        <v/>
      </c>
      <c r="O273" s="6"/>
      <c r="P273" s="160"/>
      <c r="Q273" s="7"/>
      <c r="R273" s="5"/>
      <c r="S273" s="10"/>
      <c r="T273" s="8"/>
      <c r="U273" s="306"/>
      <c r="V273" s="307"/>
      <c r="W273" s="308"/>
      <c r="X273" s="138" t="str">
        <f t="shared" si="28"/>
        <v/>
      </c>
      <c r="Y273" s="139" t="str">
        <f t="shared" si="29"/>
        <v/>
      </c>
      <c r="Z273" s="140" t="str">
        <f t="shared" si="33"/>
        <v/>
      </c>
      <c r="AA273" s="141" t="str">
        <f>IF(OR($F273="",$G273="",$I273="",$I273=0),"",VLOOKUP($G273,'Tableau de bord'!$B$28:$G$32,4,TRUE))</f>
        <v/>
      </c>
      <c r="AB273" s="141" t="str">
        <f>IF(OR($F273="",$G273="",$I273="",$I273=0),"",VLOOKUP($G273,'Tableau de bord'!$B$35:$G$39,4,TRUE))</f>
        <v/>
      </c>
      <c r="AC273" s="168" t="str">
        <f t="shared" si="30"/>
        <v/>
      </c>
      <c r="AD273" s="142" t="str">
        <f t="shared" si="34"/>
        <v/>
      </c>
      <c r="AE273" s="142" t="str">
        <f>IF(OR($I273="",$G273="",$F273=""),"",IF(OR($H273&lt;&gt;"OK",$K273&lt;&gt;"OK",$N273&lt;&gt;"OK"),0,IF($Y273&gt;=0,IF(($Z$10*$Z273)*VLOOKUP($G273,'Tableau de bord'!$B$42:$G$46,4,TRUE)&gt;75000,75000*($Y273),(($Z$10*$Z273)*$Y273*VLOOKUP($G273,'Tableau de bord'!$B$42:$G$46,4,TRUE))))))</f>
        <v/>
      </c>
      <c r="AF273" s="177" t="str">
        <f t="shared" si="35"/>
        <v/>
      </c>
      <c r="AG273" s="309"/>
      <c r="AH273" s="310"/>
      <c r="AI273" s="387"/>
      <c r="AJ273" s="388"/>
      <c r="AK273" s="386" t="str">
        <f t="shared" si="36"/>
        <v/>
      </c>
      <c r="AL273" s="160"/>
      <c r="AM273" s="380"/>
      <c r="AN273" s="388"/>
      <c r="AO273" s="173"/>
      <c r="AP273" s="388"/>
      <c r="AQ273" s="160"/>
      <c r="AR273" s="7"/>
      <c r="AS273" s="173"/>
      <c r="AT273" s="160"/>
    </row>
    <row r="274" spans="1:46" s="143" customFormat="1" ht="21" customHeight="1" x14ac:dyDescent="0.25">
      <c r="A274" s="305"/>
      <c r="B274" s="311"/>
      <c r="C274" s="311"/>
      <c r="D274" s="311"/>
      <c r="E274" s="311"/>
      <c r="F274" s="312"/>
      <c r="G274" s="313"/>
      <c r="H274" s="137" t="str">
        <f>IF(AND($C$6="Choisir la période de dépôt",F274&lt;&gt;"",G274),"Choisir une période de dépôt",IF(AND($G274&lt;&gt;"",$F274=""),"Date de début requise",IF(AND($F274&lt;&gt;"",$G274=""),"Date de fin requise",IF($F274="","",IF(AND(VLOOKUP($G274,Données!$C$2:$E$7,3,TRUE)=VLOOKUP($C$6,Données!$A$2:$E$7,5,FALSE),VLOOKUP($F274,Données!$C$2:$E$7,3,TRUE)=VLOOKUP($C$6,Données!$A$2:$E$7,5,FALSE)),"OK","Les dates ne correspondent pas à la période visée par le soutien")))))</f>
        <v/>
      </c>
      <c r="I274" s="5"/>
      <c r="J274" s="523"/>
      <c r="K274" s="137" t="str">
        <f t="shared" si="31"/>
        <v/>
      </c>
      <c r="L274" s="524"/>
      <c r="M274" s="270"/>
      <c r="N274" s="137" t="str">
        <f t="shared" si="32"/>
        <v/>
      </c>
      <c r="O274" s="6"/>
      <c r="P274" s="160"/>
      <c r="Q274" s="7"/>
      <c r="R274" s="5"/>
      <c r="S274" s="10"/>
      <c r="T274" s="8"/>
      <c r="U274" s="306"/>
      <c r="V274" s="307"/>
      <c r="W274" s="308"/>
      <c r="X274" s="138" t="str">
        <f t="shared" si="28"/>
        <v/>
      </c>
      <c r="Y274" s="139" t="str">
        <f t="shared" si="29"/>
        <v/>
      </c>
      <c r="Z274" s="140" t="str">
        <f t="shared" si="33"/>
        <v/>
      </c>
      <c r="AA274" s="141" t="str">
        <f>IF(OR($F274="",$G274="",$I274="",$I274=0),"",VLOOKUP($G274,'Tableau de bord'!$B$28:$G$32,4,TRUE))</f>
        <v/>
      </c>
      <c r="AB274" s="141" t="str">
        <f>IF(OR($F274="",$G274="",$I274="",$I274=0),"",VLOOKUP($G274,'Tableau de bord'!$B$35:$G$39,4,TRUE))</f>
        <v/>
      </c>
      <c r="AC274" s="168" t="str">
        <f t="shared" si="30"/>
        <v/>
      </c>
      <c r="AD274" s="142" t="str">
        <f t="shared" si="34"/>
        <v/>
      </c>
      <c r="AE274" s="142" t="str">
        <f>IF(OR($I274="",$G274="",$F274=""),"",IF(OR($H274&lt;&gt;"OK",$K274&lt;&gt;"OK",$N274&lt;&gt;"OK"),0,IF($Y274&gt;=0,IF(($Z$10*$Z274)*VLOOKUP($G274,'Tableau de bord'!$B$42:$G$46,4,TRUE)&gt;75000,75000*($Y274),(($Z$10*$Z274)*$Y274*VLOOKUP($G274,'Tableau de bord'!$B$42:$G$46,4,TRUE))))))</f>
        <v/>
      </c>
      <c r="AF274" s="177" t="str">
        <f t="shared" si="35"/>
        <v/>
      </c>
      <c r="AG274" s="309"/>
      <c r="AH274" s="310"/>
      <c r="AI274" s="387"/>
      <c r="AJ274" s="388"/>
      <c r="AK274" s="386" t="str">
        <f t="shared" si="36"/>
        <v/>
      </c>
      <c r="AL274" s="160"/>
      <c r="AM274" s="380"/>
      <c r="AN274" s="388"/>
      <c r="AO274" s="173"/>
      <c r="AP274" s="388"/>
      <c r="AQ274" s="160"/>
      <c r="AR274" s="7"/>
      <c r="AS274" s="173"/>
      <c r="AT274" s="160"/>
    </row>
    <row r="275" spans="1:46" s="143" customFormat="1" ht="21" customHeight="1" x14ac:dyDescent="0.25">
      <c r="A275" s="305"/>
      <c r="B275" s="311"/>
      <c r="C275" s="311"/>
      <c r="D275" s="311"/>
      <c r="E275" s="311"/>
      <c r="F275" s="312"/>
      <c r="G275" s="313"/>
      <c r="H275" s="137" t="str">
        <f>IF(AND($C$6="Choisir la période de dépôt",F275&lt;&gt;"",G275),"Choisir une période de dépôt",IF(AND($G275&lt;&gt;"",$F275=""),"Date de début requise",IF(AND($F275&lt;&gt;"",$G275=""),"Date de fin requise",IF($F275="","",IF(AND(VLOOKUP($G275,Données!$C$2:$E$7,3,TRUE)=VLOOKUP($C$6,Données!$A$2:$E$7,5,FALSE),VLOOKUP($F275,Données!$C$2:$E$7,3,TRUE)=VLOOKUP($C$6,Données!$A$2:$E$7,5,FALSE)),"OK","Les dates ne correspondent pas à la période visée par le soutien")))))</f>
        <v/>
      </c>
      <c r="I275" s="5"/>
      <c r="J275" s="523"/>
      <c r="K275" s="137" t="str">
        <f t="shared" si="31"/>
        <v/>
      </c>
      <c r="L275" s="524"/>
      <c r="M275" s="270"/>
      <c r="N275" s="137" t="str">
        <f t="shared" si="32"/>
        <v/>
      </c>
      <c r="O275" s="6"/>
      <c r="P275" s="160"/>
      <c r="Q275" s="7"/>
      <c r="R275" s="5"/>
      <c r="S275" s="10"/>
      <c r="T275" s="8"/>
      <c r="U275" s="306"/>
      <c r="V275" s="307"/>
      <c r="W275" s="308"/>
      <c r="X275" s="138" t="str">
        <f t="shared" si="28"/>
        <v/>
      </c>
      <c r="Y275" s="139" t="str">
        <f t="shared" si="29"/>
        <v/>
      </c>
      <c r="Z275" s="140" t="str">
        <f t="shared" si="33"/>
        <v/>
      </c>
      <c r="AA275" s="141" t="str">
        <f>IF(OR($F275="",$G275="",$I275="",$I275=0),"",VLOOKUP($G275,'Tableau de bord'!$B$28:$G$32,4,TRUE))</f>
        <v/>
      </c>
      <c r="AB275" s="141" t="str">
        <f>IF(OR($F275="",$G275="",$I275="",$I275=0),"",VLOOKUP($G275,'Tableau de bord'!$B$35:$G$39,4,TRUE))</f>
        <v/>
      </c>
      <c r="AC275" s="168" t="str">
        <f t="shared" si="30"/>
        <v/>
      </c>
      <c r="AD275" s="142" t="str">
        <f t="shared" si="34"/>
        <v/>
      </c>
      <c r="AE275" s="142" t="str">
        <f>IF(OR($I275="",$G275="",$F275=""),"",IF(OR($H275&lt;&gt;"OK",$K275&lt;&gt;"OK",$N275&lt;&gt;"OK"),0,IF($Y275&gt;=0,IF(($Z$10*$Z275)*VLOOKUP($G275,'Tableau de bord'!$B$42:$G$46,4,TRUE)&gt;75000,75000*($Y275),(($Z$10*$Z275)*$Y275*VLOOKUP($G275,'Tableau de bord'!$B$42:$G$46,4,TRUE))))))</f>
        <v/>
      </c>
      <c r="AF275" s="177" t="str">
        <f t="shared" si="35"/>
        <v/>
      </c>
      <c r="AG275" s="309"/>
      <c r="AH275" s="310"/>
      <c r="AI275" s="387"/>
      <c r="AJ275" s="388"/>
      <c r="AK275" s="386" t="str">
        <f t="shared" si="36"/>
        <v/>
      </c>
      <c r="AL275" s="160"/>
      <c r="AM275" s="380"/>
      <c r="AN275" s="388"/>
      <c r="AO275" s="173"/>
      <c r="AP275" s="388"/>
      <c r="AQ275" s="160"/>
      <c r="AR275" s="7"/>
      <c r="AS275" s="173"/>
      <c r="AT275" s="160"/>
    </row>
    <row r="276" spans="1:46" s="143" customFormat="1" ht="21" customHeight="1" x14ac:dyDescent="0.25">
      <c r="A276" s="305"/>
      <c r="B276" s="311"/>
      <c r="C276" s="311"/>
      <c r="D276" s="311"/>
      <c r="E276" s="311"/>
      <c r="F276" s="312"/>
      <c r="G276" s="313"/>
      <c r="H276" s="137" t="str">
        <f>IF(AND($C$6="Choisir la période de dépôt",F276&lt;&gt;"",G276),"Choisir une période de dépôt",IF(AND($G276&lt;&gt;"",$F276=""),"Date de début requise",IF(AND($F276&lt;&gt;"",$G276=""),"Date de fin requise",IF($F276="","",IF(AND(VLOOKUP($G276,Données!$C$2:$E$7,3,TRUE)=VLOOKUP($C$6,Données!$A$2:$E$7,5,FALSE),VLOOKUP($F276,Données!$C$2:$E$7,3,TRUE)=VLOOKUP($C$6,Données!$A$2:$E$7,5,FALSE)),"OK","Les dates ne correspondent pas à la période visée par le soutien")))))</f>
        <v/>
      </c>
      <c r="I276" s="5"/>
      <c r="J276" s="523"/>
      <c r="K276" s="137" t="str">
        <f t="shared" si="31"/>
        <v/>
      </c>
      <c r="L276" s="524"/>
      <c r="M276" s="270"/>
      <c r="N276" s="137" t="str">
        <f t="shared" si="32"/>
        <v/>
      </c>
      <c r="O276" s="6"/>
      <c r="P276" s="160"/>
      <c r="Q276" s="7"/>
      <c r="R276" s="5"/>
      <c r="S276" s="10"/>
      <c r="T276" s="8"/>
      <c r="U276" s="306"/>
      <c r="V276" s="307"/>
      <c r="W276" s="308"/>
      <c r="X276" s="138" t="str">
        <f t="shared" si="28"/>
        <v/>
      </c>
      <c r="Y276" s="139" t="str">
        <f t="shared" si="29"/>
        <v/>
      </c>
      <c r="Z276" s="140" t="str">
        <f t="shared" si="33"/>
        <v/>
      </c>
      <c r="AA276" s="141" t="str">
        <f>IF(OR($F276="",$G276="",$I276="",$I276=0),"",VLOOKUP($G276,'Tableau de bord'!$B$28:$G$32,4,TRUE))</f>
        <v/>
      </c>
      <c r="AB276" s="141" t="str">
        <f>IF(OR($F276="",$G276="",$I276="",$I276=0),"",VLOOKUP($G276,'Tableau de bord'!$B$35:$G$39,4,TRUE))</f>
        <v/>
      </c>
      <c r="AC276" s="168" t="str">
        <f t="shared" si="30"/>
        <v/>
      </c>
      <c r="AD276" s="142" t="str">
        <f t="shared" si="34"/>
        <v/>
      </c>
      <c r="AE276" s="142" t="str">
        <f>IF(OR($I276="",$G276="",$F276=""),"",IF(OR($H276&lt;&gt;"OK",$K276&lt;&gt;"OK",$N276&lt;&gt;"OK"),0,IF($Y276&gt;=0,IF(($Z$10*$Z276)*VLOOKUP($G276,'Tableau de bord'!$B$42:$G$46,4,TRUE)&gt;75000,75000*($Y276),(($Z$10*$Z276)*$Y276*VLOOKUP($G276,'Tableau de bord'!$B$42:$G$46,4,TRUE))))))</f>
        <v/>
      </c>
      <c r="AF276" s="177" t="str">
        <f t="shared" si="35"/>
        <v/>
      </c>
      <c r="AG276" s="309"/>
      <c r="AH276" s="310"/>
      <c r="AI276" s="387"/>
      <c r="AJ276" s="388"/>
      <c r="AK276" s="386" t="str">
        <f t="shared" si="36"/>
        <v/>
      </c>
      <c r="AL276" s="160"/>
      <c r="AM276" s="380"/>
      <c r="AN276" s="388"/>
      <c r="AO276" s="173"/>
      <c r="AP276" s="388"/>
      <c r="AQ276" s="160"/>
      <c r="AR276" s="7"/>
      <c r="AS276" s="173"/>
      <c r="AT276" s="160"/>
    </row>
    <row r="277" spans="1:46" s="143" customFormat="1" ht="21" customHeight="1" x14ac:dyDescent="0.25">
      <c r="A277" s="305"/>
      <c r="B277" s="311"/>
      <c r="C277" s="311"/>
      <c r="D277" s="311"/>
      <c r="E277" s="311"/>
      <c r="F277" s="312"/>
      <c r="G277" s="313"/>
      <c r="H277" s="137" t="str">
        <f>IF(AND($C$6="Choisir la période de dépôt",F277&lt;&gt;"",G277),"Choisir une période de dépôt",IF(AND($G277&lt;&gt;"",$F277=""),"Date de début requise",IF(AND($F277&lt;&gt;"",$G277=""),"Date de fin requise",IF($F277="","",IF(AND(VLOOKUP($G277,Données!$C$2:$E$7,3,TRUE)=VLOOKUP($C$6,Données!$A$2:$E$7,5,FALSE),VLOOKUP($F277,Données!$C$2:$E$7,3,TRUE)=VLOOKUP($C$6,Données!$A$2:$E$7,5,FALSE)),"OK","Les dates ne correspondent pas à la période visée par le soutien")))))</f>
        <v/>
      </c>
      <c r="I277" s="5"/>
      <c r="J277" s="523"/>
      <c r="K277" s="137" t="str">
        <f t="shared" si="31"/>
        <v/>
      </c>
      <c r="L277" s="524"/>
      <c r="M277" s="270"/>
      <c r="N277" s="137" t="str">
        <f t="shared" si="32"/>
        <v/>
      </c>
      <c r="O277" s="6"/>
      <c r="P277" s="160"/>
      <c r="Q277" s="7"/>
      <c r="R277" s="5"/>
      <c r="S277" s="10"/>
      <c r="T277" s="8"/>
      <c r="U277" s="306"/>
      <c r="V277" s="307"/>
      <c r="W277" s="308"/>
      <c r="X277" s="138" t="str">
        <f t="shared" si="28"/>
        <v/>
      </c>
      <c r="Y277" s="139" t="str">
        <f t="shared" si="29"/>
        <v/>
      </c>
      <c r="Z277" s="140" t="str">
        <f t="shared" si="33"/>
        <v/>
      </c>
      <c r="AA277" s="141" t="str">
        <f>IF(OR($F277="",$G277="",$I277="",$I277=0),"",VLOOKUP($G277,'Tableau de bord'!$B$28:$G$32,4,TRUE))</f>
        <v/>
      </c>
      <c r="AB277" s="141" t="str">
        <f>IF(OR($F277="",$G277="",$I277="",$I277=0),"",VLOOKUP($G277,'Tableau de bord'!$B$35:$G$39,4,TRUE))</f>
        <v/>
      </c>
      <c r="AC277" s="168" t="str">
        <f t="shared" si="30"/>
        <v/>
      </c>
      <c r="AD277" s="142" t="str">
        <f t="shared" si="34"/>
        <v/>
      </c>
      <c r="AE277" s="142" t="str">
        <f>IF(OR($I277="",$G277="",$F277=""),"",IF(OR($H277&lt;&gt;"OK",$K277&lt;&gt;"OK",$N277&lt;&gt;"OK"),0,IF($Y277&gt;=0,IF(($Z$10*$Z277)*VLOOKUP($G277,'Tableau de bord'!$B$42:$G$46,4,TRUE)&gt;75000,75000*($Y277),(($Z$10*$Z277)*$Y277*VLOOKUP($G277,'Tableau de bord'!$B$42:$G$46,4,TRUE))))))</f>
        <v/>
      </c>
      <c r="AF277" s="177" t="str">
        <f t="shared" si="35"/>
        <v/>
      </c>
      <c r="AG277" s="309"/>
      <c r="AH277" s="310"/>
      <c r="AI277" s="387"/>
      <c r="AJ277" s="388"/>
      <c r="AK277" s="386" t="str">
        <f t="shared" si="36"/>
        <v/>
      </c>
      <c r="AL277" s="160"/>
      <c r="AM277" s="380"/>
      <c r="AN277" s="388"/>
      <c r="AO277" s="173"/>
      <c r="AP277" s="388"/>
      <c r="AQ277" s="160"/>
      <c r="AR277" s="7"/>
      <c r="AS277" s="173"/>
      <c r="AT277" s="160"/>
    </row>
  </sheetData>
  <sheetProtection algorithmName="SHA-512" hashValue="pnRrs2Ds4bLfrtRfjtYCSSXmHeQoV32R0VFWIVZreZogVSsZGmNn7mzcIeLu42b/pRMflueblrpUgCaQ1s1yRA==" saltValue="5ftIVEWTj1RJTL6SSPhbsw==" spinCount="100000" sheet="1" selectLockedCells="1" sort="0" autoFilter="0"/>
  <autoFilter ref="A21:AT277" xr:uid="{00000000-0009-0000-0000-000005000000}"/>
  <dataConsolidate/>
  <mergeCells count="14">
    <mergeCell ref="Q18:S18"/>
    <mergeCell ref="A3:H3"/>
    <mergeCell ref="F20:H20"/>
    <mergeCell ref="AR18:AT18"/>
    <mergeCell ref="A17:T17"/>
    <mergeCell ref="A18:E18"/>
    <mergeCell ref="U17:AH17"/>
    <mergeCell ref="AM18:AQ18"/>
    <mergeCell ref="U18:V18"/>
    <mergeCell ref="W18:AE18"/>
    <mergeCell ref="F18:P18"/>
    <mergeCell ref="AI18:AL18"/>
    <mergeCell ref="AI17:AT17"/>
    <mergeCell ref="AG18:AH18"/>
  </mergeCells>
  <conditionalFormatting sqref="H22:H277">
    <cfRule type="notContainsText" dxfId="3" priority="5" operator="notContains" text="OK">
      <formula>ISERROR(SEARCH("OK",H22))</formula>
    </cfRule>
  </conditionalFormatting>
  <conditionalFormatting sqref="K22:K277">
    <cfRule type="notContainsText" dxfId="2" priority="4" operator="notContains" text="OK">
      <formula>ISERROR(SEARCH("OK",K22))</formula>
    </cfRule>
  </conditionalFormatting>
  <conditionalFormatting sqref="N22:N277">
    <cfRule type="notContainsText" dxfId="1" priority="1" operator="notContains" text="OK">
      <formula>ISERROR(SEARCH("OK",N22))</formula>
    </cfRule>
  </conditionalFormatting>
  <conditionalFormatting sqref="Z22:Z277">
    <cfRule type="cellIs" dxfId="0" priority="2" operator="equal">
      <formula>0</formula>
    </cfRule>
  </conditionalFormatting>
  <dataValidations count="6">
    <dataValidation type="list" allowBlank="1" showInputMessage="1" showErrorMessage="1" sqref="D9" xr:uid="{00000000-0002-0000-0500-000000000000}">
      <formula1>"Oui,Non"</formula1>
    </dataValidation>
    <dataValidation type="list" allowBlank="1" showInputMessage="1" showErrorMessage="1" sqref="A22:A277 Q22:T277 AG22:AH277 AR22:AR277" xr:uid="{00000000-0002-0000-0500-000001000000}">
      <formula1>"X,x"</formula1>
    </dataValidation>
    <dataValidation type="whole" operator="greaterThanOrEqual" allowBlank="1" showErrorMessage="1" error="La valeur doit être positive" sqref="W22:W277" xr:uid="{00000000-0002-0000-0500-000002000000}">
      <formula1>0</formula1>
    </dataValidation>
    <dataValidation type="whole" allowBlank="1" showInputMessage="1" showErrorMessage="1" sqref="U22:V277" xr:uid="{00000000-0002-0000-0500-000003000000}">
      <formula1>0</formula1>
      <formula2>500</formula2>
    </dataValidation>
    <dataValidation type="date" allowBlank="1" showInputMessage="1" showErrorMessage="1" sqref="F22:G277" xr:uid="{00000000-0002-0000-0500-000004000000}">
      <formula1>45017</formula1>
      <formula2>45382</formula2>
    </dataValidation>
    <dataValidation type="list" allowBlank="1" showInputMessage="1" sqref="D22:D277" xr:uid="{00000000-0002-0000-0500-000006000000}">
      <formula1>"Arts du cirque,Arts multidisciplinaires,Chanson,Conte,Danse,Humour,Littérature,Musique,Pluridisciplinaire,Théâtre,Autre(Précisez)"</formula1>
    </dataValidation>
  </dataValidations>
  <pageMargins left="0.25" right="0.25" top="0.75" bottom="0.75" header="0.3" footer="0.3"/>
  <pageSetup paperSize="5" scale="16" fitToHeight="0" orientation="landscape" r:id="rId1"/>
  <headerFooter>
    <oddFooter>&amp;LPlan de diffusion pour les productions québécoises - Public public&amp;Rpage &amp;P de &amp;N</oddFooter>
  </headerFooter>
  <extLst>
    <ext xmlns:x14="http://schemas.microsoft.com/office/spreadsheetml/2009/9/main" uri="{CCE6A557-97BC-4b89-ADB6-D9C93CAAB3DF}">
      <x14:dataValidations xmlns:xm="http://schemas.microsoft.com/office/excel/2006/main" count="1">
        <x14:dataValidation type="list" allowBlank="1" xr:uid="{00000000-0002-0000-0500-000005000000}">
          <x14:formula1>
            <xm:f>Données!$B$20:$B$21</xm:f>
          </x14:formula1>
          <xm:sqref>L22:L277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S513"/>
  <sheetViews>
    <sheetView workbookViewId="0">
      <pane ySplit="1" topLeftCell="A2" activePane="bottomLeft" state="frozen"/>
      <selection activeCell="P79" sqref="P79"/>
      <selection pane="bottomLeft" activeCell="D3" sqref="D3"/>
    </sheetView>
  </sheetViews>
  <sheetFormatPr baseColWidth="10" defaultRowHeight="14.5" x14ac:dyDescent="0.35"/>
  <cols>
    <col min="2" max="2" width="21.54296875" bestFit="1" customWidth="1"/>
    <col min="3" max="3" width="14.81640625" customWidth="1"/>
    <col min="6" max="6" width="16.7265625" bestFit="1" customWidth="1"/>
    <col min="8" max="8" width="15.7265625" customWidth="1"/>
  </cols>
  <sheetData>
    <row r="1" spans="1:19" ht="43.5" x14ac:dyDescent="0.35">
      <c r="A1" t="s">
        <v>119</v>
      </c>
      <c r="B1" s="189" t="s">
        <v>96</v>
      </c>
      <c r="C1" s="189" t="s">
        <v>190</v>
      </c>
      <c r="D1" s="189" t="s">
        <v>97</v>
      </c>
      <c r="E1" s="189" t="s">
        <v>98</v>
      </c>
      <c r="F1" s="189" t="s">
        <v>18</v>
      </c>
      <c r="G1" s="189" t="s">
        <v>99</v>
      </c>
      <c r="H1" s="189" t="s">
        <v>1056</v>
      </c>
      <c r="I1" s="189" t="s">
        <v>101</v>
      </c>
      <c r="J1" s="189" t="s">
        <v>100</v>
      </c>
      <c r="K1" s="189" t="s">
        <v>15</v>
      </c>
      <c r="L1" s="283" t="s">
        <v>1058</v>
      </c>
      <c r="M1" s="283" t="s">
        <v>1057</v>
      </c>
      <c r="N1" s="402" t="s">
        <v>123</v>
      </c>
      <c r="O1" s="189" t="s">
        <v>102</v>
      </c>
      <c r="P1" s="189" t="s">
        <v>103</v>
      </c>
      <c r="Q1" s="189" t="s">
        <v>125</v>
      </c>
      <c r="R1" s="189" t="s">
        <v>116</v>
      </c>
      <c r="S1" s="189" t="s">
        <v>126</v>
      </c>
    </row>
    <row r="2" spans="1:19" x14ac:dyDescent="0.35">
      <c r="A2" t="s">
        <v>120</v>
      </c>
      <c r="B2" t="str">
        <f>'Public adulte'!$C$6</f>
        <v>Choisir la période de dépôt</v>
      </c>
      <c r="C2">
        <f>'Identification de la salle'!$C$14</f>
        <v>0</v>
      </c>
      <c r="D2" s="187" t="str">
        <f>'Public adulte'!$C$7</f>
        <v/>
      </c>
      <c r="E2">
        <f>'Public adulte'!$C$8</f>
        <v>0</v>
      </c>
      <c r="F2" t="str">
        <f>'Public adulte'!$C$9</f>
        <v>«Choisir»</v>
      </c>
      <c r="G2" s="187">
        <f>'Public adulte'!$C$10</f>
        <v>0</v>
      </c>
      <c r="H2" s="187" t="str">
        <f>IF(OR(G2=0,G2=""),"",VLOOKUP(G2,Données!$B$50:$D$52,3,TRUE))</f>
        <v/>
      </c>
      <c r="I2" s="188" t="str">
        <f>'Tableau de bord'!$G$18</f>
        <v/>
      </c>
      <c r="J2" s="174" t="str">
        <f>'Tableau de bord'!$G$19</f>
        <v/>
      </c>
      <c r="K2">
        <f>'Public adulte'!D22</f>
        <v>0</v>
      </c>
      <c r="L2" s="187" t="str">
        <f>'Public adulte'!X22</f>
        <v/>
      </c>
      <c r="M2" s="187" t="str">
        <f>'Public adulte'!Y22</f>
        <v/>
      </c>
      <c r="N2" s="187" t="str">
        <f>IF(L2="","",L2-M2)</f>
        <v/>
      </c>
      <c r="O2" s="187" t="str">
        <f>IF(N2="","",IF(N2=0,0,'Public adulte'!O22))</f>
        <v/>
      </c>
      <c r="P2">
        <f>IF(N2=0,0,'Public adulte'!P22)</f>
        <v>0</v>
      </c>
      <c r="Q2" t="str">
        <f>'Public adulte'!AD22</f>
        <v/>
      </c>
      <c r="R2" t="str">
        <f>'Public adulte'!AE22</f>
        <v/>
      </c>
      <c r="S2" t="str">
        <f>'Public adulte'!AF22</f>
        <v/>
      </c>
    </row>
    <row r="3" spans="1:19" x14ac:dyDescent="0.35">
      <c r="A3" t="s">
        <v>120</v>
      </c>
      <c r="B3" t="str">
        <f>'Public adulte'!$C$6</f>
        <v>Choisir la période de dépôt</v>
      </c>
      <c r="C3">
        <f>'Identification de la salle'!$C$14</f>
        <v>0</v>
      </c>
      <c r="D3" s="187" t="str">
        <f>'Public adulte'!$C$7</f>
        <v/>
      </c>
      <c r="E3">
        <f>'Public adulte'!$C$8</f>
        <v>0</v>
      </c>
      <c r="F3" t="str">
        <f>'Public adulte'!$C$9</f>
        <v>«Choisir»</v>
      </c>
      <c r="G3" s="187">
        <f>'Public adulte'!$C$10</f>
        <v>0</v>
      </c>
      <c r="H3" s="187" t="str">
        <f>IF(OR(G3=0,G3=""),"",VLOOKUP(G3,Données!$B$50:$D$52,3,TRUE))</f>
        <v/>
      </c>
      <c r="I3" s="188" t="str">
        <f>'Tableau de bord'!$G$18</f>
        <v/>
      </c>
      <c r="J3" s="174" t="str">
        <f>'Tableau de bord'!$G$19</f>
        <v/>
      </c>
      <c r="K3">
        <f>'Public adulte'!D23</f>
        <v>0</v>
      </c>
      <c r="L3" s="187" t="str">
        <f>'Public adulte'!X23</f>
        <v/>
      </c>
      <c r="M3" s="187" t="str">
        <f>'Public adulte'!Y23</f>
        <v/>
      </c>
      <c r="N3" s="187" t="str">
        <f t="shared" ref="N3:N66" si="0">IF(L3="","",L3-M3)</f>
        <v/>
      </c>
      <c r="O3" s="187" t="str">
        <f>IF(N3="","",IF(N3=0,0,'Public adulte'!O23))</f>
        <v/>
      </c>
      <c r="P3">
        <f>IF(N3=0,0,'Public adulte'!P23)</f>
        <v>0</v>
      </c>
      <c r="Q3" t="str">
        <f>'Public adulte'!AD23</f>
        <v/>
      </c>
      <c r="R3" t="str">
        <f>'Public adulte'!AE23</f>
        <v/>
      </c>
      <c r="S3" t="str">
        <f>'Public adulte'!AF23</f>
        <v/>
      </c>
    </row>
    <row r="4" spans="1:19" x14ac:dyDescent="0.35">
      <c r="A4" t="s">
        <v>120</v>
      </c>
      <c r="B4" t="str">
        <f>'Public adulte'!$C$6</f>
        <v>Choisir la période de dépôt</v>
      </c>
      <c r="C4">
        <f>'Identification de la salle'!$C$14</f>
        <v>0</v>
      </c>
      <c r="D4" s="187" t="str">
        <f>'Public adulte'!$C$7</f>
        <v/>
      </c>
      <c r="E4">
        <f>'Public adulte'!$C$8</f>
        <v>0</v>
      </c>
      <c r="F4" t="str">
        <f>'Public adulte'!$C$9</f>
        <v>«Choisir»</v>
      </c>
      <c r="G4" s="187">
        <f>'Public adulte'!$C$10</f>
        <v>0</v>
      </c>
      <c r="H4" s="187" t="str">
        <f>IF(OR(G4=0,G4=""),"",VLOOKUP(G4,Données!$B$50:$D$52,3,TRUE))</f>
        <v/>
      </c>
      <c r="I4" s="188" t="str">
        <f>'Tableau de bord'!$G$18</f>
        <v/>
      </c>
      <c r="J4" s="174" t="str">
        <f>'Tableau de bord'!$G$19</f>
        <v/>
      </c>
      <c r="K4">
        <f>'Public adulte'!D24</f>
        <v>0</v>
      </c>
      <c r="L4" s="187" t="str">
        <f>'Public adulte'!X24</f>
        <v/>
      </c>
      <c r="M4" s="187" t="str">
        <f>'Public adulte'!Y24</f>
        <v/>
      </c>
      <c r="N4" s="187" t="str">
        <f t="shared" si="0"/>
        <v/>
      </c>
      <c r="O4" s="187" t="str">
        <f>IF(N4="","",IF(N4=0,0,'Public adulte'!O24))</f>
        <v/>
      </c>
      <c r="P4">
        <f>IF(N4=0,0,'Public adulte'!P24)</f>
        <v>0</v>
      </c>
      <c r="Q4" t="str">
        <f>'Public adulte'!AD24</f>
        <v/>
      </c>
      <c r="R4" t="str">
        <f>'Public adulte'!AE24</f>
        <v/>
      </c>
      <c r="S4" t="str">
        <f>'Public adulte'!AF24</f>
        <v/>
      </c>
    </row>
    <row r="5" spans="1:19" x14ac:dyDescent="0.35">
      <c r="A5" t="s">
        <v>120</v>
      </c>
      <c r="B5" t="str">
        <f>'Public adulte'!$C$6</f>
        <v>Choisir la période de dépôt</v>
      </c>
      <c r="C5">
        <f>'Identification de la salle'!$C$14</f>
        <v>0</v>
      </c>
      <c r="D5" s="187" t="str">
        <f>'Public adulte'!$C$7</f>
        <v/>
      </c>
      <c r="E5">
        <f>'Public adulte'!$C$8</f>
        <v>0</v>
      </c>
      <c r="F5" t="str">
        <f>'Public adulte'!$C$9</f>
        <v>«Choisir»</v>
      </c>
      <c r="G5" s="187">
        <f>'Public adulte'!$C$10</f>
        <v>0</v>
      </c>
      <c r="H5" s="187" t="str">
        <f>IF(OR(G5=0,G5=""),"",VLOOKUP(G5,Données!$B$50:$D$52,3,TRUE))</f>
        <v/>
      </c>
      <c r="I5" s="188" t="str">
        <f>'Tableau de bord'!$G$18</f>
        <v/>
      </c>
      <c r="J5" s="174" t="str">
        <f>'Tableau de bord'!$G$19</f>
        <v/>
      </c>
      <c r="K5">
        <f>'Public adulte'!D25</f>
        <v>0</v>
      </c>
      <c r="L5" s="187" t="str">
        <f>'Public adulte'!X25</f>
        <v/>
      </c>
      <c r="M5" s="187" t="str">
        <f>'Public adulte'!Y25</f>
        <v/>
      </c>
      <c r="N5" s="187" t="str">
        <f t="shared" si="0"/>
        <v/>
      </c>
      <c r="O5" s="187" t="str">
        <f>IF(N5="","",IF(N5=0,0,'Public adulte'!O25))</f>
        <v/>
      </c>
      <c r="P5">
        <f>IF(N5=0,0,'Public adulte'!P25)</f>
        <v>0</v>
      </c>
      <c r="Q5" t="str">
        <f>'Public adulte'!AD25</f>
        <v/>
      </c>
      <c r="R5" t="str">
        <f>'Public adulte'!AE25</f>
        <v/>
      </c>
      <c r="S5" t="str">
        <f>'Public adulte'!AF25</f>
        <v/>
      </c>
    </row>
    <row r="6" spans="1:19" x14ac:dyDescent="0.35">
      <c r="A6" t="s">
        <v>120</v>
      </c>
      <c r="B6" t="str">
        <f>'Public adulte'!$C$6</f>
        <v>Choisir la période de dépôt</v>
      </c>
      <c r="C6">
        <f>'Identification de la salle'!$C$14</f>
        <v>0</v>
      </c>
      <c r="D6" s="187" t="str">
        <f>'Public adulte'!$C$7</f>
        <v/>
      </c>
      <c r="E6">
        <f>'Public adulte'!$C$8</f>
        <v>0</v>
      </c>
      <c r="F6" t="str">
        <f>'Public adulte'!$C$9</f>
        <v>«Choisir»</v>
      </c>
      <c r="G6" s="187">
        <f>'Public adulte'!$C$10</f>
        <v>0</v>
      </c>
      <c r="H6" s="187" t="str">
        <f>IF(OR(G6=0,G6=""),"",VLOOKUP(G6,Données!$B$50:$D$52,3,TRUE))</f>
        <v/>
      </c>
      <c r="I6" s="188" t="str">
        <f>'Tableau de bord'!$G$18</f>
        <v/>
      </c>
      <c r="J6" s="174" t="str">
        <f>'Tableau de bord'!$G$19</f>
        <v/>
      </c>
      <c r="K6">
        <f>'Public adulte'!D26</f>
        <v>0</v>
      </c>
      <c r="L6" s="187" t="str">
        <f>'Public adulte'!X26</f>
        <v/>
      </c>
      <c r="M6" s="187" t="str">
        <f>'Public adulte'!Y26</f>
        <v/>
      </c>
      <c r="N6" s="187" t="str">
        <f t="shared" si="0"/>
        <v/>
      </c>
      <c r="O6" s="187" t="str">
        <f>IF(N6="","",IF(N6=0,0,'Public adulte'!O26))</f>
        <v/>
      </c>
      <c r="P6">
        <f>IF(N6=0,0,'Public adulte'!P26)</f>
        <v>0</v>
      </c>
      <c r="Q6" t="str">
        <f>'Public adulte'!AD26</f>
        <v/>
      </c>
      <c r="R6" t="str">
        <f>'Public adulte'!AE26</f>
        <v/>
      </c>
      <c r="S6" t="str">
        <f>'Public adulte'!AF26</f>
        <v/>
      </c>
    </row>
    <row r="7" spans="1:19" x14ac:dyDescent="0.35">
      <c r="A7" t="s">
        <v>120</v>
      </c>
      <c r="B7" t="str">
        <f>'Public adulte'!$C$6</f>
        <v>Choisir la période de dépôt</v>
      </c>
      <c r="C7">
        <f>'Identification de la salle'!$C$14</f>
        <v>0</v>
      </c>
      <c r="D7" s="187" t="str">
        <f>'Public adulte'!$C$7</f>
        <v/>
      </c>
      <c r="E7">
        <f>'Public adulte'!$C$8</f>
        <v>0</v>
      </c>
      <c r="F7" t="str">
        <f>'Public adulte'!$C$9</f>
        <v>«Choisir»</v>
      </c>
      <c r="G7" s="187">
        <f>'Public adulte'!$C$10</f>
        <v>0</v>
      </c>
      <c r="H7" s="187" t="str">
        <f>IF(OR(G7=0,G7=""),"",VLOOKUP(G7,Données!$B$50:$D$52,3,TRUE))</f>
        <v/>
      </c>
      <c r="I7" s="188" t="str">
        <f>'Tableau de bord'!$G$18</f>
        <v/>
      </c>
      <c r="J7" s="174" t="str">
        <f>'Tableau de bord'!$G$19</f>
        <v/>
      </c>
      <c r="K7">
        <f>'Public adulte'!D27</f>
        <v>0</v>
      </c>
      <c r="L7" s="187" t="str">
        <f>'Public adulte'!X27</f>
        <v/>
      </c>
      <c r="M7" s="187" t="str">
        <f>'Public adulte'!Y27</f>
        <v/>
      </c>
      <c r="N7" s="187" t="str">
        <f t="shared" si="0"/>
        <v/>
      </c>
      <c r="O7" s="187" t="str">
        <f>IF(N7="","",IF(N7=0,0,'Public adulte'!O27))</f>
        <v/>
      </c>
      <c r="P7">
        <f>IF(N7=0,0,'Public adulte'!P27)</f>
        <v>0</v>
      </c>
      <c r="Q7" t="str">
        <f>'Public adulte'!AD27</f>
        <v/>
      </c>
      <c r="R7" t="str">
        <f>'Public adulte'!AE27</f>
        <v/>
      </c>
      <c r="S7" t="str">
        <f>'Public adulte'!AF27</f>
        <v/>
      </c>
    </row>
    <row r="8" spans="1:19" x14ac:dyDescent="0.35">
      <c r="A8" t="s">
        <v>120</v>
      </c>
      <c r="B8" t="str">
        <f>'Public adulte'!$C$6</f>
        <v>Choisir la période de dépôt</v>
      </c>
      <c r="C8">
        <f>'Identification de la salle'!$C$14</f>
        <v>0</v>
      </c>
      <c r="D8" s="187" t="str">
        <f>'Public adulte'!$C$7</f>
        <v/>
      </c>
      <c r="E8">
        <f>'Public adulte'!$C$8</f>
        <v>0</v>
      </c>
      <c r="F8" t="str">
        <f>'Public adulte'!$C$9</f>
        <v>«Choisir»</v>
      </c>
      <c r="G8" s="187">
        <f>'Public adulte'!$C$10</f>
        <v>0</v>
      </c>
      <c r="H8" s="187" t="str">
        <f>IF(OR(G8=0,G8=""),"",VLOOKUP(G8,Données!$B$50:$D$52,3,TRUE))</f>
        <v/>
      </c>
      <c r="I8" s="188" t="str">
        <f>'Tableau de bord'!$G$18</f>
        <v/>
      </c>
      <c r="J8" s="174" t="str">
        <f>'Tableau de bord'!$G$19</f>
        <v/>
      </c>
      <c r="K8">
        <f>'Public adulte'!D28</f>
        <v>0</v>
      </c>
      <c r="L8" s="187" t="str">
        <f>'Public adulte'!X28</f>
        <v/>
      </c>
      <c r="M8" s="187" t="str">
        <f>'Public adulte'!Y28</f>
        <v/>
      </c>
      <c r="N8" s="187" t="str">
        <f t="shared" si="0"/>
        <v/>
      </c>
      <c r="O8" s="187" t="str">
        <f>IF(N8="","",IF(N8=0,0,'Public adulte'!O28))</f>
        <v/>
      </c>
      <c r="P8">
        <f>IF(N8=0,0,'Public adulte'!P28)</f>
        <v>0</v>
      </c>
      <c r="Q8" t="str">
        <f>'Public adulte'!AD28</f>
        <v/>
      </c>
      <c r="R8" t="str">
        <f>'Public adulte'!AE28</f>
        <v/>
      </c>
      <c r="S8" t="str">
        <f>'Public adulte'!AF28</f>
        <v/>
      </c>
    </row>
    <row r="9" spans="1:19" x14ac:dyDescent="0.35">
      <c r="A9" t="s">
        <v>120</v>
      </c>
      <c r="B9" t="str">
        <f>'Public adulte'!$C$6</f>
        <v>Choisir la période de dépôt</v>
      </c>
      <c r="C9">
        <f>'Identification de la salle'!$C$14</f>
        <v>0</v>
      </c>
      <c r="D9" s="187" t="str">
        <f>'Public adulte'!$C$7</f>
        <v/>
      </c>
      <c r="E9">
        <f>'Public adulte'!$C$8</f>
        <v>0</v>
      </c>
      <c r="F9" t="str">
        <f>'Public adulte'!$C$9</f>
        <v>«Choisir»</v>
      </c>
      <c r="G9" s="187">
        <f>'Public adulte'!$C$10</f>
        <v>0</v>
      </c>
      <c r="H9" s="187" t="str">
        <f>IF(OR(G9=0,G9=""),"",VLOOKUP(G9,Données!$B$50:$D$52,3,TRUE))</f>
        <v/>
      </c>
      <c r="I9" s="188" t="str">
        <f>'Tableau de bord'!$G$18</f>
        <v/>
      </c>
      <c r="J9" s="174" t="str">
        <f>'Tableau de bord'!$G$19</f>
        <v/>
      </c>
      <c r="K9">
        <f>'Public adulte'!D29</f>
        <v>0</v>
      </c>
      <c r="L9" s="187" t="str">
        <f>'Public adulte'!X29</f>
        <v/>
      </c>
      <c r="M9" s="187" t="str">
        <f>'Public adulte'!Y29</f>
        <v/>
      </c>
      <c r="N9" s="187" t="str">
        <f t="shared" si="0"/>
        <v/>
      </c>
      <c r="O9" s="187" t="str">
        <f>IF(N9="","",IF(N9=0,0,'Public adulte'!O29))</f>
        <v/>
      </c>
      <c r="P9">
        <f>IF(N9=0,0,'Public adulte'!P29)</f>
        <v>0</v>
      </c>
      <c r="Q9" t="str">
        <f>'Public adulte'!AD29</f>
        <v/>
      </c>
      <c r="R9" t="str">
        <f>'Public adulte'!AE29</f>
        <v/>
      </c>
      <c r="S9" t="str">
        <f>'Public adulte'!AF29</f>
        <v/>
      </c>
    </row>
    <row r="10" spans="1:19" x14ac:dyDescent="0.35">
      <c r="A10" t="s">
        <v>120</v>
      </c>
      <c r="B10" t="str">
        <f>'Public adulte'!$C$6</f>
        <v>Choisir la période de dépôt</v>
      </c>
      <c r="C10">
        <f>'Identification de la salle'!$C$14</f>
        <v>0</v>
      </c>
      <c r="D10" s="187" t="str">
        <f>'Public adulte'!$C$7</f>
        <v/>
      </c>
      <c r="E10">
        <f>'Public adulte'!$C$8</f>
        <v>0</v>
      </c>
      <c r="F10" t="str">
        <f>'Public adulte'!$C$9</f>
        <v>«Choisir»</v>
      </c>
      <c r="G10" s="187">
        <f>'Public adulte'!$C$10</f>
        <v>0</v>
      </c>
      <c r="H10" s="187" t="str">
        <f>IF(OR(G10=0,G10=""),"",VLOOKUP(G10,Données!$B$50:$D$52,3,TRUE))</f>
        <v/>
      </c>
      <c r="I10" s="188" t="str">
        <f>'Tableau de bord'!$G$18</f>
        <v/>
      </c>
      <c r="J10" s="174" t="str">
        <f>'Tableau de bord'!$G$19</f>
        <v/>
      </c>
      <c r="K10">
        <f>'Public adulte'!D30</f>
        <v>0</v>
      </c>
      <c r="L10" s="187" t="str">
        <f>'Public adulte'!X30</f>
        <v/>
      </c>
      <c r="M10" s="187" t="str">
        <f>'Public adulte'!Y30</f>
        <v/>
      </c>
      <c r="N10" s="187" t="str">
        <f t="shared" si="0"/>
        <v/>
      </c>
      <c r="O10" s="187" t="str">
        <f>IF(N10="","",IF(N10=0,0,'Public adulte'!O30))</f>
        <v/>
      </c>
      <c r="P10">
        <f>IF(N10=0,0,'Public adulte'!P30)</f>
        <v>0</v>
      </c>
      <c r="Q10" t="str">
        <f>'Public adulte'!AD30</f>
        <v/>
      </c>
      <c r="R10" t="str">
        <f>'Public adulte'!AE30</f>
        <v/>
      </c>
      <c r="S10" t="str">
        <f>'Public adulte'!AF30</f>
        <v/>
      </c>
    </row>
    <row r="11" spans="1:19" x14ac:dyDescent="0.35">
      <c r="A11" t="s">
        <v>120</v>
      </c>
      <c r="B11" t="str">
        <f>'Public adulte'!$C$6</f>
        <v>Choisir la période de dépôt</v>
      </c>
      <c r="C11">
        <f>'Identification de la salle'!$C$14</f>
        <v>0</v>
      </c>
      <c r="D11" s="187" t="str">
        <f>'Public adulte'!$C$7</f>
        <v/>
      </c>
      <c r="E11">
        <f>'Public adulte'!$C$8</f>
        <v>0</v>
      </c>
      <c r="F11" t="str">
        <f>'Public adulte'!$C$9</f>
        <v>«Choisir»</v>
      </c>
      <c r="G11" s="187">
        <f>'Public adulte'!$C$10</f>
        <v>0</v>
      </c>
      <c r="H11" s="187" t="str">
        <f>IF(OR(G11=0,G11=""),"",VLOOKUP(G11,Données!$B$50:$D$52,3,TRUE))</f>
        <v/>
      </c>
      <c r="I11" s="188" t="str">
        <f>'Tableau de bord'!$G$18</f>
        <v/>
      </c>
      <c r="J11" s="174" t="str">
        <f>'Tableau de bord'!$G$19</f>
        <v/>
      </c>
      <c r="K11">
        <f>'Public adulte'!D31</f>
        <v>0</v>
      </c>
      <c r="L11" s="187" t="str">
        <f>'Public adulte'!X31</f>
        <v/>
      </c>
      <c r="M11" s="187" t="str">
        <f>'Public adulte'!Y31</f>
        <v/>
      </c>
      <c r="N11" s="187" t="str">
        <f t="shared" si="0"/>
        <v/>
      </c>
      <c r="O11" s="187" t="str">
        <f>IF(N11="","",IF(N11=0,0,'Public adulte'!O31))</f>
        <v/>
      </c>
      <c r="P11">
        <f>IF(N11=0,0,'Public adulte'!P31)</f>
        <v>0</v>
      </c>
      <c r="Q11" t="str">
        <f>'Public adulte'!AD31</f>
        <v/>
      </c>
      <c r="R11" t="str">
        <f>'Public adulte'!AE31</f>
        <v/>
      </c>
      <c r="S11" t="str">
        <f>'Public adulte'!AF31</f>
        <v/>
      </c>
    </row>
    <row r="12" spans="1:19" x14ac:dyDescent="0.35">
      <c r="A12" t="s">
        <v>120</v>
      </c>
      <c r="B12" t="str">
        <f>'Public adulte'!$C$6</f>
        <v>Choisir la période de dépôt</v>
      </c>
      <c r="C12">
        <f>'Identification de la salle'!$C$14</f>
        <v>0</v>
      </c>
      <c r="D12" s="187" t="str">
        <f>'Public adulte'!$C$7</f>
        <v/>
      </c>
      <c r="E12">
        <f>'Public adulte'!$C$8</f>
        <v>0</v>
      </c>
      <c r="F12" t="str">
        <f>'Public adulte'!$C$9</f>
        <v>«Choisir»</v>
      </c>
      <c r="G12" s="187">
        <f>'Public adulte'!$C$10</f>
        <v>0</v>
      </c>
      <c r="H12" s="187" t="str">
        <f>IF(OR(G12=0,G12=""),"",VLOOKUP(G12,Données!$B$50:$D$52,3,TRUE))</f>
        <v/>
      </c>
      <c r="I12" s="188" t="str">
        <f>'Tableau de bord'!$G$18</f>
        <v/>
      </c>
      <c r="J12" s="174" t="str">
        <f>'Tableau de bord'!$G$19</f>
        <v/>
      </c>
      <c r="K12">
        <f>'Public adulte'!D32</f>
        <v>0</v>
      </c>
      <c r="L12" s="187" t="str">
        <f>'Public adulte'!X32</f>
        <v/>
      </c>
      <c r="M12" s="187" t="str">
        <f>'Public adulte'!Y32</f>
        <v/>
      </c>
      <c r="N12" s="187" t="str">
        <f t="shared" si="0"/>
        <v/>
      </c>
      <c r="O12" s="187" t="str">
        <f>IF(N12="","",IF(N12=0,0,'Public adulte'!O32))</f>
        <v/>
      </c>
      <c r="P12">
        <f>IF(N12=0,0,'Public adulte'!P32)</f>
        <v>0</v>
      </c>
      <c r="Q12" t="str">
        <f>'Public adulte'!AD32</f>
        <v/>
      </c>
      <c r="R12" t="str">
        <f>'Public adulte'!AE32</f>
        <v/>
      </c>
      <c r="S12" t="str">
        <f>'Public adulte'!AF32</f>
        <v/>
      </c>
    </row>
    <row r="13" spans="1:19" x14ac:dyDescent="0.35">
      <c r="A13" t="s">
        <v>120</v>
      </c>
      <c r="B13" t="str">
        <f>'Public adulte'!$C$6</f>
        <v>Choisir la période de dépôt</v>
      </c>
      <c r="C13">
        <f>'Identification de la salle'!$C$14</f>
        <v>0</v>
      </c>
      <c r="D13" s="187" t="str">
        <f>'Public adulte'!$C$7</f>
        <v/>
      </c>
      <c r="E13">
        <f>'Public adulte'!$C$8</f>
        <v>0</v>
      </c>
      <c r="F13" t="str">
        <f>'Public adulte'!$C$9</f>
        <v>«Choisir»</v>
      </c>
      <c r="G13" s="187">
        <f>'Public adulte'!$C$10</f>
        <v>0</v>
      </c>
      <c r="H13" s="187" t="str">
        <f>IF(OR(G13=0,G13=""),"",VLOOKUP(G13,Données!$B$50:$D$52,3,TRUE))</f>
        <v/>
      </c>
      <c r="I13" s="188" t="str">
        <f>'Tableau de bord'!$G$18</f>
        <v/>
      </c>
      <c r="J13" s="174" t="str">
        <f>'Tableau de bord'!$G$19</f>
        <v/>
      </c>
      <c r="K13">
        <f>'Public adulte'!D33</f>
        <v>0</v>
      </c>
      <c r="L13" s="187" t="str">
        <f>'Public adulte'!X33</f>
        <v/>
      </c>
      <c r="M13" s="187" t="str">
        <f>'Public adulte'!Y33</f>
        <v/>
      </c>
      <c r="N13" s="187" t="str">
        <f t="shared" si="0"/>
        <v/>
      </c>
      <c r="O13" s="187" t="str">
        <f>IF(N13="","",IF(N13=0,0,'Public adulte'!O33))</f>
        <v/>
      </c>
      <c r="P13">
        <f>IF(N13=0,0,'Public adulte'!P33)</f>
        <v>0</v>
      </c>
      <c r="Q13" t="str">
        <f>'Public adulte'!AD33</f>
        <v/>
      </c>
      <c r="R13" t="str">
        <f>'Public adulte'!AE33</f>
        <v/>
      </c>
      <c r="S13" t="str">
        <f>'Public adulte'!AF33</f>
        <v/>
      </c>
    </row>
    <row r="14" spans="1:19" x14ac:dyDescent="0.35">
      <c r="A14" t="s">
        <v>120</v>
      </c>
      <c r="B14" t="str">
        <f>'Public adulte'!$C$6</f>
        <v>Choisir la période de dépôt</v>
      </c>
      <c r="C14">
        <f>'Identification de la salle'!$C$14</f>
        <v>0</v>
      </c>
      <c r="D14" s="187" t="str">
        <f>'Public adulte'!$C$7</f>
        <v/>
      </c>
      <c r="E14">
        <f>'Public adulte'!$C$8</f>
        <v>0</v>
      </c>
      <c r="F14" t="str">
        <f>'Public adulte'!$C$9</f>
        <v>«Choisir»</v>
      </c>
      <c r="G14" s="187">
        <f>'Public adulte'!$C$10</f>
        <v>0</v>
      </c>
      <c r="H14" s="187" t="str">
        <f>IF(OR(G14=0,G14=""),"",VLOOKUP(G14,Données!$B$50:$D$52,3,TRUE))</f>
        <v/>
      </c>
      <c r="I14" s="188" t="str">
        <f>'Tableau de bord'!$G$18</f>
        <v/>
      </c>
      <c r="J14" s="174" t="str">
        <f>'Tableau de bord'!$G$19</f>
        <v/>
      </c>
      <c r="K14">
        <f>'Public adulte'!D34</f>
        <v>0</v>
      </c>
      <c r="L14" s="187" t="str">
        <f>'Public adulte'!X34</f>
        <v/>
      </c>
      <c r="M14" s="187" t="str">
        <f>'Public adulte'!Y34</f>
        <v/>
      </c>
      <c r="N14" s="187" t="str">
        <f t="shared" si="0"/>
        <v/>
      </c>
      <c r="O14" s="187" t="str">
        <f>IF(N14="","",IF(N14=0,0,'Public adulte'!O34))</f>
        <v/>
      </c>
      <c r="P14">
        <f>IF(N14=0,0,'Public adulte'!P34)</f>
        <v>0</v>
      </c>
      <c r="Q14" t="str">
        <f>'Public adulte'!AD34</f>
        <v/>
      </c>
      <c r="R14" t="str">
        <f>'Public adulte'!AE34</f>
        <v/>
      </c>
      <c r="S14" t="str">
        <f>'Public adulte'!AF34</f>
        <v/>
      </c>
    </row>
    <row r="15" spans="1:19" x14ac:dyDescent="0.35">
      <c r="A15" t="s">
        <v>120</v>
      </c>
      <c r="B15" t="str">
        <f>'Public adulte'!$C$6</f>
        <v>Choisir la période de dépôt</v>
      </c>
      <c r="C15">
        <f>'Identification de la salle'!$C$14</f>
        <v>0</v>
      </c>
      <c r="D15" s="187" t="str">
        <f>'Public adulte'!$C$7</f>
        <v/>
      </c>
      <c r="E15">
        <f>'Public adulte'!$C$8</f>
        <v>0</v>
      </c>
      <c r="F15" t="str">
        <f>'Public adulte'!$C$9</f>
        <v>«Choisir»</v>
      </c>
      <c r="G15" s="187">
        <f>'Public adulte'!$C$10</f>
        <v>0</v>
      </c>
      <c r="H15" s="187" t="str">
        <f>IF(OR(G15=0,G15=""),"",VLOOKUP(G15,Données!$B$50:$D$52,3,TRUE))</f>
        <v/>
      </c>
      <c r="I15" s="188" t="str">
        <f>'Tableau de bord'!$G$18</f>
        <v/>
      </c>
      <c r="J15" s="174" t="str">
        <f>'Tableau de bord'!$G$19</f>
        <v/>
      </c>
      <c r="K15">
        <f>'Public adulte'!D35</f>
        <v>0</v>
      </c>
      <c r="L15" s="187" t="str">
        <f>'Public adulte'!X35</f>
        <v/>
      </c>
      <c r="M15" s="187" t="str">
        <f>'Public adulte'!Y35</f>
        <v/>
      </c>
      <c r="N15" s="187" t="str">
        <f t="shared" si="0"/>
        <v/>
      </c>
      <c r="O15" s="187" t="str">
        <f>IF(N15="","",IF(N15=0,0,'Public adulte'!O35))</f>
        <v/>
      </c>
      <c r="P15">
        <f>IF(N15=0,0,'Public adulte'!P35)</f>
        <v>0</v>
      </c>
      <c r="Q15" t="str">
        <f>'Public adulte'!AD35</f>
        <v/>
      </c>
      <c r="R15" t="str">
        <f>'Public adulte'!AE35</f>
        <v/>
      </c>
      <c r="S15" t="str">
        <f>'Public adulte'!AF35</f>
        <v/>
      </c>
    </row>
    <row r="16" spans="1:19" x14ac:dyDescent="0.35">
      <c r="A16" t="s">
        <v>120</v>
      </c>
      <c r="B16" t="str">
        <f>'Public adulte'!$C$6</f>
        <v>Choisir la période de dépôt</v>
      </c>
      <c r="C16">
        <f>'Identification de la salle'!$C$14</f>
        <v>0</v>
      </c>
      <c r="D16" s="187" t="str">
        <f>'Public adulte'!$C$7</f>
        <v/>
      </c>
      <c r="E16">
        <f>'Public adulte'!$C$8</f>
        <v>0</v>
      </c>
      <c r="F16" t="str">
        <f>'Public adulte'!$C$9</f>
        <v>«Choisir»</v>
      </c>
      <c r="G16" s="187">
        <f>'Public adulte'!$C$10</f>
        <v>0</v>
      </c>
      <c r="H16" s="187" t="str">
        <f>IF(OR(G16=0,G16=""),"",VLOOKUP(G16,Données!$B$50:$D$52,3,TRUE))</f>
        <v/>
      </c>
      <c r="I16" s="188" t="str">
        <f>'Tableau de bord'!$G$18</f>
        <v/>
      </c>
      <c r="J16" s="174" t="str">
        <f>'Tableau de bord'!$G$19</f>
        <v/>
      </c>
      <c r="K16">
        <f>'Public adulte'!D36</f>
        <v>0</v>
      </c>
      <c r="L16" s="187" t="str">
        <f>'Public adulte'!X36</f>
        <v/>
      </c>
      <c r="M16" s="187" t="str">
        <f>'Public adulte'!Y36</f>
        <v/>
      </c>
      <c r="N16" s="187" t="str">
        <f t="shared" si="0"/>
        <v/>
      </c>
      <c r="O16" s="187" t="str">
        <f>IF(N16="","",IF(N16=0,0,'Public adulte'!O36))</f>
        <v/>
      </c>
      <c r="P16">
        <f>IF(N16=0,0,'Public adulte'!P36)</f>
        <v>0</v>
      </c>
      <c r="Q16" t="str">
        <f>'Public adulte'!AD36</f>
        <v/>
      </c>
      <c r="R16" t="str">
        <f>'Public adulte'!AE36</f>
        <v/>
      </c>
      <c r="S16" t="str">
        <f>'Public adulte'!AF36</f>
        <v/>
      </c>
    </row>
    <row r="17" spans="1:19" x14ac:dyDescent="0.35">
      <c r="A17" t="s">
        <v>120</v>
      </c>
      <c r="B17" t="str">
        <f>'Public adulte'!$C$6</f>
        <v>Choisir la période de dépôt</v>
      </c>
      <c r="C17">
        <f>'Identification de la salle'!$C$14</f>
        <v>0</v>
      </c>
      <c r="D17" s="187" t="str">
        <f>'Public adulte'!$C$7</f>
        <v/>
      </c>
      <c r="E17">
        <f>'Public adulte'!$C$8</f>
        <v>0</v>
      </c>
      <c r="F17" t="str">
        <f>'Public adulte'!$C$9</f>
        <v>«Choisir»</v>
      </c>
      <c r="G17" s="187">
        <f>'Public adulte'!$C$10</f>
        <v>0</v>
      </c>
      <c r="H17" s="187" t="str">
        <f>IF(OR(G17=0,G17=""),"",VLOOKUP(G17,Données!$B$50:$D$52,3,TRUE))</f>
        <v/>
      </c>
      <c r="I17" s="188" t="str">
        <f>'Tableau de bord'!$G$18</f>
        <v/>
      </c>
      <c r="J17" s="174" t="str">
        <f>'Tableau de bord'!$G$19</f>
        <v/>
      </c>
      <c r="K17">
        <f>'Public adulte'!D37</f>
        <v>0</v>
      </c>
      <c r="L17" s="187" t="str">
        <f>'Public adulte'!X37</f>
        <v/>
      </c>
      <c r="M17" s="187" t="str">
        <f>'Public adulte'!Y37</f>
        <v/>
      </c>
      <c r="N17" s="187" t="str">
        <f t="shared" si="0"/>
        <v/>
      </c>
      <c r="O17" s="187" t="str">
        <f>IF(N17="","",IF(N17=0,0,'Public adulte'!O37))</f>
        <v/>
      </c>
      <c r="P17">
        <f>IF(N17=0,0,'Public adulte'!P37)</f>
        <v>0</v>
      </c>
      <c r="Q17" t="str">
        <f>'Public adulte'!AD37</f>
        <v/>
      </c>
      <c r="R17" t="str">
        <f>'Public adulte'!AE37</f>
        <v/>
      </c>
      <c r="S17" t="str">
        <f>'Public adulte'!AF37</f>
        <v/>
      </c>
    </row>
    <row r="18" spans="1:19" x14ac:dyDescent="0.35">
      <c r="A18" t="s">
        <v>120</v>
      </c>
      <c r="B18" t="str">
        <f>'Public adulte'!$C$6</f>
        <v>Choisir la période de dépôt</v>
      </c>
      <c r="C18">
        <f>'Identification de la salle'!$C$14</f>
        <v>0</v>
      </c>
      <c r="D18" s="187" t="str">
        <f>'Public adulte'!$C$7</f>
        <v/>
      </c>
      <c r="E18">
        <f>'Public adulte'!$C$8</f>
        <v>0</v>
      </c>
      <c r="F18" t="str">
        <f>'Public adulte'!$C$9</f>
        <v>«Choisir»</v>
      </c>
      <c r="G18" s="187">
        <f>'Public adulte'!$C$10</f>
        <v>0</v>
      </c>
      <c r="H18" s="187" t="str">
        <f>IF(OR(G18=0,G18=""),"",VLOOKUP(G18,Données!$B$50:$D$52,3,TRUE))</f>
        <v/>
      </c>
      <c r="I18" s="188" t="str">
        <f>'Tableau de bord'!$G$18</f>
        <v/>
      </c>
      <c r="J18" s="174" t="str">
        <f>'Tableau de bord'!$G$19</f>
        <v/>
      </c>
      <c r="K18">
        <f>'Public adulte'!D38</f>
        <v>0</v>
      </c>
      <c r="L18" s="187" t="str">
        <f>'Public adulte'!X38</f>
        <v/>
      </c>
      <c r="M18" s="187" t="str">
        <f>'Public adulte'!Y38</f>
        <v/>
      </c>
      <c r="N18" s="187" t="str">
        <f t="shared" si="0"/>
        <v/>
      </c>
      <c r="O18" s="187" t="str">
        <f>IF(N18="","",IF(N18=0,0,'Public adulte'!O38))</f>
        <v/>
      </c>
      <c r="P18">
        <f>IF(N18=0,0,'Public adulte'!P38)</f>
        <v>0</v>
      </c>
      <c r="Q18" t="str">
        <f>'Public adulte'!AD38</f>
        <v/>
      </c>
      <c r="R18" t="str">
        <f>'Public adulte'!AE38</f>
        <v/>
      </c>
      <c r="S18" t="str">
        <f>'Public adulte'!AF38</f>
        <v/>
      </c>
    </row>
    <row r="19" spans="1:19" x14ac:dyDescent="0.35">
      <c r="A19" t="s">
        <v>120</v>
      </c>
      <c r="B19" t="str">
        <f>'Public adulte'!$C$6</f>
        <v>Choisir la période de dépôt</v>
      </c>
      <c r="C19">
        <f>'Identification de la salle'!$C$14</f>
        <v>0</v>
      </c>
      <c r="D19" s="187" t="str">
        <f>'Public adulte'!$C$7</f>
        <v/>
      </c>
      <c r="E19">
        <f>'Public adulte'!$C$8</f>
        <v>0</v>
      </c>
      <c r="F19" t="str">
        <f>'Public adulte'!$C$9</f>
        <v>«Choisir»</v>
      </c>
      <c r="G19" s="187">
        <f>'Public adulte'!$C$10</f>
        <v>0</v>
      </c>
      <c r="H19" s="187" t="str">
        <f>IF(OR(G19=0,G19=""),"",VLOOKUP(G19,Données!$B$50:$D$52,3,TRUE))</f>
        <v/>
      </c>
      <c r="I19" s="188" t="str">
        <f>'Tableau de bord'!$G$18</f>
        <v/>
      </c>
      <c r="J19" s="174" t="str">
        <f>'Tableau de bord'!$G$19</f>
        <v/>
      </c>
      <c r="K19">
        <f>'Public adulte'!D39</f>
        <v>0</v>
      </c>
      <c r="L19" s="187" t="str">
        <f>'Public adulte'!X39</f>
        <v/>
      </c>
      <c r="M19" s="187" t="str">
        <f>'Public adulte'!Y39</f>
        <v/>
      </c>
      <c r="N19" s="187" t="str">
        <f t="shared" si="0"/>
        <v/>
      </c>
      <c r="O19" s="187" t="str">
        <f>IF(N19="","",IF(N19=0,0,'Public adulte'!O39))</f>
        <v/>
      </c>
      <c r="P19">
        <f>IF(N19=0,0,'Public adulte'!P39)</f>
        <v>0</v>
      </c>
      <c r="Q19" t="str">
        <f>'Public adulte'!AD39</f>
        <v/>
      </c>
      <c r="R19" t="str">
        <f>'Public adulte'!AE39</f>
        <v/>
      </c>
      <c r="S19" t="str">
        <f>'Public adulte'!AF39</f>
        <v/>
      </c>
    </row>
    <row r="20" spans="1:19" x14ac:dyDescent="0.35">
      <c r="A20" t="s">
        <v>120</v>
      </c>
      <c r="B20" t="str">
        <f>'Public adulte'!$C$6</f>
        <v>Choisir la période de dépôt</v>
      </c>
      <c r="C20">
        <f>'Identification de la salle'!$C$14</f>
        <v>0</v>
      </c>
      <c r="D20" s="187" t="str">
        <f>'Public adulte'!$C$7</f>
        <v/>
      </c>
      <c r="E20">
        <f>'Public adulte'!$C$8</f>
        <v>0</v>
      </c>
      <c r="F20" t="str">
        <f>'Public adulte'!$C$9</f>
        <v>«Choisir»</v>
      </c>
      <c r="G20" s="187">
        <f>'Public adulte'!$C$10</f>
        <v>0</v>
      </c>
      <c r="H20" s="187" t="str">
        <f>IF(OR(G20=0,G20=""),"",VLOOKUP(G20,Données!$B$50:$D$52,3,TRUE))</f>
        <v/>
      </c>
      <c r="I20" s="188" t="str">
        <f>'Tableau de bord'!$G$18</f>
        <v/>
      </c>
      <c r="J20" s="174" t="str">
        <f>'Tableau de bord'!$G$19</f>
        <v/>
      </c>
      <c r="K20">
        <f>'Public adulte'!D40</f>
        <v>0</v>
      </c>
      <c r="L20" s="187" t="str">
        <f>'Public adulte'!X40</f>
        <v/>
      </c>
      <c r="M20" s="187" t="str">
        <f>'Public adulte'!Y40</f>
        <v/>
      </c>
      <c r="N20" s="187" t="str">
        <f t="shared" si="0"/>
        <v/>
      </c>
      <c r="O20" s="187" t="str">
        <f>IF(N20="","",IF(N20=0,0,'Public adulte'!O40))</f>
        <v/>
      </c>
      <c r="P20">
        <f>IF(N20=0,0,'Public adulte'!P40)</f>
        <v>0</v>
      </c>
      <c r="Q20" t="str">
        <f>'Public adulte'!AD40</f>
        <v/>
      </c>
      <c r="R20" t="str">
        <f>'Public adulte'!AE40</f>
        <v/>
      </c>
      <c r="S20" t="str">
        <f>'Public adulte'!AF40</f>
        <v/>
      </c>
    </row>
    <row r="21" spans="1:19" x14ac:dyDescent="0.35">
      <c r="A21" t="s">
        <v>120</v>
      </c>
      <c r="B21" t="str">
        <f>'Public adulte'!$C$6</f>
        <v>Choisir la période de dépôt</v>
      </c>
      <c r="C21">
        <f>'Identification de la salle'!$C$14</f>
        <v>0</v>
      </c>
      <c r="D21" s="187" t="str">
        <f>'Public adulte'!$C$7</f>
        <v/>
      </c>
      <c r="E21">
        <f>'Public adulte'!$C$8</f>
        <v>0</v>
      </c>
      <c r="F21" t="str">
        <f>'Public adulte'!$C$9</f>
        <v>«Choisir»</v>
      </c>
      <c r="G21" s="187">
        <f>'Public adulte'!$C$10</f>
        <v>0</v>
      </c>
      <c r="H21" s="187" t="str">
        <f>IF(OR(G21=0,G21=""),"",VLOOKUP(G21,Données!$B$50:$D$52,3,TRUE))</f>
        <v/>
      </c>
      <c r="I21" s="188" t="str">
        <f>'Tableau de bord'!$G$18</f>
        <v/>
      </c>
      <c r="J21" s="174" t="str">
        <f>'Tableau de bord'!$G$19</f>
        <v/>
      </c>
      <c r="K21">
        <f>'Public adulte'!D41</f>
        <v>0</v>
      </c>
      <c r="L21" s="187" t="str">
        <f>'Public adulte'!X41</f>
        <v/>
      </c>
      <c r="M21" s="187" t="str">
        <f>'Public adulte'!Y41</f>
        <v/>
      </c>
      <c r="N21" s="187" t="str">
        <f t="shared" si="0"/>
        <v/>
      </c>
      <c r="O21" s="187" t="str">
        <f>IF(N21="","",IF(N21=0,0,'Public adulte'!O41))</f>
        <v/>
      </c>
      <c r="P21">
        <f>IF(N21=0,0,'Public adulte'!P41)</f>
        <v>0</v>
      </c>
      <c r="Q21" t="str">
        <f>'Public adulte'!AD41</f>
        <v/>
      </c>
      <c r="R21" t="str">
        <f>'Public adulte'!AE41</f>
        <v/>
      </c>
      <c r="S21" t="str">
        <f>'Public adulte'!AF41</f>
        <v/>
      </c>
    </row>
    <row r="22" spans="1:19" x14ac:dyDescent="0.35">
      <c r="A22" t="s">
        <v>120</v>
      </c>
      <c r="B22" t="str">
        <f>'Public adulte'!$C$6</f>
        <v>Choisir la période de dépôt</v>
      </c>
      <c r="C22">
        <f>'Identification de la salle'!$C$14</f>
        <v>0</v>
      </c>
      <c r="D22" s="187" t="str">
        <f>'Public adulte'!$C$7</f>
        <v/>
      </c>
      <c r="E22">
        <f>'Public adulte'!$C$8</f>
        <v>0</v>
      </c>
      <c r="F22" t="str">
        <f>'Public adulte'!$C$9</f>
        <v>«Choisir»</v>
      </c>
      <c r="G22" s="187">
        <f>'Public adulte'!$C$10</f>
        <v>0</v>
      </c>
      <c r="H22" s="187" t="str">
        <f>IF(OR(G22=0,G22=""),"",VLOOKUP(G22,Données!$B$50:$D$52,3,TRUE))</f>
        <v/>
      </c>
      <c r="I22" s="188" t="str">
        <f>'Tableau de bord'!$G$18</f>
        <v/>
      </c>
      <c r="J22" s="174" t="str">
        <f>'Tableau de bord'!$G$19</f>
        <v/>
      </c>
      <c r="K22">
        <f>'Public adulte'!D42</f>
        <v>0</v>
      </c>
      <c r="L22" s="187" t="str">
        <f>'Public adulte'!X42</f>
        <v/>
      </c>
      <c r="M22" s="187" t="str">
        <f>'Public adulte'!Y42</f>
        <v/>
      </c>
      <c r="N22" s="187" t="str">
        <f t="shared" si="0"/>
        <v/>
      </c>
      <c r="O22" s="187" t="str">
        <f>IF(N22="","",IF(N22=0,0,'Public adulte'!O42))</f>
        <v/>
      </c>
      <c r="P22">
        <f>IF(N22=0,0,'Public adulte'!P42)</f>
        <v>0</v>
      </c>
      <c r="Q22" t="str">
        <f>'Public adulte'!AD42</f>
        <v/>
      </c>
      <c r="R22" t="str">
        <f>'Public adulte'!AE42</f>
        <v/>
      </c>
      <c r="S22" t="str">
        <f>'Public adulte'!AF42</f>
        <v/>
      </c>
    </row>
    <row r="23" spans="1:19" x14ac:dyDescent="0.35">
      <c r="A23" t="s">
        <v>120</v>
      </c>
      <c r="B23" t="str">
        <f>'Public adulte'!$C$6</f>
        <v>Choisir la période de dépôt</v>
      </c>
      <c r="C23">
        <f>'Identification de la salle'!$C$14</f>
        <v>0</v>
      </c>
      <c r="D23" s="187" t="str">
        <f>'Public adulte'!$C$7</f>
        <v/>
      </c>
      <c r="E23">
        <f>'Public adulte'!$C$8</f>
        <v>0</v>
      </c>
      <c r="F23" t="str">
        <f>'Public adulte'!$C$9</f>
        <v>«Choisir»</v>
      </c>
      <c r="G23" s="187">
        <f>'Public adulte'!$C$10</f>
        <v>0</v>
      </c>
      <c r="H23" s="187" t="str">
        <f>IF(OR(G23=0,G23=""),"",VLOOKUP(G23,Données!$B$50:$D$52,3,TRUE))</f>
        <v/>
      </c>
      <c r="I23" s="188" t="str">
        <f>'Tableau de bord'!$G$18</f>
        <v/>
      </c>
      <c r="J23" s="174" t="str">
        <f>'Tableau de bord'!$G$19</f>
        <v/>
      </c>
      <c r="K23">
        <f>'Public adulte'!D43</f>
        <v>0</v>
      </c>
      <c r="L23" s="187" t="str">
        <f>'Public adulte'!X43</f>
        <v/>
      </c>
      <c r="M23" s="187" t="str">
        <f>'Public adulte'!Y43</f>
        <v/>
      </c>
      <c r="N23" s="187" t="str">
        <f t="shared" si="0"/>
        <v/>
      </c>
      <c r="O23" s="187" t="str">
        <f>IF(N23="","",IF(N23=0,0,'Public adulte'!O43))</f>
        <v/>
      </c>
      <c r="P23">
        <f>IF(N23=0,0,'Public adulte'!P43)</f>
        <v>0</v>
      </c>
      <c r="Q23" t="str">
        <f>'Public adulte'!AD43</f>
        <v/>
      </c>
      <c r="R23" t="str">
        <f>'Public adulte'!AE43</f>
        <v/>
      </c>
      <c r="S23" t="str">
        <f>'Public adulte'!AF43</f>
        <v/>
      </c>
    </row>
    <row r="24" spans="1:19" x14ac:dyDescent="0.35">
      <c r="A24" t="s">
        <v>120</v>
      </c>
      <c r="B24" t="str">
        <f>'Public adulte'!$C$6</f>
        <v>Choisir la période de dépôt</v>
      </c>
      <c r="C24">
        <f>'Identification de la salle'!$C$14</f>
        <v>0</v>
      </c>
      <c r="D24" s="187" t="str">
        <f>'Public adulte'!$C$7</f>
        <v/>
      </c>
      <c r="E24">
        <f>'Public adulte'!$C$8</f>
        <v>0</v>
      </c>
      <c r="F24" t="str">
        <f>'Public adulte'!$C$9</f>
        <v>«Choisir»</v>
      </c>
      <c r="G24" s="187">
        <f>'Public adulte'!$C$10</f>
        <v>0</v>
      </c>
      <c r="H24" s="187" t="str">
        <f>IF(OR(G24=0,G24=""),"",VLOOKUP(G24,Données!$B$50:$D$52,3,TRUE))</f>
        <v/>
      </c>
      <c r="I24" s="188" t="str">
        <f>'Tableau de bord'!$G$18</f>
        <v/>
      </c>
      <c r="J24" s="174" t="str">
        <f>'Tableau de bord'!$G$19</f>
        <v/>
      </c>
      <c r="K24">
        <f>'Public adulte'!D44</f>
        <v>0</v>
      </c>
      <c r="L24" s="187" t="str">
        <f>'Public adulte'!X44</f>
        <v/>
      </c>
      <c r="M24" s="187" t="str">
        <f>'Public adulte'!Y44</f>
        <v/>
      </c>
      <c r="N24" s="187" t="str">
        <f t="shared" si="0"/>
        <v/>
      </c>
      <c r="O24" s="187" t="str">
        <f>IF(N24="","",IF(N24=0,0,'Public adulte'!O44))</f>
        <v/>
      </c>
      <c r="P24">
        <f>IF(N24=0,0,'Public adulte'!P44)</f>
        <v>0</v>
      </c>
      <c r="Q24" t="str">
        <f>'Public adulte'!AD44</f>
        <v/>
      </c>
      <c r="R24" t="str">
        <f>'Public adulte'!AE44</f>
        <v/>
      </c>
      <c r="S24" t="str">
        <f>'Public adulte'!AF44</f>
        <v/>
      </c>
    </row>
    <row r="25" spans="1:19" x14ac:dyDescent="0.35">
      <c r="A25" t="s">
        <v>120</v>
      </c>
      <c r="B25" t="str">
        <f>'Public adulte'!$C$6</f>
        <v>Choisir la période de dépôt</v>
      </c>
      <c r="C25">
        <f>'Identification de la salle'!$C$14</f>
        <v>0</v>
      </c>
      <c r="D25" s="187" t="str">
        <f>'Public adulte'!$C$7</f>
        <v/>
      </c>
      <c r="E25">
        <f>'Public adulte'!$C$8</f>
        <v>0</v>
      </c>
      <c r="F25" t="str">
        <f>'Public adulte'!$C$9</f>
        <v>«Choisir»</v>
      </c>
      <c r="G25" s="187">
        <f>'Public adulte'!$C$10</f>
        <v>0</v>
      </c>
      <c r="H25" s="187" t="str">
        <f>IF(OR(G25=0,G25=""),"",VLOOKUP(G25,Données!$B$50:$D$52,3,TRUE))</f>
        <v/>
      </c>
      <c r="I25" s="188" t="str">
        <f>'Tableau de bord'!$G$18</f>
        <v/>
      </c>
      <c r="J25" s="174" t="str">
        <f>'Tableau de bord'!$G$19</f>
        <v/>
      </c>
      <c r="K25">
        <f>'Public adulte'!D45</f>
        <v>0</v>
      </c>
      <c r="L25" s="187" t="str">
        <f>'Public adulte'!X45</f>
        <v/>
      </c>
      <c r="M25" s="187" t="str">
        <f>'Public adulte'!Y45</f>
        <v/>
      </c>
      <c r="N25" s="187" t="str">
        <f t="shared" si="0"/>
        <v/>
      </c>
      <c r="O25" s="187" t="str">
        <f>IF(N25="","",IF(N25=0,0,'Public adulte'!O45))</f>
        <v/>
      </c>
      <c r="P25">
        <f>IF(N25=0,0,'Public adulte'!P45)</f>
        <v>0</v>
      </c>
      <c r="Q25" t="str">
        <f>'Public adulte'!AD45</f>
        <v/>
      </c>
      <c r="R25" t="str">
        <f>'Public adulte'!AE45</f>
        <v/>
      </c>
      <c r="S25" t="str">
        <f>'Public adulte'!AF45</f>
        <v/>
      </c>
    </row>
    <row r="26" spans="1:19" x14ac:dyDescent="0.35">
      <c r="A26" t="s">
        <v>120</v>
      </c>
      <c r="B26" t="str">
        <f>'Public adulte'!$C$6</f>
        <v>Choisir la période de dépôt</v>
      </c>
      <c r="C26">
        <f>'Identification de la salle'!$C$14</f>
        <v>0</v>
      </c>
      <c r="D26" s="187" t="str">
        <f>'Public adulte'!$C$7</f>
        <v/>
      </c>
      <c r="E26">
        <f>'Public adulte'!$C$8</f>
        <v>0</v>
      </c>
      <c r="F26" t="str">
        <f>'Public adulte'!$C$9</f>
        <v>«Choisir»</v>
      </c>
      <c r="G26" s="187">
        <f>'Public adulte'!$C$10</f>
        <v>0</v>
      </c>
      <c r="H26" s="187" t="str">
        <f>IF(OR(G26=0,G26=""),"",VLOOKUP(G26,Données!$B$50:$D$52,3,TRUE))</f>
        <v/>
      </c>
      <c r="I26" s="188" t="str">
        <f>'Tableau de bord'!$G$18</f>
        <v/>
      </c>
      <c r="J26" s="174" t="str">
        <f>'Tableau de bord'!$G$19</f>
        <v/>
      </c>
      <c r="K26">
        <f>'Public adulte'!D46</f>
        <v>0</v>
      </c>
      <c r="L26" s="187" t="str">
        <f>'Public adulte'!X46</f>
        <v/>
      </c>
      <c r="M26" s="187" t="str">
        <f>'Public adulte'!Y46</f>
        <v/>
      </c>
      <c r="N26" s="187" t="str">
        <f t="shared" si="0"/>
        <v/>
      </c>
      <c r="O26" s="187" t="str">
        <f>IF(N26="","",IF(N26=0,0,'Public adulte'!O46))</f>
        <v/>
      </c>
      <c r="P26">
        <f>IF(N26=0,0,'Public adulte'!P46)</f>
        <v>0</v>
      </c>
      <c r="Q26" t="str">
        <f>'Public adulte'!AD46</f>
        <v/>
      </c>
      <c r="R26" t="str">
        <f>'Public adulte'!AE46</f>
        <v/>
      </c>
      <c r="S26" t="str">
        <f>'Public adulte'!AF46</f>
        <v/>
      </c>
    </row>
    <row r="27" spans="1:19" x14ac:dyDescent="0.35">
      <c r="A27" t="s">
        <v>120</v>
      </c>
      <c r="B27" t="str">
        <f>'Public adulte'!$C$6</f>
        <v>Choisir la période de dépôt</v>
      </c>
      <c r="C27">
        <f>'Identification de la salle'!$C$14</f>
        <v>0</v>
      </c>
      <c r="D27" s="187" t="str">
        <f>'Public adulte'!$C$7</f>
        <v/>
      </c>
      <c r="E27">
        <f>'Public adulte'!$C$8</f>
        <v>0</v>
      </c>
      <c r="F27" t="str">
        <f>'Public adulte'!$C$9</f>
        <v>«Choisir»</v>
      </c>
      <c r="G27" s="187">
        <f>'Public adulte'!$C$10</f>
        <v>0</v>
      </c>
      <c r="H27" s="187" t="str">
        <f>IF(OR(G27=0,G27=""),"",VLOOKUP(G27,Données!$B$50:$D$52,3,TRUE))</f>
        <v/>
      </c>
      <c r="I27" s="188" t="str">
        <f>'Tableau de bord'!$G$18</f>
        <v/>
      </c>
      <c r="J27" s="174" t="str">
        <f>'Tableau de bord'!$G$19</f>
        <v/>
      </c>
      <c r="K27">
        <f>'Public adulte'!D47</f>
        <v>0</v>
      </c>
      <c r="L27" s="187" t="str">
        <f>'Public adulte'!X47</f>
        <v/>
      </c>
      <c r="M27" s="187" t="str">
        <f>'Public adulte'!Y47</f>
        <v/>
      </c>
      <c r="N27" s="187" t="str">
        <f t="shared" si="0"/>
        <v/>
      </c>
      <c r="O27" s="187" t="str">
        <f>IF(N27="","",IF(N27=0,0,'Public adulte'!O47))</f>
        <v/>
      </c>
      <c r="P27">
        <f>IF(N27=0,0,'Public adulte'!P47)</f>
        <v>0</v>
      </c>
      <c r="Q27" t="str">
        <f>'Public adulte'!AD47</f>
        <v/>
      </c>
      <c r="R27" t="str">
        <f>'Public adulte'!AE47</f>
        <v/>
      </c>
      <c r="S27" t="str">
        <f>'Public adulte'!AF47</f>
        <v/>
      </c>
    </row>
    <row r="28" spans="1:19" x14ac:dyDescent="0.35">
      <c r="A28" t="s">
        <v>120</v>
      </c>
      <c r="B28" t="str">
        <f>'Public adulte'!$C$6</f>
        <v>Choisir la période de dépôt</v>
      </c>
      <c r="C28">
        <f>'Identification de la salle'!$C$14</f>
        <v>0</v>
      </c>
      <c r="D28" s="187" t="str">
        <f>'Public adulte'!$C$7</f>
        <v/>
      </c>
      <c r="E28">
        <f>'Public adulte'!$C$8</f>
        <v>0</v>
      </c>
      <c r="F28" t="str">
        <f>'Public adulte'!$C$9</f>
        <v>«Choisir»</v>
      </c>
      <c r="G28" s="187">
        <f>'Public adulte'!$C$10</f>
        <v>0</v>
      </c>
      <c r="H28" s="187" t="str">
        <f>IF(OR(G28=0,G28=""),"",VLOOKUP(G28,Données!$B$50:$D$52,3,TRUE))</f>
        <v/>
      </c>
      <c r="I28" s="188" t="str">
        <f>'Tableau de bord'!$G$18</f>
        <v/>
      </c>
      <c r="J28" s="174" t="str">
        <f>'Tableau de bord'!$G$19</f>
        <v/>
      </c>
      <c r="K28">
        <f>'Public adulte'!D48</f>
        <v>0</v>
      </c>
      <c r="L28" s="187" t="str">
        <f>'Public adulte'!X48</f>
        <v/>
      </c>
      <c r="M28" s="187" t="str">
        <f>'Public adulte'!Y48</f>
        <v/>
      </c>
      <c r="N28" s="187" t="str">
        <f t="shared" si="0"/>
        <v/>
      </c>
      <c r="O28" s="187" t="str">
        <f>IF(N28="","",IF(N28=0,0,'Public adulte'!O48))</f>
        <v/>
      </c>
      <c r="P28">
        <f>IF(N28=0,0,'Public adulte'!P48)</f>
        <v>0</v>
      </c>
      <c r="Q28" t="str">
        <f>'Public adulte'!AD48</f>
        <v/>
      </c>
      <c r="R28" t="str">
        <f>'Public adulte'!AE48</f>
        <v/>
      </c>
      <c r="S28" t="str">
        <f>'Public adulte'!AF48</f>
        <v/>
      </c>
    </row>
    <row r="29" spans="1:19" x14ac:dyDescent="0.35">
      <c r="A29" t="s">
        <v>120</v>
      </c>
      <c r="B29" t="str">
        <f>'Public adulte'!$C$6</f>
        <v>Choisir la période de dépôt</v>
      </c>
      <c r="C29">
        <f>'Identification de la salle'!$C$14</f>
        <v>0</v>
      </c>
      <c r="D29" s="187" t="str">
        <f>'Public adulte'!$C$7</f>
        <v/>
      </c>
      <c r="E29">
        <f>'Public adulte'!$C$8</f>
        <v>0</v>
      </c>
      <c r="F29" t="str">
        <f>'Public adulte'!$C$9</f>
        <v>«Choisir»</v>
      </c>
      <c r="G29" s="187">
        <f>'Public adulte'!$C$10</f>
        <v>0</v>
      </c>
      <c r="H29" s="187" t="str">
        <f>IF(OR(G29=0,G29=""),"",VLOOKUP(G29,Données!$B$50:$D$52,3,TRUE))</f>
        <v/>
      </c>
      <c r="I29" s="188" t="str">
        <f>'Tableau de bord'!$G$18</f>
        <v/>
      </c>
      <c r="J29" s="174" t="str">
        <f>'Tableau de bord'!$G$19</f>
        <v/>
      </c>
      <c r="K29">
        <f>'Public adulte'!D49</f>
        <v>0</v>
      </c>
      <c r="L29" s="187" t="str">
        <f>'Public adulte'!X49</f>
        <v/>
      </c>
      <c r="M29" s="187" t="str">
        <f>'Public adulte'!Y49</f>
        <v/>
      </c>
      <c r="N29" s="187" t="str">
        <f t="shared" si="0"/>
        <v/>
      </c>
      <c r="O29" s="187" t="str">
        <f>IF(N29="","",IF(N29=0,0,'Public adulte'!O49))</f>
        <v/>
      </c>
      <c r="P29">
        <f>IF(N29=0,0,'Public adulte'!P49)</f>
        <v>0</v>
      </c>
      <c r="Q29" t="str">
        <f>'Public adulte'!AD49</f>
        <v/>
      </c>
      <c r="R29" t="str">
        <f>'Public adulte'!AE49</f>
        <v/>
      </c>
      <c r="S29" t="str">
        <f>'Public adulte'!AF49</f>
        <v/>
      </c>
    </row>
    <row r="30" spans="1:19" x14ac:dyDescent="0.35">
      <c r="A30" t="s">
        <v>120</v>
      </c>
      <c r="B30" t="str">
        <f>'Public adulte'!$C$6</f>
        <v>Choisir la période de dépôt</v>
      </c>
      <c r="C30">
        <f>'Identification de la salle'!$C$14</f>
        <v>0</v>
      </c>
      <c r="D30" s="187" t="str">
        <f>'Public adulte'!$C$7</f>
        <v/>
      </c>
      <c r="E30">
        <f>'Public adulte'!$C$8</f>
        <v>0</v>
      </c>
      <c r="F30" t="str">
        <f>'Public adulte'!$C$9</f>
        <v>«Choisir»</v>
      </c>
      <c r="G30" s="187">
        <f>'Public adulte'!$C$10</f>
        <v>0</v>
      </c>
      <c r="H30" s="187" t="str">
        <f>IF(OR(G30=0,G30=""),"",VLOOKUP(G30,Données!$B$50:$D$52,3,TRUE))</f>
        <v/>
      </c>
      <c r="I30" s="188" t="str">
        <f>'Tableau de bord'!$G$18</f>
        <v/>
      </c>
      <c r="J30" s="174" t="str">
        <f>'Tableau de bord'!$G$19</f>
        <v/>
      </c>
      <c r="K30">
        <f>'Public adulte'!D50</f>
        <v>0</v>
      </c>
      <c r="L30" s="187" t="str">
        <f>'Public adulte'!X50</f>
        <v/>
      </c>
      <c r="M30" s="187" t="str">
        <f>'Public adulte'!Y50</f>
        <v/>
      </c>
      <c r="N30" s="187" t="str">
        <f t="shared" si="0"/>
        <v/>
      </c>
      <c r="O30" s="187" t="str">
        <f>IF(N30="","",IF(N30=0,0,'Public adulte'!O50))</f>
        <v/>
      </c>
      <c r="P30">
        <f>IF(N30=0,0,'Public adulte'!P50)</f>
        <v>0</v>
      </c>
      <c r="Q30" t="str">
        <f>'Public adulte'!AD50</f>
        <v/>
      </c>
      <c r="R30" t="str">
        <f>'Public adulte'!AE50</f>
        <v/>
      </c>
      <c r="S30" t="str">
        <f>'Public adulte'!AF50</f>
        <v/>
      </c>
    </row>
    <row r="31" spans="1:19" x14ac:dyDescent="0.35">
      <c r="A31" t="s">
        <v>120</v>
      </c>
      <c r="B31" t="str">
        <f>'Public adulte'!$C$6</f>
        <v>Choisir la période de dépôt</v>
      </c>
      <c r="C31">
        <f>'Identification de la salle'!$C$14</f>
        <v>0</v>
      </c>
      <c r="D31" s="187" t="str">
        <f>'Public adulte'!$C$7</f>
        <v/>
      </c>
      <c r="E31">
        <f>'Public adulte'!$C$8</f>
        <v>0</v>
      </c>
      <c r="F31" t="str">
        <f>'Public adulte'!$C$9</f>
        <v>«Choisir»</v>
      </c>
      <c r="G31" s="187">
        <f>'Public adulte'!$C$10</f>
        <v>0</v>
      </c>
      <c r="H31" s="187" t="str">
        <f>IF(OR(G31=0,G31=""),"",VLOOKUP(G31,Données!$B$50:$D$52,3,TRUE))</f>
        <v/>
      </c>
      <c r="I31" s="188" t="str">
        <f>'Tableau de bord'!$G$18</f>
        <v/>
      </c>
      <c r="J31" s="174" t="str">
        <f>'Tableau de bord'!$G$19</f>
        <v/>
      </c>
      <c r="K31">
        <f>'Public adulte'!D51</f>
        <v>0</v>
      </c>
      <c r="L31" s="187" t="str">
        <f>'Public adulte'!X51</f>
        <v/>
      </c>
      <c r="M31" s="187" t="str">
        <f>'Public adulte'!Y51</f>
        <v/>
      </c>
      <c r="N31" s="187" t="str">
        <f t="shared" si="0"/>
        <v/>
      </c>
      <c r="O31" s="187" t="str">
        <f>IF(N31="","",IF(N31=0,0,'Public adulte'!O51))</f>
        <v/>
      </c>
      <c r="P31">
        <f>IF(N31=0,0,'Public adulte'!P51)</f>
        <v>0</v>
      </c>
      <c r="Q31" t="str">
        <f>'Public adulte'!AD51</f>
        <v/>
      </c>
      <c r="R31" t="str">
        <f>'Public adulte'!AE51</f>
        <v/>
      </c>
      <c r="S31" t="str">
        <f>'Public adulte'!AF51</f>
        <v/>
      </c>
    </row>
    <row r="32" spans="1:19" x14ac:dyDescent="0.35">
      <c r="A32" t="s">
        <v>120</v>
      </c>
      <c r="B32" t="str">
        <f>'Public adulte'!$C$6</f>
        <v>Choisir la période de dépôt</v>
      </c>
      <c r="C32">
        <f>'Identification de la salle'!$C$14</f>
        <v>0</v>
      </c>
      <c r="D32" s="187" t="str">
        <f>'Public adulte'!$C$7</f>
        <v/>
      </c>
      <c r="E32">
        <f>'Public adulte'!$C$8</f>
        <v>0</v>
      </c>
      <c r="F32" t="str">
        <f>'Public adulte'!$C$9</f>
        <v>«Choisir»</v>
      </c>
      <c r="G32" s="187">
        <f>'Public adulte'!$C$10</f>
        <v>0</v>
      </c>
      <c r="H32" s="187" t="str">
        <f>IF(OR(G32=0,G32=""),"",VLOOKUP(G32,Données!$B$50:$D$52,3,TRUE))</f>
        <v/>
      </c>
      <c r="I32" s="188" t="str">
        <f>'Tableau de bord'!$G$18</f>
        <v/>
      </c>
      <c r="J32" s="174" t="str">
        <f>'Tableau de bord'!$G$19</f>
        <v/>
      </c>
      <c r="K32">
        <f>'Public adulte'!D52</f>
        <v>0</v>
      </c>
      <c r="L32" s="187" t="str">
        <f>'Public adulte'!X52</f>
        <v/>
      </c>
      <c r="M32" s="187" t="str">
        <f>'Public adulte'!Y52</f>
        <v/>
      </c>
      <c r="N32" s="187" t="str">
        <f t="shared" si="0"/>
        <v/>
      </c>
      <c r="O32" s="187" t="str">
        <f>IF(N32="","",IF(N32=0,0,'Public adulte'!O52))</f>
        <v/>
      </c>
      <c r="P32">
        <f>IF(N32=0,0,'Public adulte'!P52)</f>
        <v>0</v>
      </c>
      <c r="Q32" t="str">
        <f>'Public adulte'!AD52</f>
        <v/>
      </c>
      <c r="R32" t="str">
        <f>'Public adulte'!AE52</f>
        <v/>
      </c>
      <c r="S32" t="str">
        <f>'Public adulte'!AF52</f>
        <v/>
      </c>
    </row>
    <row r="33" spans="1:19" x14ac:dyDescent="0.35">
      <c r="A33" t="s">
        <v>120</v>
      </c>
      <c r="B33" t="str">
        <f>'Public adulte'!$C$6</f>
        <v>Choisir la période de dépôt</v>
      </c>
      <c r="C33">
        <f>'Identification de la salle'!$C$14</f>
        <v>0</v>
      </c>
      <c r="D33" s="187" t="str">
        <f>'Public adulte'!$C$7</f>
        <v/>
      </c>
      <c r="E33">
        <f>'Public adulte'!$C$8</f>
        <v>0</v>
      </c>
      <c r="F33" t="str">
        <f>'Public adulte'!$C$9</f>
        <v>«Choisir»</v>
      </c>
      <c r="G33" s="187">
        <f>'Public adulte'!$C$10</f>
        <v>0</v>
      </c>
      <c r="H33" s="187" t="str">
        <f>IF(OR(G33=0,G33=""),"",VLOOKUP(G33,Données!$B$50:$D$52,3,TRUE))</f>
        <v/>
      </c>
      <c r="I33" s="188" t="str">
        <f>'Tableau de bord'!$G$18</f>
        <v/>
      </c>
      <c r="J33" s="174" t="str">
        <f>'Tableau de bord'!$G$19</f>
        <v/>
      </c>
      <c r="K33">
        <f>'Public adulte'!D53</f>
        <v>0</v>
      </c>
      <c r="L33" s="187" t="str">
        <f>'Public adulte'!X53</f>
        <v/>
      </c>
      <c r="M33" s="187" t="str">
        <f>'Public adulte'!Y53</f>
        <v/>
      </c>
      <c r="N33" s="187" t="str">
        <f t="shared" si="0"/>
        <v/>
      </c>
      <c r="O33" s="187" t="str">
        <f>IF(N33="","",IF(N33=0,0,'Public adulte'!O53))</f>
        <v/>
      </c>
      <c r="P33">
        <f>IF(N33=0,0,'Public adulte'!P53)</f>
        <v>0</v>
      </c>
      <c r="Q33" t="str">
        <f>'Public adulte'!AD53</f>
        <v/>
      </c>
      <c r="R33" t="str">
        <f>'Public adulte'!AE53</f>
        <v/>
      </c>
      <c r="S33" t="str">
        <f>'Public adulte'!AF53</f>
        <v/>
      </c>
    </row>
    <row r="34" spans="1:19" x14ac:dyDescent="0.35">
      <c r="A34" t="s">
        <v>120</v>
      </c>
      <c r="B34" t="str">
        <f>'Public adulte'!$C$6</f>
        <v>Choisir la période de dépôt</v>
      </c>
      <c r="C34">
        <f>'Identification de la salle'!$C$14</f>
        <v>0</v>
      </c>
      <c r="D34" s="187" t="str">
        <f>'Public adulte'!$C$7</f>
        <v/>
      </c>
      <c r="E34">
        <f>'Public adulte'!$C$8</f>
        <v>0</v>
      </c>
      <c r="F34" t="str">
        <f>'Public adulte'!$C$9</f>
        <v>«Choisir»</v>
      </c>
      <c r="G34" s="187">
        <f>'Public adulte'!$C$10</f>
        <v>0</v>
      </c>
      <c r="H34" s="187" t="str">
        <f>IF(OR(G34=0,G34=""),"",VLOOKUP(G34,Données!$B$50:$D$52,3,TRUE))</f>
        <v/>
      </c>
      <c r="I34" s="188" t="str">
        <f>'Tableau de bord'!$G$18</f>
        <v/>
      </c>
      <c r="J34" s="174" t="str">
        <f>'Tableau de bord'!$G$19</f>
        <v/>
      </c>
      <c r="K34">
        <f>'Public adulte'!D54</f>
        <v>0</v>
      </c>
      <c r="L34" s="187" t="str">
        <f>'Public adulte'!X54</f>
        <v/>
      </c>
      <c r="M34" s="187" t="str">
        <f>'Public adulte'!Y54</f>
        <v/>
      </c>
      <c r="N34" s="187" t="str">
        <f t="shared" si="0"/>
        <v/>
      </c>
      <c r="O34" s="187" t="str">
        <f>IF(N34="","",IF(N34=0,0,'Public adulte'!O54))</f>
        <v/>
      </c>
      <c r="P34">
        <f>IF(N34=0,0,'Public adulte'!P54)</f>
        <v>0</v>
      </c>
      <c r="Q34" t="str">
        <f>'Public adulte'!AD54</f>
        <v/>
      </c>
      <c r="R34" t="str">
        <f>'Public adulte'!AE54</f>
        <v/>
      </c>
      <c r="S34" t="str">
        <f>'Public adulte'!AF54</f>
        <v/>
      </c>
    </row>
    <row r="35" spans="1:19" x14ac:dyDescent="0.35">
      <c r="A35" t="s">
        <v>120</v>
      </c>
      <c r="B35" t="str">
        <f>'Public adulte'!$C$6</f>
        <v>Choisir la période de dépôt</v>
      </c>
      <c r="C35">
        <f>'Identification de la salle'!$C$14</f>
        <v>0</v>
      </c>
      <c r="D35" s="187" t="str">
        <f>'Public adulte'!$C$7</f>
        <v/>
      </c>
      <c r="E35">
        <f>'Public adulte'!$C$8</f>
        <v>0</v>
      </c>
      <c r="F35" t="str">
        <f>'Public adulte'!$C$9</f>
        <v>«Choisir»</v>
      </c>
      <c r="G35" s="187">
        <f>'Public adulte'!$C$10</f>
        <v>0</v>
      </c>
      <c r="H35" s="187" t="str">
        <f>IF(OR(G35=0,G35=""),"",VLOOKUP(G35,Données!$B$50:$D$52,3,TRUE))</f>
        <v/>
      </c>
      <c r="I35" s="188" t="str">
        <f>'Tableau de bord'!$G$18</f>
        <v/>
      </c>
      <c r="J35" s="174" t="str">
        <f>'Tableau de bord'!$G$19</f>
        <v/>
      </c>
      <c r="K35">
        <f>'Public adulte'!D55</f>
        <v>0</v>
      </c>
      <c r="L35" s="187" t="str">
        <f>'Public adulte'!X55</f>
        <v/>
      </c>
      <c r="M35" s="187" t="str">
        <f>'Public adulte'!Y55</f>
        <v/>
      </c>
      <c r="N35" s="187" t="str">
        <f t="shared" si="0"/>
        <v/>
      </c>
      <c r="O35" s="187" t="str">
        <f>IF(N35="","",IF(N35=0,0,'Public adulte'!O55))</f>
        <v/>
      </c>
      <c r="P35">
        <f>IF(N35=0,0,'Public adulte'!P55)</f>
        <v>0</v>
      </c>
      <c r="Q35" t="str">
        <f>'Public adulte'!AD55</f>
        <v/>
      </c>
      <c r="R35" t="str">
        <f>'Public adulte'!AE55</f>
        <v/>
      </c>
      <c r="S35" t="str">
        <f>'Public adulte'!AF55</f>
        <v/>
      </c>
    </row>
    <row r="36" spans="1:19" x14ac:dyDescent="0.35">
      <c r="A36" t="s">
        <v>120</v>
      </c>
      <c r="B36" t="str">
        <f>'Public adulte'!$C$6</f>
        <v>Choisir la période de dépôt</v>
      </c>
      <c r="C36">
        <f>'Identification de la salle'!$C$14</f>
        <v>0</v>
      </c>
      <c r="D36" s="187" t="str">
        <f>'Public adulte'!$C$7</f>
        <v/>
      </c>
      <c r="E36">
        <f>'Public adulte'!$C$8</f>
        <v>0</v>
      </c>
      <c r="F36" t="str">
        <f>'Public adulte'!$C$9</f>
        <v>«Choisir»</v>
      </c>
      <c r="G36" s="187">
        <f>'Public adulte'!$C$10</f>
        <v>0</v>
      </c>
      <c r="H36" s="187" t="str">
        <f>IF(OR(G36=0,G36=""),"",VLOOKUP(G36,Données!$B$50:$D$52,3,TRUE))</f>
        <v/>
      </c>
      <c r="I36" s="188" t="str">
        <f>'Tableau de bord'!$G$18</f>
        <v/>
      </c>
      <c r="J36" s="174" t="str">
        <f>'Tableau de bord'!$G$19</f>
        <v/>
      </c>
      <c r="K36">
        <f>'Public adulte'!D56</f>
        <v>0</v>
      </c>
      <c r="L36" s="187" t="str">
        <f>'Public adulte'!X56</f>
        <v/>
      </c>
      <c r="M36" s="187" t="str">
        <f>'Public adulte'!Y56</f>
        <v/>
      </c>
      <c r="N36" s="187" t="str">
        <f t="shared" si="0"/>
        <v/>
      </c>
      <c r="O36" s="187" t="str">
        <f>IF(N36="","",IF(N36=0,0,'Public adulte'!O56))</f>
        <v/>
      </c>
      <c r="P36">
        <f>IF(N36=0,0,'Public adulte'!P56)</f>
        <v>0</v>
      </c>
      <c r="Q36" t="str">
        <f>'Public adulte'!AD56</f>
        <v/>
      </c>
      <c r="R36" t="str">
        <f>'Public adulte'!AE56</f>
        <v/>
      </c>
      <c r="S36" t="str">
        <f>'Public adulte'!AF56</f>
        <v/>
      </c>
    </row>
    <row r="37" spans="1:19" x14ac:dyDescent="0.35">
      <c r="A37" t="s">
        <v>120</v>
      </c>
      <c r="B37" t="str">
        <f>'Public adulte'!$C$6</f>
        <v>Choisir la période de dépôt</v>
      </c>
      <c r="C37">
        <f>'Identification de la salle'!$C$14</f>
        <v>0</v>
      </c>
      <c r="D37" s="187" t="str">
        <f>'Public adulte'!$C$7</f>
        <v/>
      </c>
      <c r="E37">
        <f>'Public adulte'!$C$8</f>
        <v>0</v>
      </c>
      <c r="F37" t="str">
        <f>'Public adulte'!$C$9</f>
        <v>«Choisir»</v>
      </c>
      <c r="G37" s="187">
        <f>'Public adulte'!$C$10</f>
        <v>0</v>
      </c>
      <c r="H37" s="187" t="str">
        <f>IF(OR(G37=0,G37=""),"",VLOOKUP(G37,Données!$B$50:$D$52,3,TRUE))</f>
        <v/>
      </c>
      <c r="I37" s="188" t="str">
        <f>'Tableau de bord'!$G$18</f>
        <v/>
      </c>
      <c r="J37" s="174" t="str">
        <f>'Tableau de bord'!$G$19</f>
        <v/>
      </c>
      <c r="K37">
        <f>'Public adulte'!D57</f>
        <v>0</v>
      </c>
      <c r="L37" s="187" t="str">
        <f>'Public adulte'!X57</f>
        <v/>
      </c>
      <c r="M37" s="187" t="str">
        <f>'Public adulte'!Y57</f>
        <v/>
      </c>
      <c r="N37" s="187" t="str">
        <f t="shared" si="0"/>
        <v/>
      </c>
      <c r="O37" s="187" t="str">
        <f>IF(N37="","",IF(N37=0,0,'Public adulte'!O57))</f>
        <v/>
      </c>
      <c r="P37">
        <f>IF(N37=0,0,'Public adulte'!P57)</f>
        <v>0</v>
      </c>
      <c r="Q37" t="str">
        <f>'Public adulte'!AD57</f>
        <v/>
      </c>
      <c r="R37" t="str">
        <f>'Public adulte'!AE57</f>
        <v/>
      </c>
      <c r="S37" t="str">
        <f>'Public adulte'!AF57</f>
        <v/>
      </c>
    </row>
    <row r="38" spans="1:19" x14ac:dyDescent="0.35">
      <c r="A38" t="s">
        <v>120</v>
      </c>
      <c r="B38" t="str">
        <f>'Public adulte'!$C$6</f>
        <v>Choisir la période de dépôt</v>
      </c>
      <c r="C38">
        <f>'Identification de la salle'!$C$14</f>
        <v>0</v>
      </c>
      <c r="D38" s="187" t="str">
        <f>'Public adulte'!$C$7</f>
        <v/>
      </c>
      <c r="E38">
        <f>'Public adulte'!$C$8</f>
        <v>0</v>
      </c>
      <c r="F38" t="str">
        <f>'Public adulte'!$C$9</f>
        <v>«Choisir»</v>
      </c>
      <c r="G38" s="187">
        <f>'Public adulte'!$C$10</f>
        <v>0</v>
      </c>
      <c r="H38" s="187" t="str">
        <f>IF(OR(G38=0,G38=""),"",VLOOKUP(G38,Données!$B$50:$D$52,3,TRUE))</f>
        <v/>
      </c>
      <c r="I38" s="188" t="str">
        <f>'Tableau de bord'!$G$18</f>
        <v/>
      </c>
      <c r="J38" s="174" t="str">
        <f>'Tableau de bord'!$G$19</f>
        <v/>
      </c>
      <c r="K38">
        <f>'Public adulte'!D58</f>
        <v>0</v>
      </c>
      <c r="L38" s="187" t="str">
        <f>'Public adulte'!X58</f>
        <v/>
      </c>
      <c r="M38" s="187" t="str">
        <f>'Public adulte'!Y58</f>
        <v/>
      </c>
      <c r="N38" s="187" t="str">
        <f t="shared" si="0"/>
        <v/>
      </c>
      <c r="O38" s="187" t="str">
        <f>IF(N38="","",IF(N38=0,0,'Public adulte'!O58))</f>
        <v/>
      </c>
      <c r="P38">
        <f>IF(N38=0,0,'Public adulte'!P58)</f>
        <v>0</v>
      </c>
      <c r="Q38" t="str">
        <f>'Public adulte'!AD58</f>
        <v/>
      </c>
      <c r="R38" t="str">
        <f>'Public adulte'!AE58</f>
        <v/>
      </c>
      <c r="S38" t="str">
        <f>'Public adulte'!AF58</f>
        <v/>
      </c>
    </row>
    <row r="39" spans="1:19" x14ac:dyDescent="0.35">
      <c r="A39" t="s">
        <v>120</v>
      </c>
      <c r="B39" t="str">
        <f>'Public adulte'!$C$6</f>
        <v>Choisir la période de dépôt</v>
      </c>
      <c r="C39">
        <f>'Identification de la salle'!$C$14</f>
        <v>0</v>
      </c>
      <c r="D39" s="187" t="str">
        <f>'Public adulte'!$C$7</f>
        <v/>
      </c>
      <c r="E39">
        <f>'Public adulte'!$C$8</f>
        <v>0</v>
      </c>
      <c r="F39" t="str">
        <f>'Public adulte'!$C$9</f>
        <v>«Choisir»</v>
      </c>
      <c r="G39" s="187">
        <f>'Public adulte'!$C$10</f>
        <v>0</v>
      </c>
      <c r="H39" s="187" t="str">
        <f>IF(OR(G39=0,G39=""),"",VLOOKUP(G39,Données!$B$50:$D$52,3,TRUE))</f>
        <v/>
      </c>
      <c r="I39" s="188" t="str">
        <f>'Tableau de bord'!$G$18</f>
        <v/>
      </c>
      <c r="J39" s="174" t="str">
        <f>'Tableau de bord'!$G$19</f>
        <v/>
      </c>
      <c r="K39">
        <f>'Public adulte'!D59</f>
        <v>0</v>
      </c>
      <c r="L39" s="187" t="str">
        <f>'Public adulte'!X59</f>
        <v/>
      </c>
      <c r="M39" s="187" t="str">
        <f>'Public adulte'!Y59</f>
        <v/>
      </c>
      <c r="N39" s="187" t="str">
        <f t="shared" si="0"/>
        <v/>
      </c>
      <c r="O39" s="187" t="str">
        <f>IF(N39="","",IF(N39=0,0,'Public adulte'!O59))</f>
        <v/>
      </c>
      <c r="P39">
        <f>IF(N39=0,0,'Public adulte'!P59)</f>
        <v>0</v>
      </c>
      <c r="Q39" t="str">
        <f>'Public adulte'!AD59</f>
        <v/>
      </c>
      <c r="R39" t="str">
        <f>'Public adulte'!AE59</f>
        <v/>
      </c>
      <c r="S39" t="str">
        <f>'Public adulte'!AF59</f>
        <v/>
      </c>
    </row>
    <row r="40" spans="1:19" x14ac:dyDescent="0.35">
      <c r="A40" t="s">
        <v>120</v>
      </c>
      <c r="B40" t="str">
        <f>'Public adulte'!$C$6</f>
        <v>Choisir la période de dépôt</v>
      </c>
      <c r="C40">
        <f>'Identification de la salle'!$C$14</f>
        <v>0</v>
      </c>
      <c r="D40" s="187" t="str">
        <f>'Public adulte'!$C$7</f>
        <v/>
      </c>
      <c r="E40">
        <f>'Public adulte'!$C$8</f>
        <v>0</v>
      </c>
      <c r="F40" t="str">
        <f>'Public adulte'!$C$9</f>
        <v>«Choisir»</v>
      </c>
      <c r="G40" s="187">
        <f>'Public adulte'!$C$10</f>
        <v>0</v>
      </c>
      <c r="H40" s="187" t="str">
        <f>IF(OR(G40=0,G40=""),"",VLOOKUP(G40,Données!$B$50:$D$52,3,TRUE))</f>
        <v/>
      </c>
      <c r="I40" s="188" t="str">
        <f>'Tableau de bord'!$G$18</f>
        <v/>
      </c>
      <c r="J40" s="174" t="str">
        <f>'Tableau de bord'!$G$19</f>
        <v/>
      </c>
      <c r="K40">
        <f>'Public adulte'!D60</f>
        <v>0</v>
      </c>
      <c r="L40" s="187" t="str">
        <f>'Public adulte'!X60</f>
        <v/>
      </c>
      <c r="M40" s="187" t="str">
        <f>'Public adulte'!Y60</f>
        <v/>
      </c>
      <c r="N40" s="187" t="str">
        <f t="shared" si="0"/>
        <v/>
      </c>
      <c r="O40" s="187" t="str">
        <f>IF(N40="","",IF(N40=0,0,'Public adulte'!O60))</f>
        <v/>
      </c>
      <c r="P40">
        <f>IF(N40=0,0,'Public adulte'!P60)</f>
        <v>0</v>
      </c>
      <c r="Q40" t="str">
        <f>'Public adulte'!AD60</f>
        <v/>
      </c>
      <c r="R40" t="str">
        <f>'Public adulte'!AE60</f>
        <v/>
      </c>
      <c r="S40" t="str">
        <f>'Public adulte'!AF60</f>
        <v/>
      </c>
    </row>
    <row r="41" spans="1:19" x14ac:dyDescent="0.35">
      <c r="A41" t="s">
        <v>120</v>
      </c>
      <c r="B41" t="str">
        <f>'Public adulte'!$C$6</f>
        <v>Choisir la période de dépôt</v>
      </c>
      <c r="C41">
        <f>'Identification de la salle'!$C$14</f>
        <v>0</v>
      </c>
      <c r="D41" s="187" t="str">
        <f>'Public adulte'!$C$7</f>
        <v/>
      </c>
      <c r="E41">
        <f>'Public adulte'!$C$8</f>
        <v>0</v>
      </c>
      <c r="F41" t="str">
        <f>'Public adulte'!$C$9</f>
        <v>«Choisir»</v>
      </c>
      <c r="G41" s="187">
        <f>'Public adulte'!$C$10</f>
        <v>0</v>
      </c>
      <c r="H41" s="187" t="str">
        <f>IF(OR(G41=0,G41=""),"",VLOOKUP(G41,Données!$B$50:$D$52,3,TRUE))</f>
        <v/>
      </c>
      <c r="I41" s="188" t="str">
        <f>'Tableau de bord'!$G$18</f>
        <v/>
      </c>
      <c r="J41" s="174" t="str">
        <f>'Tableau de bord'!$G$19</f>
        <v/>
      </c>
      <c r="K41">
        <f>'Public adulte'!D61</f>
        <v>0</v>
      </c>
      <c r="L41" s="187" t="str">
        <f>'Public adulte'!X61</f>
        <v/>
      </c>
      <c r="M41" s="187" t="str">
        <f>'Public adulte'!Y61</f>
        <v/>
      </c>
      <c r="N41" s="187" t="str">
        <f t="shared" si="0"/>
        <v/>
      </c>
      <c r="O41" s="187" t="str">
        <f>IF(N41="","",IF(N41=0,0,'Public adulte'!O61))</f>
        <v/>
      </c>
      <c r="P41">
        <f>IF(N41=0,0,'Public adulte'!P61)</f>
        <v>0</v>
      </c>
      <c r="Q41" t="str">
        <f>'Public adulte'!AD61</f>
        <v/>
      </c>
      <c r="R41" t="str">
        <f>'Public adulte'!AE61</f>
        <v/>
      </c>
      <c r="S41" t="str">
        <f>'Public adulte'!AF61</f>
        <v/>
      </c>
    </row>
    <row r="42" spans="1:19" x14ac:dyDescent="0.35">
      <c r="A42" t="s">
        <v>120</v>
      </c>
      <c r="B42" t="str">
        <f>'Public adulte'!$C$6</f>
        <v>Choisir la période de dépôt</v>
      </c>
      <c r="C42">
        <f>'Identification de la salle'!$C$14</f>
        <v>0</v>
      </c>
      <c r="D42" s="187" t="str">
        <f>'Public adulte'!$C$7</f>
        <v/>
      </c>
      <c r="E42">
        <f>'Public adulte'!$C$8</f>
        <v>0</v>
      </c>
      <c r="F42" t="str">
        <f>'Public adulte'!$C$9</f>
        <v>«Choisir»</v>
      </c>
      <c r="G42" s="187">
        <f>'Public adulte'!$C$10</f>
        <v>0</v>
      </c>
      <c r="H42" s="187" t="str">
        <f>IF(OR(G42=0,G42=""),"",VLOOKUP(G42,Données!$B$50:$D$52,3,TRUE))</f>
        <v/>
      </c>
      <c r="I42" s="188" t="str">
        <f>'Tableau de bord'!$G$18</f>
        <v/>
      </c>
      <c r="J42" s="174" t="str">
        <f>'Tableau de bord'!$G$19</f>
        <v/>
      </c>
      <c r="K42">
        <f>'Public adulte'!D62</f>
        <v>0</v>
      </c>
      <c r="L42" s="187" t="str">
        <f>'Public adulte'!X62</f>
        <v/>
      </c>
      <c r="M42" s="187" t="str">
        <f>'Public adulte'!Y62</f>
        <v/>
      </c>
      <c r="N42" s="187" t="str">
        <f t="shared" si="0"/>
        <v/>
      </c>
      <c r="O42" s="187" t="str">
        <f>IF(N42="","",IF(N42=0,0,'Public adulte'!O62))</f>
        <v/>
      </c>
      <c r="P42">
        <f>IF(N42=0,0,'Public adulte'!P62)</f>
        <v>0</v>
      </c>
      <c r="Q42" t="str">
        <f>'Public adulte'!AD62</f>
        <v/>
      </c>
      <c r="R42" t="str">
        <f>'Public adulte'!AE62</f>
        <v/>
      </c>
      <c r="S42" t="str">
        <f>'Public adulte'!AF62</f>
        <v/>
      </c>
    </row>
    <row r="43" spans="1:19" x14ac:dyDescent="0.35">
      <c r="A43" t="s">
        <v>120</v>
      </c>
      <c r="B43" t="str">
        <f>'Public adulte'!$C$6</f>
        <v>Choisir la période de dépôt</v>
      </c>
      <c r="C43">
        <f>'Identification de la salle'!$C$14</f>
        <v>0</v>
      </c>
      <c r="D43" s="187" t="str">
        <f>'Public adulte'!$C$7</f>
        <v/>
      </c>
      <c r="E43">
        <f>'Public adulte'!$C$8</f>
        <v>0</v>
      </c>
      <c r="F43" t="str">
        <f>'Public adulte'!$C$9</f>
        <v>«Choisir»</v>
      </c>
      <c r="G43" s="187">
        <f>'Public adulte'!$C$10</f>
        <v>0</v>
      </c>
      <c r="H43" s="187" t="str">
        <f>IF(OR(G43=0,G43=""),"",VLOOKUP(G43,Données!$B$50:$D$52,3,TRUE))</f>
        <v/>
      </c>
      <c r="I43" s="188" t="str">
        <f>'Tableau de bord'!$G$18</f>
        <v/>
      </c>
      <c r="J43" s="174" t="str">
        <f>'Tableau de bord'!$G$19</f>
        <v/>
      </c>
      <c r="K43">
        <f>'Public adulte'!D63</f>
        <v>0</v>
      </c>
      <c r="L43" s="187" t="str">
        <f>'Public adulte'!X63</f>
        <v/>
      </c>
      <c r="M43" s="187" t="str">
        <f>'Public adulte'!Y63</f>
        <v/>
      </c>
      <c r="N43" s="187" t="str">
        <f t="shared" si="0"/>
        <v/>
      </c>
      <c r="O43" s="187" t="str">
        <f>IF(N43="","",IF(N43=0,0,'Public adulte'!O63))</f>
        <v/>
      </c>
      <c r="P43">
        <f>IF(N43=0,0,'Public adulte'!P63)</f>
        <v>0</v>
      </c>
      <c r="Q43" t="str">
        <f>'Public adulte'!AD63</f>
        <v/>
      </c>
      <c r="R43" t="str">
        <f>'Public adulte'!AE63</f>
        <v/>
      </c>
      <c r="S43" t="str">
        <f>'Public adulte'!AF63</f>
        <v/>
      </c>
    </row>
    <row r="44" spans="1:19" x14ac:dyDescent="0.35">
      <c r="A44" t="s">
        <v>120</v>
      </c>
      <c r="B44" t="str">
        <f>'Public adulte'!$C$6</f>
        <v>Choisir la période de dépôt</v>
      </c>
      <c r="C44">
        <f>'Identification de la salle'!$C$14</f>
        <v>0</v>
      </c>
      <c r="D44" s="187" t="str">
        <f>'Public adulte'!$C$7</f>
        <v/>
      </c>
      <c r="E44">
        <f>'Public adulte'!$C$8</f>
        <v>0</v>
      </c>
      <c r="F44" t="str">
        <f>'Public adulte'!$C$9</f>
        <v>«Choisir»</v>
      </c>
      <c r="G44" s="187">
        <f>'Public adulte'!$C$10</f>
        <v>0</v>
      </c>
      <c r="H44" s="187" t="str">
        <f>IF(OR(G44=0,G44=""),"",VLOOKUP(G44,Données!$B$50:$D$52,3,TRUE))</f>
        <v/>
      </c>
      <c r="I44" s="188" t="str">
        <f>'Tableau de bord'!$G$18</f>
        <v/>
      </c>
      <c r="J44" s="174" t="str">
        <f>'Tableau de bord'!$G$19</f>
        <v/>
      </c>
      <c r="K44">
        <f>'Public adulte'!D64</f>
        <v>0</v>
      </c>
      <c r="L44" s="187" t="str">
        <f>'Public adulte'!X64</f>
        <v/>
      </c>
      <c r="M44" s="187" t="str">
        <f>'Public adulte'!Y64</f>
        <v/>
      </c>
      <c r="N44" s="187" t="str">
        <f t="shared" si="0"/>
        <v/>
      </c>
      <c r="O44" s="187" t="str">
        <f>IF(N44="","",IF(N44=0,0,'Public adulte'!O64))</f>
        <v/>
      </c>
      <c r="P44">
        <f>IF(N44=0,0,'Public adulte'!P64)</f>
        <v>0</v>
      </c>
      <c r="Q44" t="str">
        <f>'Public adulte'!AD64</f>
        <v/>
      </c>
      <c r="R44" t="str">
        <f>'Public adulte'!AE64</f>
        <v/>
      </c>
      <c r="S44" t="str">
        <f>'Public adulte'!AF64</f>
        <v/>
      </c>
    </row>
    <row r="45" spans="1:19" x14ac:dyDescent="0.35">
      <c r="A45" t="s">
        <v>120</v>
      </c>
      <c r="B45" t="str">
        <f>'Public adulte'!$C$6</f>
        <v>Choisir la période de dépôt</v>
      </c>
      <c r="C45">
        <f>'Identification de la salle'!$C$14</f>
        <v>0</v>
      </c>
      <c r="D45" s="187" t="str">
        <f>'Public adulte'!$C$7</f>
        <v/>
      </c>
      <c r="E45">
        <f>'Public adulte'!$C$8</f>
        <v>0</v>
      </c>
      <c r="F45" t="str">
        <f>'Public adulte'!$C$9</f>
        <v>«Choisir»</v>
      </c>
      <c r="G45" s="187">
        <f>'Public adulte'!$C$10</f>
        <v>0</v>
      </c>
      <c r="H45" s="187" t="str">
        <f>IF(OR(G45=0,G45=""),"",VLOOKUP(G45,Données!$B$50:$D$52,3,TRUE))</f>
        <v/>
      </c>
      <c r="I45" s="188" t="str">
        <f>'Tableau de bord'!$G$18</f>
        <v/>
      </c>
      <c r="J45" s="174" t="str">
        <f>'Tableau de bord'!$G$19</f>
        <v/>
      </c>
      <c r="K45">
        <f>'Public adulte'!D65</f>
        <v>0</v>
      </c>
      <c r="L45" s="187" t="str">
        <f>'Public adulte'!X65</f>
        <v/>
      </c>
      <c r="M45" s="187" t="str">
        <f>'Public adulte'!Y65</f>
        <v/>
      </c>
      <c r="N45" s="187" t="str">
        <f t="shared" si="0"/>
        <v/>
      </c>
      <c r="O45" s="187" t="str">
        <f>IF(N45="","",IF(N45=0,0,'Public adulte'!O65))</f>
        <v/>
      </c>
      <c r="P45">
        <f>IF(N45=0,0,'Public adulte'!P65)</f>
        <v>0</v>
      </c>
      <c r="Q45" t="str">
        <f>'Public adulte'!AD65</f>
        <v/>
      </c>
      <c r="R45" t="str">
        <f>'Public adulte'!AE65</f>
        <v/>
      </c>
      <c r="S45" t="str">
        <f>'Public adulte'!AF65</f>
        <v/>
      </c>
    </row>
    <row r="46" spans="1:19" x14ac:dyDescent="0.35">
      <c r="A46" t="s">
        <v>120</v>
      </c>
      <c r="B46" t="str">
        <f>'Public adulte'!$C$6</f>
        <v>Choisir la période de dépôt</v>
      </c>
      <c r="C46">
        <f>'Identification de la salle'!$C$14</f>
        <v>0</v>
      </c>
      <c r="D46" s="187" t="str">
        <f>'Public adulte'!$C$7</f>
        <v/>
      </c>
      <c r="E46">
        <f>'Public adulte'!$C$8</f>
        <v>0</v>
      </c>
      <c r="F46" t="str">
        <f>'Public adulte'!$C$9</f>
        <v>«Choisir»</v>
      </c>
      <c r="G46" s="187">
        <f>'Public adulte'!$C$10</f>
        <v>0</v>
      </c>
      <c r="H46" s="187" t="str">
        <f>IF(OR(G46=0,G46=""),"",VLOOKUP(G46,Données!$B$50:$D$52,3,TRUE))</f>
        <v/>
      </c>
      <c r="I46" s="188" t="str">
        <f>'Tableau de bord'!$G$18</f>
        <v/>
      </c>
      <c r="J46" s="174" t="str">
        <f>'Tableau de bord'!$G$19</f>
        <v/>
      </c>
      <c r="K46">
        <f>'Public adulte'!D66</f>
        <v>0</v>
      </c>
      <c r="L46" s="187" t="str">
        <f>'Public adulte'!X66</f>
        <v/>
      </c>
      <c r="M46" s="187" t="str">
        <f>'Public adulte'!Y66</f>
        <v/>
      </c>
      <c r="N46" s="187" t="str">
        <f t="shared" si="0"/>
        <v/>
      </c>
      <c r="O46" s="187" t="str">
        <f>IF(N46="","",IF(N46=0,0,'Public adulte'!O66))</f>
        <v/>
      </c>
      <c r="P46">
        <f>IF(N46=0,0,'Public adulte'!P66)</f>
        <v>0</v>
      </c>
      <c r="Q46" t="str">
        <f>'Public adulte'!AD66</f>
        <v/>
      </c>
      <c r="R46" t="str">
        <f>'Public adulte'!AE66</f>
        <v/>
      </c>
      <c r="S46" t="str">
        <f>'Public adulte'!AF66</f>
        <v/>
      </c>
    </row>
    <row r="47" spans="1:19" x14ac:dyDescent="0.35">
      <c r="A47" t="s">
        <v>120</v>
      </c>
      <c r="B47" t="str">
        <f>'Public adulte'!$C$6</f>
        <v>Choisir la période de dépôt</v>
      </c>
      <c r="C47">
        <f>'Identification de la salle'!$C$14</f>
        <v>0</v>
      </c>
      <c r="D47" s="187" t="str">
        <f>'Public adulte'!$C$7</f>
        <v/>
      </c>
      <c r="E47">
        <f>'Public adulte'!$C$8</f>
        <v>0</v>
      </c>
      <c r="F47" t="str">
        <f>'Public adulte'!$C$9</f>
        <v>«Choisir»</v>
      </c>
      <c r="G47" s="187">
        <f>'Public adulte'!$C$10</f>
        <v>0</v>
      </c>
      <c r="H47" s="187" t="str">
        <f>IF(OR(G47=0,G47=""),"",VLOOKUP(G47,Données!$B$50:$D$52,3,TRUE))</f>
        <v/>
      </c>
      <c r="I47" s="188" t="str">
        <f>'Tableau de bord'!$G$18</f>
        <v/>
      </c>
      <c r="J47" s="174" t="str">
        <f>'Tableau de bord'!$G$19</f>
        <v/>
      </c>
      <c r="K47">
        <f>'Public adulte'!D67</f>
        <v>0</v>
      </c>
      <c r="L47" s="187" t="str">
        <f>'Public adulte'!X67</f>
        <v/>
      </c>
      <c r="M47" s="187" t="str">
        <f>'Public adulte'!Y67</f>
        <v/>
      </c>
      <c r="N47" s="187" t="str">
        <f t="shared" si="0"/>
        <v/>
      </c>
      <c r="O47" s="187" t="str">
        <f>IF(N47="","",IF(N47=0,0,'Public adulte'!O67))</f>
        <v/>
      </c>
      <c r="P47">
        <f>IF(N47=0,0,'Public adulte'!P67)</f>
        <v>0</v>
      </c>
      <c r="Q47" t="str">
        <f>'Public adulte'!AD67</f>
        <v/>
      </c>
      <c r="R47" t="str">
        <f>'Public adulte'!AE67</f>
        <v/>
      </c>
      <c r="S47" t="str">
        <f>'Public adulte'!AF67</f>
        <v/>
      </c>
    </row>
    <row r="48" spans="1:19" x14ac:dyDescent="0.35">
      <c r="A48" t="s">
        <v>120</v>
      </c>
      <c r="B48" t="str">
        <f>'Public adulte'!$C$6</f>
        <v>Choisir la période de dépôt</v>
      </c>
      <c r="C48">
        <f>'Identification de la salle'!$C$14</f>
        <v>0</v>
      </c>
      <c r="D48" s="187" t="str">
        <f>'Public adulte'!$C$7</f>
        <v/>
      </c>
      <c r="E48">
        <f>'Public adulte'!$C$8</f>
        <v>0</v>
      </c>
      <c r="F48" t="str">
        <f>'Public adulte'!$C$9</f>
        <v>«Choisir»</v>
      </c>
      <c r="G48" s="187">
        <f>'Public adulte'!$C$10</f>
        <v>0</v>
      </c>
      <c r="H48" s="187" t="str">
        <f>IF(OR(G48=0,G48=""),"",VLOOKUP(G48,Données!$B$50:$D$52,3,TRUE))</f>
        <v/>
      </c>
      <c r="I48" s="188" t="str">
        <f>'Tableau de bord'!$G$18</f>
        <v/>
      </c>
      <c r="J48" s="174" t="str">
        <f>'Tableau de bord'!$G$19</f>
        <v/>
      </c>
      <c r="K48">
        <f>'Public adulte'!D68</f>
        <v>0</v>
      </c>
      <c r="L48" s="187" t="str">
        <f>'Public adulte'!X68</f>
        <v/>
      </c>
      <c r="M48" s="187" t="str">
        <f>'Public adulte'!Y68</f>
        <v/>
      </c>
      <c r="N48" s="187" t="str">
        <f t="shared" si="0"/>
        <v/>
      </c>
      <c r="O48" s="187" t="str">
        <f>IF(N48="","",IF(N48=0,0,'Public adulte'!O68))</f>
        <v/>
      </c>
      <c r="P48">
        <f>IF(N48=0,0,'Public adulte'!P68)</f>
        <v>0</v>
      </c>
      <c r="Q48" t="str">
        <f>'Public adulte'!AD68</f>
        <v/>
      </c>
      <c r="R48" t="str">
        <f>'Public adulte'!AE68</f>
        <v/>
      </c>
      <c r="S48" t="str">
        <f>'Public adulte'!AF68</f>
        <v/>
      </c>
    </row>
    <row r="49" spans="1:19" x14ac:dyDescent="0.35">
      <c r="A49" t="s">
        <v>120</v>
      </c>
      <c r="B49" t="str">
        <f>'Public adulte'!$C$6</f>
        <v>Choisir la période de dépôt</v>
      </c>
      <c r="C49">
        <f>'Identification de la salle'!$C$14</f>
        <v>0</v>
      </c>
      <c r="D49" s="187" t="str">
        <f>'Public adulte'!$C$7</f>
        <v/>
      </c>
      <c r="E49">
        <f>'Public adulte'!$C$8</f>
        <v>0</v>
      </c>
      <c r="F49" t="str">
        <f>'Public adulte'!$C$9</f>
        <v>«Choisir»</v>
      </c>
      <c r="G49" s="187">
        <f>'Public adulte'!$C$10</f>
        <v>0</v>
      </c>
      <c r="H49" s="187" t="str">
        <f>IF(OR(G49=0,G49=""),"",VLOOKUP(G49,Données!$B$50:$D$52,3,TRUE))</f>
        <v/>
      </c>
      <c r="I49" s="188" t="str">
        <f>'Tableau de bord'!$G$18</f>
        <v/>
      </c>
      <c r="J49" s="174" t="str">
        <f>'Tableau de bord'!$G$19</f>
        <v/>
      </c>
      <c r="K49">
        <f>'Public adulte'!D69</f>
        <v>0</v>
      </c>
      <c r="L49" s="187" t="str">
        <f>'Public adulte'!X69</f>
        <v/>
      </c>
      <c r="M49" s="187" t="str">
        <f>'Public adulte'!Y69</f>
        <v/>
      </c>
      <c r="N49" s="187" t="str">
        <f t="shared" si="0"/>
        <v/>
      </c>
      <c r="O49" s="187" t="str">
        <f>IF(N49="","",IF(N49=0,0,'Public adulte'!O69))</f>
        <v/>
      </c>
      <c r="P49">
        <f>IF(N49=0,0,'Public adulte'!P69)</f>
        <v>0</v>
      </c>
      <c r="Q49" t="str">
        <f>'Public adulte'!AD69</f>
        <v/>
      </c>
      <c r="R49" t="str">
        <f>'Public adulte'!AE69</f>
        <v/>
      </c>
      <c r="S49" t="str">
        <f>'Public adulte'!AF69</f>
        <v/>
      </c>
    </row>
    <row r="50" spans="1:19" x14ac:dyDescent="0.35">
      <c r="A50" t="s">
        <v>120</v>
      </c>
      <c r="B50" t="str">
        <f>'Public adulte'!$C$6</f>
        <v>Choisir la période de dépôt</v>
      </c>
      <c r="C50">
        <f>'Identification de la salle'!$C$14</f>
        <v>0</v>
      </c>
      <c r="D50" s="187" t="str">
        <f>'Public adulte'!$C$7</f>
        <v/>
      </c>
      <c r="E50">
        <f>'Public adulte'!$C$8</f>
        <v>0</v>
      </c>
      <c r="F50" t="str">
        <f>'Public adulte'!$C$9</f>
        <v>«Choisir»</v>
      </c>
      <c r="G50" s="187">
        <f>'Public adulte'!$C$10</f>
        <v>0</v>
      </c>
      <c r="H50" s="187" t="str">
        <f>IF(OR(G50=0,G50=""),"",VLOOKUP(G50,Données!$B$50:$D$52,3,TRUE))</f>
        <v/>
      </c>
      <c r="I50" s="188" t="str">
        <f>'Tableau de bord'!$G$18</f>
        <v/>
      </c>
      <c r="J50" s="174" t="str">
        <f>'Tableau de bord'!$G$19</f>
        <v/>
      </c>
      <c r="K50">
        <f>'Public adulte'!D70</f>
        <v>0</v>
      </c>
      <c r="L50" s="187" t="str">
        <f>'Public adulte'!X70</f>
        <v/>
      </c>
      <c r="M50" s="187" t="str">
        <f>'Public adulte'!Y70</f>
        <v/>
      </c>
      <c r="N50" s="187" t="str">
        <f t="shared" si="0"/>
        <v/>
      </c>
      <c r="O50" s="187" t="str">
        <f>IF(N50="","",IF(N50=0,0,'Public adulte'!O70))</f>
        <v/>
      </c>
      <c r="P50">
        <f>IF(N50=0,0,'Public adulte'!P70)</f>
        <v>0</v>
      </c>
      <c r="Q50" t="str">
        <f>'Public adulte'!AD70</f>
        <v/>
      </c>
      <c r="R50" t="str">
        <f>'Public adulte'!AE70</f>
        <v/>
      </c>
      <c r="S50" t="str">
        <f>'Public adulte'!AF70</f>
        <v/>
      </c>
    </row>
    <row r="51" spans="1:19" x14ac:dyDescent="0.35">
      <c r="A51" t="s">
        <v>120</v>
      </c>
      <c r="B51" t="str">
        <f>'Public adulte'!$C$6</f>
        <v>Choisir la période de dépôt</v>
      </c>
      <c r="C51">
        <f>'Identification de la salle'!$C$14</f>
        <v>0</v>
      </c>
      <c r="D51" s="187" t="str">
        <f>'Public adulte'!$C$7</f>
        <v/>
      </c>
      <c r="E51">
        <f>'Public adulte'!$C$8</f>
        <v>0</v>
      </c>
      <c r="F51" t="str">
        <f>'Public adulte'!$C$9</f>
        <v>«Choisir»</v>
      </c>
      <c r="G51" s="187">
        <f>'Public adulte'!$C$10</f>
        <v>0</v>
      </c>
      <c r="H51" s="187" t="str">
        <f>IF(OR(G51=0,G51=""),"",VLOOKUP(G51,Données!$B$50:$D$52,3,TRUE))</f>
        <v/>
      </c>
      <c r="I51" s="188" t="str">
        <f>'Tableau de bord'!$G$18</f>
        <v/>
      </c>
      <c r="J51" s="174" t="str">
        <f>'Tableau de bord'!$G$19</f>
        <v/>
      </c>
      <c r="K51">
        <f>'Public adulte'!D71</f>
        <v>0</v>
      </c>
      <c r="L51" s="187" t="str">
        <f>'Public adulte'!X71</f>
        <v/>
      </c>
      <c r="M51" s="187" t="str">
        <f>'Public adulte'!Y71</f>
        <v/>
      </c>
      <c r="N51" s="187" t="str">
        <f t="shared" si="0"/>
        <v/>
      </c>
      <c r="O51" s="187" t="str">
        <f>IF(N51="","",IF(N51=0,0,'Public adulte'!O71))</f>
        <v/>
      </c>
      <c r="P51">
        <f>IF(N51=0,0,'Public adulte'!P71)</f>
        <v>0</v>
      </c>
      <c r="Q51" t="str">
        <f>'Public adulte'!AD71</f>
        <v/>
      </c>
      <c r="R51" t="str">
        <f>'Public adulte'!AE71</f>
        <v/>
      </c>
      <c r="S51" t="str">
        <f>'Public adulte'!AF71</f>
        <v/>
      </c>
    </row>
    <row r="52" spans="1:19" x14ac:dyDescent="0.35">
      <c r="A52" t="s">
        <v>120</v>
      </c>
      <c r="B52" t="str">
        <f>'Public adulte'!$C$6</f>
        <v>Choisir la période de dépôt</v>
      </c>
      <c r="C52">
        <f>'Identification de la salle'!$C$14</f>
        <v>0</v>
      </c>
      <c r="D52" s="187" t="str">
        <f>'Public adulte'!$C$7</f>
        <v/>
      </c>
      <c r="E52">
        <f>'Public adulte'!$C$8</f>
        <v>0</v>
      </c>
      <c r="F52" t="str">
        <f>'Public adulte'!$C$9</f>
        <v>«Choisir»</v>
      </c>
      <c r="G52" s="187">
        <f>'Public adulte'!$C$10</f>
        <v>0</v>
      </c>
      <c r="H52" s="187" t="str">
        <f>IF(OR(G52=0,G52=""),"",VLOOKUP(G52,Données!$B$50:$D$52,3,TRUE))</f>
        <v/>
      </c>
      <c r="I52" s="188" t="str">
        <f>'Tableau de bord'!$G$18</f>
        <v/>
      </c>
      <c r="J52" s="174" t="str">
        <f>'Tableau de bord'!$G$19</f>
        <v/>
      </c>
      <c r="K52">
        <f>'Public adulte'!D72</f>
        <v>0</v>
      </c>
      <c r="L52" s="187" t="str">
        <f>'Public adulte'!X72</f>
        <v/>
      </c>
      <c r="M52" s="187" t="str">
        <f>'Public adulte'!Y72</f>
        <v/>
      </c>
      <c r="N52" s="187" t="str">
        <f t="shared" si="0"/>
        <v/>
      </c>
      <c r="O52" s="187" t="str">
        <f>IF(N52="","",IF(N52=0,0,'Public adulte'!O72))</f>
        <v/>
      </c>
      <c r="P52">
        <f>IF(N52=0,0,'Public adulte'!P72)</f>
        <v>0</v>
      </c>
      <c r="Q52" t="str">
        <f>'Public adulte'!AD72</f>
        <v/>
      </c>
      <c r="R52" t="str">
        <f>'Public adulte'!AE72</f>
        <v/>
      </c>
      <c r="S52" t="str">
        <f>'Public adulte'!AF72</f>
        <v/>
      </c>
    </row>
    <row r="53" spans="1:19" x14ac:dyDescent="0.35">
      <c r="A53" t="s">
        <v>120</v>
      </c>
      <c r="B53" t="str">
        <f>'Public adulte'!$C$6</f>
        <v>Choisir la période de dépôt</v>
      </c>
      <c r="C53">
        <f>'Identification de la salle'!$C$14</f>
        <v>0</v>
      </c>
      <c r="D53" s="187" t="str">
        <f>'Public adulte'!$C$7</f>
        <v/>
      </c>
      <c r="E53">
        <f>'Public adulte'!$C$8</f>
        <v>0</v>
      </c>
      <c r="F53" t="str">
        <f>'Public adulte'!$C$9</f>
        <v>«Choisir»</v>
      </c>
      <c r="G53" s="187">
        <f>'Public adulte'!$C$10</f>
        <v>0</v>
      </c>
      <c r="H53" s="187" t="str">
        <f>IF(OR(G53=0,G53=""),"",VLOOKUP(G53,Données!$B$50:$D$52,3,TRUE))</f>
        <v/>
      </c>
      <c r="I53" s="188" t="str">
        <f>'Tableau de bord'!$G$18</f>
        <v/>
      </c>
      <c r="J53" s="174" t="str">
        <f>'Tableau de bord'!$G$19</f>
        <v/>
      </c>
      <c r="K53">
        <f>'Public adulte'!D73</f>
        <v>0</v>
      </c>
      <c r="L53" s="187" t="str">
        <f>'Public adulte'!X73</f>
        <v/>
      </c>
      <c r="M53" s="187" t="str">
        <f>'Public adulte'!Y73</f>
        <v/>
      </c>
      <c r="N53" s="187" t="str">
        <f t="shared" si="0"/>
        <v/>
      </c>
      <c r="O53" s="187" t="str">
        <f>IF(N53="","",IF(N53=0,0,'Public adulte'!O73))</f>
        <v/>
      </c>
      <c r="P53">
        <f>IF(N53=0,0,'Public adulte'!P73)</f>
        <v>0</v>
      </c>
      <c r="Q53" t="str">
        <f>'Public adulte'!AD73</f>
        <v/>
      </c>
      <c r="R53" t="str">
        <f>'Public adulte'!AE73</f>
        <v/>
      </c>
      <c r="S53" t="str">
        <f>'Public adulte'!AF73</f>
        <v/>
      </c>
    </row>
    <row r="54" spans="1:19" x14ac:dyDescent="0.35">
      <c r="A54" t="s">
        <v>120</v>
      </c>
      <c r="B54" t="str">
        <f>'Public adulte'!$C$6</f>
        <v>Choisir la période de dépôt</v>
      </c>
      <c r="C54">
        <f>'Identification de la salle'!$C$14</f>
        <v>0</v>
      </c>
      <c r="D54" s="187" t="str">
        <f>'Public adulte'!$C$7</f>
        <v/>
      </c>
      <c r="E54">
        <f>'Public adulte'!$C$8</f>
        <v>0</v>
      </c>
      <c r="F54" t="str">
        <f>'Public adulte'!$C$9</f>
        <v>«Choisir»</v>
      </c>
      <c r="G54" s="187">
        <f>'Public adulte'!$C$10</f>
        <v>0</v>
      </c>
      <c r="H54" s="187" t="str">
        <f>IF(OR(G54=0,G54=""),"",VLOOKUP(G54,Données!$B$50:$D$52,3,TRUE))</f>
        <v/>
      </c>
      <c r="I54" s="188" t="str">
        <f>'Tableau de bord'!$G$18</f>
        <v/>
      </c>
      <c r="J54" s="174" t="str">
        <f>'Tableau de bord'!$G$19</f>
        <v/>
      </c>
      <c r="K54">
        <f>'Public adulte'!D74</f>
        <v>0</v>
      </c>
      <c r="L54" s="187" t="str">
        <f>'Public adulte'!X74</f>
        <v/>
      </c>
      <c r="M54" s="187" t="str">
        <f>'Public adulte'!Y74</f>
        <v/>
      </c>
      <c r="N54" s="187" t="str">
        <f t="shared" si="0"/>
        <v/>
      </c>
      <c r="O54" s="187" t="str">
        <f>IF(N54="","",IF(N54=0,0,'Public adulte'!O74))</f>
        <v/>
      </c>
      <c r="P54">
        <f>IF(N54=0,0,'Public adulte'!P74)</f>
        <v>0</v>
      </c>
      <c r="Q54" t="str">
        <f>'Public adulte'!AD74</f>
        <v/>
      </c>
      <c r="R54" t="str">
        <f>'Public adulte'!AE74</f>
        <v/>
      </c>
      <c r="S54" t="str">
        <f>'Public adulte'!AF74</f>
        <v/>
      </c>
    </row>
    <row r="55" spans="1:19" x14ac:dyDescent="0.35">
      <c r="A55" t="s">
        <v>120</v>
      </c>
      <c r="B55" t="str">
        <f>'Public adulte'!$C$6</f>
        <v>Choisir la période de dépôt</v>
      </c>
      <c r="C55">
        <f>'Identification de la salle'!$C$14</f>
        <v>0</v>
      </c>
      <c r="D55" s="187" t="str">
        <f>'Public adulte'!$C$7</f>
        <v/>
      </c>
      <c r="E55">
        <f>'Public adulte'!$C$8</f>
        <v>0</v>
      </c>
      <c r="F55" t="str">
        <f>'Public adulte'!$C$9</f>
        <v>«Choisir»</v>
      </c>
      <c r="G55" s="187">
        <f>'Public adulte'!$C$10</f>
        <v>0</v>
      </c>
      <c r="H55" s="187" t="str">
        <f>IF(OR(G55=0,G55=""),"",VLOOKUP(G55,Données!$B$50:$D$52,3,TRUE))</f>
        <v/>
      </c>
      <c r="I55" s="188" t="str">
        <f>'Tableau de bord'!$G$18</f>
        <v/>
      </c>
      <c r="J55" s="174" t="str">
        <f>'Tableau de bord'!$G$19</f>
        <v/>
      </c>
      <c r="K55">
        <f>'Public adulte'!D75</f>
        <v>0</v>
      </c>
      <c r="L55" s="187" t="str">
        <f>'Public adulte'!X75</f>
        <v/>
      </c>
      <c r="M55" s="187" t="str">
        <f>'Public adulte'!Y75</f>
        <v/>
      </c>
      <c r="N55" s="187" t="str">
        <f t="shared" si="0"/>
        <v/>
      </c>
      <c r="O55" s="187" t="str">
        <f>IF(N55="","",IF(N55=0,0,'Public adulte'!O75))</f>
        <v/>
      </c>
      <c r="P55">
        <f>IF(N55=0,0,'Public adulte'!P75)</f>
        <v>0</v>
      </c>
      <c r="Q55" t="str">
        <f>'Public adulte'!AD75</f>
        <v/>
      </c>
      <c r="R55" t="str">
        <f>'Public adulte'!AE75</f>
        <v/>
      </c>
      <c r="S55" t="str">
        <f>'Public adulte'!AF75</f>
        <v/>
      </c>
    </row>
    <row r="56" spans="1:19" x14ac:dyDescent="0.35">
      <c r="A56" t="s">
        <v>120</v>
      </c>
      <c r="B56" t="str">
        <f>'Public adulte'!$C$6</f>
        <v>Choisir la période de dépôt</v>
      </c>
      <c r="C56">
        <f>'Identification de la salle'!$C$14</f>
        <v>0</v>
      </c>
      <c r="D56" s="187" t="str">
        <f>'Public adulte'!$C$7</f>
        <v/>
      </c>
      <c r="E56">
        <f>'Public adulte'!$C$8</f>
        <v>0</v>
      </c>
      <c r="F56" t="str">
        <f>'Public adulte'!$C$9</f>
        <v>«Choisir»</v>
      </c>
      <c r="G56" s="187">
        <f>'Public adulte'!$C$10</f>
        <v>0</v>
      </c>
      <c r="H56" s="187" t="str">
        <f>IF(OR(G56=0,G56=""),"",VLOOKUP(G56,Données!$B$50:$D$52,3,TRUE))</f>
        <v/>
      </c>
      <c r="I56" s="188" t="str">
        <f>'Tableau de bord'!$G$18</f>
        <v/>
      </c>
      <c r="J56" s="174" t="str">
        <f>'Tableau de bord'!$G$19</f>
        <v/>
      </c>
      <c r="K56">
        <f>'Public adulte'!D76</f>
        <v>0</v>
      </c>
      <c r="L56" s="187" t="str">
        <f>'Public adulte'!X76</f>
        <v/>
      </c>
      <c r="M56" s="187" t="str">
        <f>'Public adulte'!Y76</f>
        <v/>
      </c>
      <c r="N56" s="187" t="str">
        <f t="shared" si="0"/>
        <v/>
      </c>
      <c r="O56" s="187" t="str">
        <f>IF(N56="","",IF(N56=0,0,'Public adulte'!O76))</f>
        <v/>
      </c>
      <c r="P56">
        <f>IF(N56=0,0,'Public adulte'!P76)</f>
        <v>0</v>
      </c>
      <c r="Q56" t="str">
        <f>'Public adulte'!AD76</f>
        <v/>
      </c>
      <c r="R56" t="str">
        <f>'Public adulte'!AE76</f>
        <v/>
      </c>
      <c r="S56" t="str">
        <f>'Public adulte'!AF76</f>
        <v/>
      </c>
    </row>
    <row r="57" spans="1:19" x14ac:dyDescent="0.35">
      <c r="A57" t="s">
        <v>120</v>
      </c>
      <c r="B57" t="str">
        <f>'Public adulte'!$C$6</f>
        <v>Choisir la période de dépôt</v>
      </c>
      <c r="C57">
        <f>'Identification de la salle'!$C$14</f>
        <v>0</v>
      </c>
      <c r="D57" s="187" t="str">
        <f>'Public adulte'!$C$7</f>
        <v/>
      </c>
      <c r="E57">
        <f>'Public adulte'!$C$8</f>
        <v>0</v>
      </c>
      <c r="F57" t="str">
        <f>'Public adulte'!$C$9</f>
        <v>«Choisir»</v>
      </c>
      <c r="G57" s="187">
        <f>'Public adulte'!$C$10</f>
        <v>0</v>
      </c>
      <c r="H57" s="187" t="str">
        <f>IF(OR(G57=0,G57=""),"",VLOOKUP(G57,Données!$B$50:$D$52,3,TRUE))</f>
        <v/>
      </c>
      <c r="I57" s="188" t="str">
        <f>'Tableau de bord'!$G$18</f>
        <v/>
      </c>
      <c r="J57" s="174" t="str">
        <f>'Tableau de bord'!$G$19</f>
        <v/>
      </c>
      <c r="K57">
        <f>'Public adulte'!D77</f>
        <v>0</v>
      </c>
      <c r="L57" s="187" t="str">
        <f>'Public adulte'!X77</f>
        <v/>
      </c>
      <c r="M57" s="187" t="str">
        <f>'Public adulte'!Y77</f>
        <v/>
      </c>
      <c r="N57" s="187" t="str">
        <f t="shared" si="0"/>
        <v/>
      </c>
      <c r="O57" s="187" t="str">
        <f>IF(N57="","",IF(N57=0,0,'Public adulte'!O77))</f>
        <v/>
      </c>
      <c r="P57">
        <f>IF(N57=0,0,'Public adulte'!P77)</f>
        <v>0</v>
      </c>
      <c r="Q57" t="str">
        <f>'Public adulte'!AD77</f>
        <v/>
      </c>
      <c r="R57" t="str">
        <f>'Public adulte'!AE77</f>
        <v/>
      </c>
      <c r="S57" t="str">
        <f>'Public adulte'!AF77</f>
        <v/>
      </c>
    </row>
    <row r="58" spans="1:19" x14ac:dyDescent="0.35">
      <c r="A58" t="s">
        <v>120</v>
      </c>
      <c r="B58" t="str">
        <f>'Public adulte'!$C$6</f>
        <v>Choisir la période de dépôt</v>
      </c>
      <c r="C58">
        <f>'Identification de la salle'!$C$14</f>
        <v>0</v>
      </c>
      <c r="D58" s="187" t="str">
        <f>'Public adulte'!$C$7</f>
        <v/>
      </c>
      <c r="E58">
        <f>'Public adulte'!$C$8</f>
        <v>0</v>
      </c>
      <c r="F58" t="str">
        <f>'Public adulte'!$C$9</f>
        <v>«Choisir»</v>
      </c>
      <c r="G58" s="187">
        <f>'Public adulte'!$C$10</f>
        <v>0</v>
      </c>
      <c r="H58" s="187" t="str">
        <f>IF(OR(G58=0,G58=""),"",VLOOKUP(G58,Données!$B$50:$D$52,3,TRUE))</f>
        <v/>
      </c>
      <c r="I58" s="188" t="str">
        <f>'Tableau de bord'!$G$18</f>
        <v/>
      </c>
      <c r="J58" s="174" t="str">
        <f>'Tableau de bord'!$G$19</f>
        <v/>
      </c>
      <c r="K58">
        <f>'Public adulte'!D78</f>
        <v>0</v>
      </c>
      <c r="L58" s="187" t="str">
        <f>'Public adulte'!X78</f>
        <v/>
      </c>
      <c r="M58" s="187" t="str">
        <f>'Public adulte'!Y78</f>
        <v/>
      </c>
      <c r="N58" s="187" t="str">
        <f t="shared" si="0"/>
        <v/>
      </c>
      <c r="O58" s="187" t="str">
        <f>IF(N58="","",IF(N58=0,0,'Public adulte'!O78))</f>
        <v/>
      </c>
      <c r="P58">
        <f>IF(N58=0,0,'Public adulte'!P78)</f>
        <v>0</v>
      </c>
      <c r="Q58" t="str">
        <f>'Public adulte'!AD78</f>
        <v/>
      </c>
      <c r="R58" t="str">
        <f>'Public adulte'!AE78</f>
        <v/>
      </c>
      <c r="S58" t="str">
        <f>'Public adulte'!AF78</f>
        <v/>
      </c>
    </row>
    <row r="59" spans="1:19" x14ac:dyDescent="0.35">
      <c r="A59" t="s">
        <v>120</v>
      </c>
      <c r="B59" t="str">
        <f>'Public adulte'!$C$6</f>
        <v>Choisir la période de dépôt</v>
      </c>
      <c r="C59">
        <f>'Identification de la salle'!$C$14</f>
        <v>0</v>
      </c>
      <c r="D59" s="187" t="str">
        <f>'Public adulte'!$C$7</f>
        <v/>
      </c>
      <c r="E59">
        <f>'Public adulte'!$C$8</f>
        <v>0</v>
      </c>
      <c r="F59" t="str">
        <f>'Public adulte'!$C$9</f>
        <v>«Choisir»</v>
      </c>
      <c r="G59" s="187">
        <f>'Public adulte'!$C$10</f>
        <v>0</v>
      </c>
      <c r="H59" s="187" t="str">
        <f>IF(OR(G59=0,G59=""),"",VLOOKUP(G59,Données!$B$50:$D$52,3,TRUE))</f>
        <v/>
      </c>
      <c r="I59" s="188" t="str">
        <f>'Tableau de bord'!$G$18</f>
        <v/>
      </c>
      <c r="J59" s="174" t="str">
        <f>'Tableau de bord'!$G$19</f>
        <v/>
      </c>
      <c r="K59">
        <f>'Public adulte'!D79</f>
        <v>0</v>
      </c>
      <c r="L59" s="187" t="str">
        <f>'Public adulte'!X79</f>
        <v/>
      </c>
      <c r="M59" s="187" t="str">
        <f>'Public adulte'!Y79</f>
        <v/>
      </c>
      <c r="N59" s="187" t="str">
        <f t="shared" si="0"/>
        <v/>
      </c>
      <c r="O59" s="187" t="str">
        <f>IF(N59="","",IF(N59=0,0,'Public adulte'!O79))</f>
        <v/>
      </c>
      <c r="P59">
        <f>IF(N59=0,0,'Public adulte'!P79)</f>
        <v>0</v>
      </c>
      <c r="Q59" t="str">
        <f>'Public adulte'!AD79</f>
        <v/>
      </c>
      <c r="R59" t="str">
        <f>'Public adulte'!AE79</f>
        <v/>
      </c>
      <c r="S59" t="str">
        <f>'Public adulte'!AF79</f>
        <v/>
      </c>
    </row>
    <row r="60" spans="1:19" x14ac:dyDescent="0.35">
      <c r="A60" t="s">
        <v>120</v>
      </c>
      <c r="B60" t="str">
        <f>'Public adulte'!$C$6</f>
        <v>Choisir la période de dépôt</v>
      </c>
      <c r="C60">
        <f>'Identification de la salle'!$C$14</f>
        <v>0</v>
      </c>
      <c r="D60" s="187" t="str">
        <f>'Public adulte'!$C$7</f>
        <v/>
      </c>
      <c r="E60">
        <f>'Public adulte'!$C$8</f>
        <v>0</v>
      </c>
      <c r="F60" t="str">
        <f>'Public adulte'!$C$9</f>
        <v>«Choisir»</v>
      </c>
      <c r="G60" s="187">
        <f>'Public adulte'!$C$10</f>
        <v>0</v>
      </c>
      <c r="H60" s="187" t="str">
        <f>IF(OR(G60=0,G60=""),"",VLOOKUP(G60,Données!$B$50:$D$52,3,TRUE))</f>
        <v/>
      </c>
      <c r="I60" s="188" t="str">
        <f>'Tableau de bord'!$G$18</f>
        <v/>
      </c>
      <c r="J60" s="174" t="str">
        <f>'Tableau de bord'!$G$19</f>
        <v/>
      </c>
      <c r="K60">
        <f>'Public adulte'!D80</f>
        <v>0</v>
      </c>
      <c r="L60" s="187" t="str">
        <f>'Public adulte'!X80</f>
        <v/>
      </c>
      <c r="M60" s="187" t="str">
        <f>'Public adulte'!Y80</f>
        <v/>
      </c>
      <c r="N60" s="187" t="str">
        <f t="shared" si="0"/>
        <v/>
      </c>
      <c r="O60" s="187" t="str">
        <f>IF(N60="","",IF(N60=0,0,'Public adulte'!O80))</f>
        <v/>
      </c>
      <c r="P60">
        <f>IF(N60=0,0,'Public adulte'!P80)</f>
        <v>0</v>
      </c>
      <c r="Q60" t="str">
        <f>'Public adulte'!AD80</f>
        <v/>
      </c>
      <c r="R60" t="str">
        <f>'Public adulte'!AE80</f>
        <v/>
      </c>
      <c r="S60" t="str">
        <f>'Public adulte'!AF80</f>
        <v/>
      </c>
    </row>
    <row r="61" spans="1:19" x14ac:dyDescent="0.35">
      <c r="A61" t="s">
        <v>120</v>
      </c>
      <c r="B61" t="str">
        <f>'Public adulte'!$C$6</f>
        <v>Choisir la période de dépôt</v>
      </c>
      <c r="C61">
        <f>'Identification de la salle'!$C$14</f>
        <v>0</v>
      </c>
      <c r="D61" s="187" t="str">
        <f>'Public adulte'!$C$7</f>
        <v/>
      </c>
      <c r="E61">
        <f>'Public adulte'!$C$8</f>
        <v>0</v>
      </c>
      <c r="F61" t="str">
        <f>'Public adulte'!$C$9</f>
        <v>«Choisir»</v>
      </c>
      <c r="G61" s="187">
        <f>'Public adulte'!$C$10</f>
        <v>0</v>
      </c>
      <c r="H61" s="187" t="str">
        <f>IF(OR(G61=0,G61=""),"",VLOOKUP(G61,Données!$B$50:$D$52,3,TRUE))</f>
        <v/>
      </c>
      <c r="I61" s="188" t="str">
        <f>'Tableau de bord'!$G$18</f>
        <v/>
      </c>
      <c r="J61" s="174" t="str">
        <f>'Tableau de bord'!$G$19</f>
        <v/>
      </c>
      <c r="K61">
        <f>'Public adulte'!D81</f>
        <v>0</v>
      </c>
      <c r="L61" s="187" t="str">
        <f>'Public adulte'!X81</f>
        <v/>
      </c>
      <c r="M61" s="187" t="str">
        <f>'Public adulte'!Y81</f>
        <v/>
      </c>
      <c r="N61" s="187" t="str">
        <f t="shared" si="0"/>
        <v/>
      </c>
      <c r="O61" s="187" t="str">
        <f>IF(N61="","",IF(N61=0,0,'Public adulte'!O81))</f>
        <v/>
      </c>
      <c r="P61">
        <f>IF(N61=0,0,'Public adulte'!P81)</f>
        <v>0</v>
      </c>
      <c r="Q61" t="str">
        <f>'Public adulte'!AD81</f>
        <v/>
      </c>
      <c r="R61" t="str">
        <f>'Public adulte'!AE81</f>
        <v/>
      </c>
      <c r="S61" t="str">
        <f>'Public adulte'!AF81</f>
        <v/>
      </c>
    </row>
    <row r="62" spans="1:19" x14ac:dyDescent="0.35">
      <c r="A62" t="s">
        <v>120</v>
      </c>
      <c r="B62" t="str">
        <f>'Public adulte'!$C$6</f>
        <v>Choisir la période de dépôt</v>
      </c>
      <c r="C62">
        <f>'Identification de la salle'!$C$14</f>
        <v>0</v>
      </c>
      <c r="D62" s="187" t="str">
        <f>'Public adulte'!$C$7</f>
        <v/>
      </c>
      <c r="E62">
        <f>'Public adulte'!$C$8</f>
        <v>0</v>
      </c>
      <c r="F62" t="str">
        <f>'Public adulte'!$C$9</f>
        <v>«Choisir»</v>
      </c>
      <c r="G62" s="187">
        <f>'Public adulte'!$C$10</f>
        <v>0</v>
      </c>
      <c r="H62" s="187" t="str">
        <f>IF(OR(G62=0,G62=""),"",VLOOKUP(G62,Données!$B$50:$D$52,3,TRUE))</f>
        <v/>
      </c>
      <c r="I62" s="188" t="str">
        <f>'Tableau de bord'!$G$18</f>
        <v/>
      </c>
      <c r="J62" s="174" t="str">
        <f>'Tableau de bord'!$G$19</f>
        <v/>
      </c>
      <c r="K62">
        <f>'Public adulte'!D82</f>
        <v>0</v>
      </c>
      <c r="L62" s="187" t="str">
        <f>'Public adulte'!X82</f>
        <v/>
      </c>
      <c r="M62" s="187" t="str">
        <f>'Public adulte'!Y82</f>
        <v/>
      </c>
      <c r="N62" s="187" t="str">
        <f t="shared" si="0"/>
        <v/>
      </c>
      <c r="O62" s="187" t="str">
        <f>IF(N62="","",IF(N62=0,0,'Public adulte'!O82))</f>
        <v/>
      </c>
      <c r="P62">
        <f>IF(N62=0,0,'Public adulte'!P82)</f>
        <v>0</v>
      </c>
      <c r="Q62" t="str">
        <f>'Public adulte'!AD82</f>
        <v/>
      </c>
      <c r="R62" t="str">
        <f>'Public adulte'!AE82</f>
        <v/>
      </c>
      <c r="S62" t="str">
        <f>'Public adulte'!AF82</f>
        <v/>
      </c>
    </row>
    <row r="63" spans="1:19" x14ac:dyDescent="0.35">
      <c r="A63" t="s">
        <v>120</v>
      </c>
      <c r="B63" t="str">
        <f>'Public adulte'!$C$6</f>
        <v>Choisir la période de dépôt</v>
      </c>
      <c r="C63">
        <f>'Identification de la salle'!$C$14</f>
        <v>0</v>
      </c>
      <c r="D63" s="187" t="str">
        <f>'Public adulte'!$C$7</f>
        <v/>
      </c>
      <c r="E63">
        <f>'Public adulte'!$C$8</f>
        <v>0</v>
      </c>
      <c r="F63" t="str">
        <f>'Public adulte'!$C$9</f>
        <v>«Choisir»</v>
      </c>
      <c r="G63" s="187">
        <f>'Public adulte'!$C$10</f>
        <v>0</v>
      </c>
      <c r="H63" s="187" t="str">
        <f>IF(OR(G63=0,G63=""),"",VLOOKUP(G63,Données!$B$50:$D$52,3,TRUE))</f>
        <v/>
      </c>
      <c r="I63" s="188" t="str">
        <f>'Tableau de bord'!$G$18</f>
        <v/>
      </c>
      <c r="J63" s="174" t="str">
        <f>'Tableau de bord'!$G$19</f>
        <v/>
      </c>
      <c r="K63">
        <f>'Public adulte'!D83</f>
        <v>0</v>
      </c>
      <c r="L63" s="187" t="str">
        <f>'Public adulte'!X83</f>
        <v/>
      </c>
      <c r="M63" s="187" t="str">
        <f>'Public adulte'!Y83</f>
        <v/>
      </c>
      <c r="N63" s="187" t="str">
        <f t="shared" si="0"/>
        <v/>
      </c>
      <c r="O63" s="187" t="str">
        <f>IF(N63="","",IF(N63=0,0,'Public adulte'!O83))</f>
        <v/>
      </c>
      <c r="P63">
        <f>IF(N63=0,0,'Public adulte'!P83)</f>
        <v>0</v>
      </c>
      <c r="Q63" t="str">
        <f>'Public adulte'!AD83</f>
        <v/>
      </c>
      <c r="R63" t="str">
        <f>'Public adulte'!AE83</f>
        <v/>
      </c>
      <c r="S63" t="str">
        <f>'Public adulte'!AF83</f>
        <v/>
      </c>
    </row>
    <row r="64" spans="1:19" x14ac:dyDescent="0.35">
      <c r="A64" t="s">
        <v>120</v>
      </c>
      <c r="B64" t="str">
        <f>'Public adulte'!$C$6</f>
        <v>Choisir la période de dépôt</v>
      </c>
      <c r="C64">
        <f>'Identification de la salle'!$C$14</f>
        <v>0</v>
      </c>
      <c r="D64" s="187" t="str">
        <f>'Public adulte'!$C$7</f>
        <v/>
      </c>
      <c r="E64">
        <f>'Public adulte'!$C$8</f>
        <v>0</v>
      </c>
      <c r="F64" t="str">
        <f>'Public adulte'!$C$9</f>
        <v>«Choisir»</v>
      </c>
      <c r="G64" s="187">
        <f>'Public adulte'!$C$10</f>
        <v>0</v>
      </c>
      <c r="H64" s="187" t="str">
        <f>IF(OR(G64=0,G64=""),"",VLOOKUP(G64,Données!$B$50:$D$52,3,TRUE))</f>
        <v/>
      </c>
      <c r="I64" s="188" t="str">
        <f>'Tableau de bord'!$G$18</f>
        <v/>
      </c>
      <c r="J64" s="174" t="str">
        <f>'Tableau de bord'!$G$19</f>
        <v/>
      </c>
      <c r="K64">
        <f>'Public adulte'!D84</f>
        <v>0</v>
      </c>
      <c r="L64" s="187" t="str">
        <f>'Public adulte'!X84</f>
        <v/>
      </c>
      <c r="M64" s="187" t="str">
        <f>'Public adulte'!Y84</f>
        <v/>
      </c>
      <c r="N64" s="187" t="str">
        <f t="shared" si="0"/>
        <v/>
      </c>
      <c r="O64" s="187" t="str">
        <f>IF(N64="","",IF(N64=0,0,'Public adulte'!O84))</f>
        <v/>
      </c>
      <c r="P64">
        <f>IF(N64=0,0,'Public adulte'!P84)</f>
        <v>0</v>
      </c>
      <c r="Q64" t="str">
        <f>'Public adulte'!AD84</f>
        <v/>
      </c>
      <c r="R64" t="str">
        <f>'Public adulte'!AE84</f>
        <v/>
      </c>
      <c r="S64" t="str">
        <f>'Public adulte'!AF84</f>
        <v/>
      </c>
    </row>
    <row r="65" spans="1:19" x14ac:dyDescent="0.35">
      <c r="A65" t="s">
        <v>120</v>
      </c>
      <c r="B65" t="str">
        <f>'Public adulte'!$C$6</f>
        <v>Choisir la période de dépôt</v>
      </c>
      <c r="C65">
        <f>'Identification de la salle'!$C$14</f>
        <v>0</v>
      </c>
      <c r="D65" s="187" t="str">
        <f>'Public adulte'!$C$7</f>
        <v/>
      </c>
      <c r="E65">
        <f>'Public adulte'!$C$8</f>
        <v>0</v>
      </c>
      <c r="F65" t="str">
        <f>'Public adulte'!$C$9</f>
        <v>«Choisir»</v>
      </c>
      <c r="G65" s="187">
        <f>'Public adulte'!$C$10</f>
        <v>0</v>
      </c>
      <c r="H65" s="187" t="str">
        <f>IF(OR(G65=0,G65=""),"",VLOOKUP(G65,Données!$B$50:$D$52,3,TRUE))</f>
        <v/>
      </c>
      <c r="I65" s="188" t="str">
        <f>'Tableau de bord'!$G$18</f>
        <v/>
      </c>
      <c r="J65" s="174" t="str">
        <f>'Tableau de bord'!$G$19</f>
        <v/>
      </c>
      <c r="K65">
        <f>'Public adulte'!D85</f>
        <v>0</v>
      </c>
      <c r="L65" s="187" t="str">
        <f>'Public adulte'!X85</f>
        <v/>
      </c>
      <c r="M65" s="187" t="str">
        <f>'Public adulte'!Y85</f>
        <v/>
      </c>
      <c r="N65" s="187" t="str">
        <f t="shared" si="0"/>
        <v/>
      </c>
      <c r="O65" s="187" t="str">
        <f>IF(N65="","",IF(N65=0,0,'Public adulte'!O85))</f>
        <v/>
      </c>
      <c r="P65">
        <f>IF(N65=0,0,'Public adulte'!P85)</f>
        <v>0</v>
      </c>
      <c r="Q65" t="str">
        <f>'Public adulte'!AD85</f>
        <v/>
      </c>
      <c r="R65" t="str">
        <f>'Public adulte'!AE85</f>
        <v/>
      </c>
      <c r="S65" t="str">
        <f>'Public adulte'!AF85</f>
        <v/>
      </c>
    </row>
    <row r="66" spans="1:19" x14ac:dyDescent="0.35">
      <c r="A66" t="s">
        <v>120</v>
      </c>
      <c r="B66" t="str">
        <f>'Public adulte'!$C$6</f>
        <v>Choisir la période de dépôt</v>
      </c>
      <c r="C66">
        <f>'Identification de la salle'!$C$14</f>
        <v>0</v>
      </c>
      <c r="D66" s="187" t="str">
        <f>'Public adulte'!$C$7</f>
        <v/>
      </c>
      <c r="E66">
        <f>'Public adulte'!$C$8</f>
        <v>0</v>
      </c>
      <c r="F66" t="str">
        <f>'Public adulte'!$C$9</f>
        <v>«Choisir»</v>
      </c>
      <c r="G66" s="187">
        <f>'Public adulte'!$C$10</f>
        <v>0</v>
      </c>
      <c r="H66" s="187" t="str">
        <f>IF(OR(G66=0,G66=""),"",VLOOKUP(G66,Données!$B$50:$D$52,3,TRUE))</f>
        <v/>
      </c>
      <c r="I66" s="188" t="str">
        <f>'Tableau de bord'!$G$18</f>
        <v/>
      </c>
      <c r="J66" s="174" t="str">
        <f>'Tableau de bord'!$G$19</f>
        <v/>
      </c>
      <c r="K66">
        <f>'Public adulte'!D86</f>
        <v>0</v>
      </c>
      <c r="L66" s="187" t="str">
        <f>'Public adulte'!X86</f>
        <v/>
      </c>
      <c r="M66" s="187" t="str">
        <f>'Public adulte'!Y86</f>
        <v/>
      </c>
      <c r="N66" s="187" t="str">
        <f t="shared" si="0"/>
        <v/>
      </c>
      <c r="O66" s="187" t="str">
        <f>IF(N66="","",IF(N66=0,0,'Public adulte'!O86))</f>
        <v/>
      </c>
      <c r="P66">
        <f>IF(N66=0,0,'Public adulte'!P86)</f>
        <v>0</v>
      </c>
      <c r="Q66" t="str">
        <f>'Public adulte'!AD86</f>
        <v/>
      </c>
      <c r="R66" t="str">
        <f>'Public adulte'!AE86</f>
        <v/>
      </c>
      <c r="S66" t="str">
        <f>'Public adulte'!AF86</f>
        <v/>
      </c>
    </row>
    <row r="67" spans="1:19" x14ac:dyDescent="0.35">
      <c r="A67" t="s">
        <v>120</v>
      </c>
      <c r="B67" t="str">
        <f>'Public adulte'!$C$6</f>
        <v>Choisir la période de dépôt</v>
      </c>
      <c r="C67">
        <f>'Identification de la salle'!$C$14</f>
        <v>0</v>
      </c>
      <c r="D67" s="187" t="str">
        <f>'Public adulte'!$C$7</f>
        <v/>
      </c>
      <c r="E67">
        <f>'Public adulte'!$C$8</f>
        <v>0</v>
      </c>
      <c r="F67" t="str">
        <f>'Public adulte'!$C$9</f>
        <v>«Choisir»</v>
      </c>
      <c r="G67" s="187">
        <f>'Public adulte'!$C$10</f>
        <v>0</v>
      </c>
      <c r="H67" s="187" t="str">
        <f>IF(OR(G67=0,G67=""),"",VLOOKUP(G67,Données!$B$50:$D$52,3,TRUE))</f>
        <v/>
      </c>
      <c r="I67" s="188" t="str">
        <f>'Tableau de bord'!$G$18</f>
        <v/>
      </c>
      <c r="J67" s="174" t="str">
        <f>'Tableau de bord'!$G$19</f>
        <v/>
      </c>
      <c r="K67">
        <f>'Public adulte'!D87</f>
        <v>0</v>
      </c>
      <c r="L67" s="187" t="str">
        <f>'Public adulte'!X87</f>
        <v/>
      </c>
      <c r="M67" s="187" t="str">
        <f>'Public adulte'!Y87</f>
        <v/>
      </c>
      <c r="N67" s="187" t="str">
        <f t="shared" ref="N67:N130" si="1">IF(L67="","",L67-M67)</f>
        <v/>
      </c>
      <c r="O67" s="187" t="str">
        <f>IF(N67="","",IF(N67=0,0,'Public adulte'!O87))</f>
        <v/>
      </c>
      <c r="P67">
        <f>IF(N67=0,0,'Public adulte'!P87)</f>
        <v>0</v>
      </c>
      <c r="Q67" t="str">
        <f>'Public adulte'!AD87</f>
        <v/>
      </c>
      <c r="R67" t="str">
        <f>'Public adulte'!AE87</f>
        <v/>
      </c>
      <c r="S67" t="str">
        <f>'Public adulte'!AF87</f>
        <v/>
      </c>
    </row>
    <row r="68" spans="1:19" x14ac:dyDescent="0.35">
      <c r="A68" t="s">
        <v>120</v>
      </c>
      <c r="B68" t="str">
        <f>'Public adulte'!$C$6</f>
        <v>Choisir la période de dépôt</v>
      </c>
      <c r="C68">
        <f>'Identification de la salle'!$C$14</f>
        <v>0</v>
      </c>
      <c r="D68" s="187" t="str">
        <f>'Public adulte'!$C$7</f>
        <v/>
      </c>
      <c r="E68">
        <f>'Public adulte'!$C$8</f>
        <v>0</v>
      </c>
      <c r="F68" t="str">
        <f>'Public adulte'!$C$9</f>
        <v>«Choisir»</v>
      </c>
      <c r="G68" s="187">
        <f>'Public adulte'!$C$10</f>
        <v>0</v>
      </c>
      <c r="H68" s="187" t="str">
        <f>IF(OR(G68=0,G68=""),"",VLOOKUP(G68,Données!$B$50:$D$52,3,TRUE))</f>
        <v/>
      </c>
      <c r="I68" s="188" t="str">
        <f>'Tableau de bord'!$G$18</f>
        <v/>
      </c>
      <c r="J68" s="174" t="str">
        <f>'Tableau de bord'!$G$19</f>
        <v/>
      </c>
      <c r="K68">
        <f>'Public adulte'!D88</f>
        <v>0</v>
      </c>
      <c r="L68" s="187" t="str">
        <f>'Public adulte'!X88</f>
        <v/>
      </c>
      <c r="M68" s="187" t="str">
        <f>'Public adulte'!Y88</f>
        <v/>
      </c>
      <c r="N68" s="187" t="str">
        <f t="shared" si="1"/>
        <v/>
      </c>
      <c r="O68" s="187" t="str">
        <f>IF(N68="","",IF(N68=0,0,'Public adulte'!O88))</f>
        <v/>
      </c>
      <c r="P68">
        <f>IF(N68=0,0,'Public adulte'!P88)</f>
        <v>0</v>
      </c>
      <c r="Q68" t="str">
        <f>'Public adulte'!AD88</f>
        <v/>
      </c>
      <c r="R68" t="str">
        <f>'Public adulte'!AE88</f>
        <v/>
      </c>
      <c r="S68" t="str">
        <f>'Public adulte'!AF88</f>
        <v/>
      </c>
    </row>
    <row r="69" spans="1:19" x14ac:dyDescent="0.35">
      <c r="A69" t="s">
        <v>120</v>
      </c>
      <c r="B69" t="str">
        <f>'Public adulte'!$C$6</f>
        <v>Choisir la période de dépôt</v>
      </c>
      <c r="C69">
        <f>'Identification de la salle'!$C$14</f>
        <v>0</v>
      </c>
      <c r="D69" s="187" t="str">
        <f>'Public adulte'!$C$7</f>
        <v/>
      </c>
      <c r="E69">
        <f>'Public adulte'!$C$8</f>
        <v>0</v>
      </c>
      <c r="F69" t="str">
        <f>'Public adulte'!$C$9</f>
        <v>«Choisir»</v>
      </c>
      <c r="G69" s="187">
        <f>'Public adulte'!$C$10</f>
        <v>0</v>
      </c>
      <c r="H69" s="187" t="str">
        <f>IF(OR(G69=0,G69=""),"",VLOOKUP(G69,Données!$B$50:$D$52,3,TRUE))</f>
        <v/>
      </c>
      <c r="I69" s="188" t="str">
        <f>'Tableau de bord'!$G$18</f>
        <v/>
      </c>
      <c r="J69" s="174" t="str">
        <f>'Tableau de bord'!$G$19</f>
        <v/>
      </c>
      <c r="K69">
        <f>'Public adulte'!D89</f>
        <v>0</v>
      </c>
      <c r="L69" s="187" t="str">
        <f>'Public adulte'!X89</f>
        <v/>
      </c>
      <c r="M69" s="187" t="str">
        <f>'Public adulte'!Y89</f>
        <v/>
      </c>
      <c r="N69" s="187" t="str">
        <f t="shared" si="1"/>
        <v/>
      </c>
      <c r="O69" s="187" t="str">
        <f>IF(N69="","",IF(N69=0,0,'Public adulte'!O89))</f>
        <v/>
      </c>
      <c r="P69">
        <f>IF(N69=0,0,'Public adulte'!P89)</f>
        <v>0</v>
      </c>
      <c r="Q69" t="str">
        <f>'Public adulte'!AD89</f>
        <v/>
      </c>
      <c r="R69" t="str">
        <f>'Public adulte'!AE89</f>
        <v/>
      </c>
      <c r="S69" t="str">
        <f>'Public adulte'!AF89</f>
        <v/>
      </c>
    </row>
    <row r="70" spans="1:19" x14ac:dyDescent="0.35">
      <c r="A70" t="s">
        <v>120</v>
      </c>
      <c r="B70" t="str">
        <f>'Public adulte'!$C$6</f>
        <v>Choisir la période de dépôt</v>
      </c>
      <c r="C70">
        <f>'Identification de la salle'!$C$14</f>
        <v>0</v>
      </c>
      <c r="D70" s="187" t="str">
        <f>'Public adulte'!$C$7</f>
        <v/>
      </c>
      <c r="E70">
        <f>'Public adulte'!$C$8</f>
        <v>0</v>
      </c>
      <c r="F70" t="str">
        <f>'Public adulte'!$C$9</f>
        <v>«Choisir»</v>
      </c>
      <c r="G70" s="187">
        <f>'Public adulte'!$C$10</f>
        <v>0</v>
      </c>
      <c r="H70" s="187" t="str">
        <f>IF(OR(G70=0,G70=""),"",VLOOKUP(G70,Données!$B$50:$D$52,3,TRUE))</f>
        <v/>
      </c>
      <c r="I70" s="188" t="str">
        <f>'Tableau de bord'!$G$18</f>
        <v/>
      </c>
      <c r="J70" s="174" t="str">
        <f>'Tableau de bord'!$G$19</f>
        <v/>
      </c>
      <c r="K70">
        <f>'Public adulte'!D90</f>
        <v>0</v>
      </c>
      <c r="L70" s="187" t="str">
        <f>'Public adulte'!X90</f>
        <v/>
      </c>
      <c r="M70" s="187" t="str">
        <f>'Public adulte'!Y90</f>
        <v/>
      </c>
      <c r="N70" s="187" t="str">
        <f t="shared" si="1"/>
        <v/>
      </c>
      <c r="O70" s="187" t="str">
        <f>IF(N70="","",IF(N70=0,0,'Public adulte'!O90))</f>
        <v/>
      </c>
      <c r="P70">
        <f>IF(N70=0,0,'Public adulte'!P90)</f>
        <v>0</v>
      </c>
      <c r="Q70" t="str">
        <f>'Public adulte'!AD90</f>
        <v/>
      </c>
      <c r="R70" t="str">
        <f>'Public adulte'!AE90</f>
        <v/>
      </c>
      <c r="S70" t="str">
        <f>'Public adulte'!AF90</f>
        <v/>
      </c>
    </row>
    <row r="71" spans="1:19" x14ac:dyDescent="0.35">
      <c r="A71" t="s">
        <v>120</v>
      </c>
      <c r="B71" t="str">
        <f>'Public adulte'!$C$6</f>
        <v>Choisir la période de dépôt</v>
      </c>
      <c r="C71">
        <f>'Identification de la salle'!$C$14</f>
        <v>0</v>
      </c>
      <c r="D71" s="187" t="str">
        <f>'Public adulte'!$C$7</f>
        <v/>
      </c>
      <c r="E71">
        <f>'Public adulte'!$C$8</f>
        <v>0</v>
      </c>
      <c r="F71" t="str">
        <f>'Public adulte'!$C$9</f>
        <v>«Choisir»</v>
      </c>
      <c r="G71" s="187">
        <f>'Public adulte'!$C$10</f>
        <v>0</v>
      </c>
      <c r="H71" s="187" t="str">
        <f>IF(OR(G71=0,G71=""),"",VLOOKUP(G71,Données!$B$50:$D$52,3,TRUE))</f>
        <v/>
      </c>
      <c r="I71" s="188" t="str">
        <f>'Tableau de bord'!$G$18</f>
        <v/>
      </c>
      <c r="J71" s="174" t="str">
        <f>'Tableau de bord'!$G$19</f>
        <v/>
      </c>
      <c r="K71">
        <f>'Public adulte'!D91</f>
        <v>0</v>
      </c>
      <c r="L71" s="187" t="str">
        <f>'Public adulte'!X91</f>
        <v/>
      </c>
      <c r="M71" s="187" t="str">
        <f>'Public adulte'!Y91</f>
        <v/>
      </c>
      <c r="N71" s="187" t="str">
        <f t="shared" si="1"/>
        <v/>
      </c>
      <c r="O71" s="187" t="str">
        <f>IF(N71="","",IF(N71=0,0,'Public adulte'!O91))</f>
        <v/>
      </c>
      <c r="P71">
        <f>IF(N71=0,0,'Public adulte'!P91)</f>
        <v>0</v>
      </c>
      <c r="Q71" t="str">
        <f>'Public adulte'!AD91</f>
        <v/>
      </c>
      <c r="R71" t="str">
        <f>'Public adulte'!AE91</f>
        <v/>
      </c>
      <c r="S71" t="str">
        <f>'Public adulte'!AF91</f>
        <v/>
      </c>
    </row>
    <row r="72" spans="1:19" x14ac:dyDescent="0.35">
      <c r="A72" t="s">
        <v>120</v>
      </c>
      <c r="B72" t="str">
        <f>'Public adulte'!$C$6</f>
        <v>Choisir la période de dépôt</v>
      </c>
      <c r="C72">
        <f>'Identification de la salle'!$C$14</f>
        <v>0</v>
      </c>
      <c r="D72" s="187" t="str">
        <f>'Public adulte'!$C$7</f>
        <v/>
      </c>
      <c r="E72">
        <f>'Public adulte'!$C$8</f>
        <v>0</v>
      </c>
      <c r="F72" t="str">
        <f>'Public adulte'!$C$9</f>
        <v>«Choisir»</v>
      </c>
      <c r="G72" s="187">
        <f>'Public adulte'!$C$10</f>
        <v>0</v>
      </c>
      <c r="H72" s="187" t="str">
        <f>IF(OR(G72=0,G72=""),"",VLOOKUP(G72,Données!$B$50:$D$52,3,TRUE))</f>
        <v/>
      </c>
      <c r="I72" s="188" t="str">
        <f>'Tableau de bord'!$G$18</f>
        <v/>
      </c>
      <c r="J72" s="174" t="str">
        <f>'Tableau de bord'!$G$19</f>
        <v/>
      </c>
      <c r="K72">
        <f>'Public adulte'!D92</f>
        <v>0</v>
      </c>
      <c r="L72" s="187" t="str">
        <f>'Public adulte'!X92</f>
        <v/>
      </c>
      <c r="M72" s="187" t="str">
        <f>'Public adulte'!Y92</f>
        <v/>
      </c>
      <c r="N72" s="187" t="str">
        <f t="shared" si="1"/>
        <v/>
      </c>
      <c r="O72" s="187" t="str">
        <f>IF(N72="","",IF(N72=0,0,'Public adulte'!O92))</f>
        <v/>
      </c>
      <c r="P72">
        <f>IF(N72=0,0,'Public adulte'!P92)</f>
        <v>0</v>
      </c>
      <c r="Q72" t="str">
        <f>'Public adulte'!AD92</f>
        <v/>
      </c>
      <c r="R72" t="str">
        <f>'Public adulte'!AE92</f>
        <v/>
      </c>
      <c r="S72" t="str">
        <f>'Public adulte'!AF92</f>
        <v/>
      </c>
    </row>
    <row r="73" spans="1:19" x14ac:dyDescent="0.35">
      <c r="A73" t="s">
        <v>120</v>
      </c>
      <c r="B73" t="str">
        <f>'Public adulte'!$C$6</f>
        <v>Choisir la période de dépôt</v>
      </c>
      <c r="C73">
        <f>'Identification de la salle'!$C$14</f>
        <v>0</v>
      </c>
      <c r="D73" s="187" t="str">
        <f>'Public adulte'!$C$7</f>
        <v/>
      </c>
      <c r="E73">
        <f>'Public adulte'!$C$8</f>
        <v>0</v>
      </c>
      <c r="F73" t="str">
        <f>'Public adulte'!$C$9</f>
        <v>«Choisir»</v>
      </c>
      <c r="G73" s="187">
        <f>'Public adulte'!$C$10</f>
        <v>0</v>
      </c>
      <c r="H73" s="187" t="str">
        <f>IF(OR(G73=0,G73=""),"",VLOOKUP(G73,Données!$B$50:$D$52,3,TRUE))</f>
        <v/>
      </c>
      <c r="I73" s="188" t="str">
        <f>'Tableau de bord'!$G$18</f>
        <v/>
      </c>
      <c r="J73" s="174" t="str">
        <f>'Tableau de bord'!$G$19</f>
        <v/>
      </c>
      <c r="K73">
        <f>'Public adulte'!D93</f>
        <v>0</v>
      </c>
      <c r="L73" s="187" t="str">
        <f>'Public adulte'!X93</f>
        <v/>
      </c>
      <c r="M73" s="187" t="str">
        <f>'Public adulte'!Y93</f>
        <v/>
      </c>
      <c r="N73" s="187" t="str">
        <f t="shared" si="1"/>
        <v/>
      </c>
      <c r="O73" s="187" t="str">
        <f>IF(N73="","",IF(N73=0,0,'Public adulte'!O93))</f>
        <v/>
      </c>
      <c r="P73">
        <f>IF(N73=0,0,'Public adulte'!P93)</f>
        <v>0</v>
      </c>
      <c r="Q73" t="str">
        <f>'Public adulte'!AD93</f>
        <v/>
      </c>
      <c r="R73" t="str">
        <f>'Public adulte'!AE93</f>
        <v/>
      </c>
      <c r="S73" t="str">
        <f>'Public adulte'!AF93</f>
        <v/>
      </c>
    </row>
    <row r="74" spans="1:19" x14ac:dyDescent="0.35">
      <c r="A74" t="s">
        <v>120</v>
      </c>
      <c r="B74" t="str">
        <f>'Public adulte'!$C$6</f>
        <v>Choisir la période de dépôt</v>
      </c>
      <c r="C74">
        <f>'Identification de la salle'!$C$14</f>
        <v>0</v>
      </c>
      <c r="D74" s="187" t="str">
        <f>'Public adulte'!$C$7</f>
        <v/>
      </c>
      <c r="E74">
        <f>'Public adulte'!$C$8</f>
        <v>0</v>
      </c>
      <c r="F74" t="str">
        <f>'Public adulte'!$C$9</f>
        <v>«Choisir»</v>
      </c>
      <c r="G74" s="187">
        <f>'Public adulte'!$C$10</f>
        <v>0</v>
      </c>
      <c r="H74" s="187" t="str">
        <f>IF(OR(G74=0,G74=""),"",VLOOKUP(G74,Données!$B$50:$D$52,3,TRUE))</f>
        <v/>
      </c>
      <c r="I74" s="188" t="str">
        <f>'Tableau de bord'!$G$18</f>
        <v/>
      </c>
      <c r="J74" s="174" t="str">
        <f>'Tableau de bord'!$G$19</f>
        <v/>
      </c>
      <c r="K74">
        <f>'Public adulte'!D94</f>
        <v>0</v>
      </c>
      <c r="L74" s="187" t="str">
        <f>'Public adulte'!X94</f>
        <v/>
      </c>
      <c r="M74" s="187" t="str">
        <f>'Public adulte'!Y94</f>
        <v/>
      </c>
      <c r="N74" s="187" t="str">
        <f t="shared" si="1"/>
        <v/>
      </c>
      <c r="O74" s="187" t="str">
        <f>IF(N74="","",IF(N74=0,0,'Public adulte'!O94))</f>
        <v/>
      </c>
      <c r="P74">
        <f>IF(N74=0,0,'Public adulte'!P94)</f>
        <v>0</v>
      </c>
      <c r="Q74" t="str">
        <f>'Public adulte'!AD94</f>
        <v/>
      </c>
      <c r="R74" t="str">
        <f>'Public adulte'!AE94</f>
        <v/>
      </c>
      <c r="S74" t="str">
        <f>'Public adulte'!AF94</f>
        <v/>
      </c>
    </row>
    <row r="75" spans="1:19" x14ac:dyDescent="0.35">
      <c r="A75" t="s">
        <v>120</v>
      </c>
      <c r="B75" t="str">
        <f>'Public adulte'!$C$6</f>
        <v>Choisir la période de dépôt</v>
      </c>
      <c r="C75">
        <f>'Identification de la salle'!$C$14</f>
        <v>0</v>
      </c>
      <c r="D75" s="187" t="str">
        <f>'Public adulte'!$C$7</f>
        <v/>
      </c>
      <c r="E75">
        <f>'Public adulte'!$C$8</f>
        <v>0</v>
      </c>
      <c r="F75" t="str">
        <f>'Public adulte'!$C$9</f>
        <v>«Choisir»</v>
      </c>
      <c r="G75" s="187">
        <f>'Public adulte'!$C$10</f>
        <v>0</v>
      </c>
      <c r="H75" s="187" t="str">
        <f>IF(OR(G75=0,G75=""),"",VLOOKUP(G75,Données!$B$50:$D$52,3,TRUE))</f>
        <v/>
      </c>
      <c r="I75" s="188" t="str">
        <f>'Tableau de bord'!$G$18</f>
        <v/>
      </c>
      <c r="J75" s="174" t="str">
        <f>'Tableau de bord'!$G$19</f>
        <v/>
      </c>
      <c r="K75">
        <f>'Public adulte'!D95</f>
        <v>0</v>
      </c>
      <c r="L75" s="187" t="str">
        <f>'Public adulte'!X95</f>
        <v/>
      </c>
      <c r="M75" s="187" t="str">
        <f>'Public adulte'!Y95</f>
        <v/>
      </c>
      <c r="N75" s="187" t="str">
        <f t="shared" si="1"/>
        <v/>
      </c>
      <c r="O75" s="187" t="str">
        <f>IF(N75="","",IF(N75=0,0,'Public adulte'!O95))</f>
        <v/>
      </c>
      <c r="P75">
        <f>IF(N75=0,0,'Public adulte'!P95)</f>
        <v>0</v>
      </c>
      <c r="Q75" t="str">
        <f>'Public adulte'!AD95</f>
        <v/>
      </c>
      <c r="R75" t="str">
        <f>'Public adulte'!AE95</f>
        <v/>
      </c>
      <c r="S75" t="str">
        <f>'Public adulte'!AF95</f>
        <v/>
      </c>
    </row>
    <row r="76" spans="1:19" x14ac:dyDescent="0.35">
      <c r="A76" t="s">
        <v>120</v>
      </c>
      <c r="B76" t="str">
        <f>'Public adulte'!$C$6</f>
        <v>Choisir la période de dépôt</v>
      </c>
      <c r="C76">
        <f>'Identification de la salle'!$C$14</f>
        <v>0</v>
      </c>
      <c r="D76" s="187" t="str">
        <f>'Public adulte'!$C$7</f>
        <v/>
      </c>
      <c r="E76">
        <f>'Public adulte'!$C$8</f>
        <v>0</v>
      </c>
      <c r="F76" t="str">
        <f>'Public adulte'!$C$9</f>
        <v>«Choisir»</v>
      </c>
      <c r="G76" s="187">
        <f>'Public adulte'!$C$10</f>
        <v>0</v>
      </c>
      <c r="H76" s="187" t="str">
        <f>IF(OR(G76=0,G76=""),"",VLOOKUP(G76,Données!$B$50:$D$52,3,TRUE))</f>
        <v/>
      </c>
      <c r="I76" s="188" t="str">
        <f>'Tableau de bord'!$G$18</f>
        <v/>
      </c>
      <c r="J76" s="174" t="str">
        <f>'Tableau de bord'!$G$19</f>
        <v/>
      </c>
      <c r="K76">
        <f>'Public adulte'!D96</f>
        <v>0</v>
      </c>
      <c r="L76" s="187" t="str">
        <f>'Public adulte'!X96</f>
        <v/>
      </c>
      <c r="M76" s="187" t="str">
        <f>'Public adulte'!Y96</f>
        <v/>
      </c>
      <c r="N76" s="187" t="str">
        <f t="shared" si="1"/>
        <v/>
      </c>
      <c r="O76" s="187" t="str">
        <f>IF(N76="","",IF(N76=0,0,'Public adulte'!O96))</f>
        <v/>
      </c>
      <c r="P76">
        <f>IF(N76=0,0,'Public adulte'!P96)</f>
        <v>0</v>
      </c>
      <c r="Q76" t="str">
        <f>'Public adulte'!AD96</f>
        <v/>
      </c>
      <c r="R76" t="str">
        <f>'Public adulte'!AE96</f>
        <v/>
      </c>
      <c r="S76" t="str">
        <f>'Public adulte'!AF96</f>
        <v/>
      </c>
    </row>
    <row r="77" spans="1:19" x14ac:dyDescent="0.35">
      <c r="A77" t="s">
        <v>120</v>
      </c>
      <c r="B77" t="str">
        <f>'Public adulte'!$C$6</f>
        <v>Choisir la période de dépôt</v>
      </c>
      <c r="C77">
        <f>'Identification de la salle'!$C$14</f>
        <v>0</v>
      </c>
      <c r="D77" s="187" t="str">
        <f>'Public adulte'!$C$7</f>
        <v/>
      </c>
      <c r="E77">
        <f>'Public adulte'!$C$8</f>
        <v>0</v>
      </c>
      <c r="F77" t="str">
        <f>'Public adulte'!$C$9</f>
        <v>«Choisir»</v>
      </c>
      <c r="G77" s="187">
        <f>'Public adulte'!$C$10</f>
        <v>0</v>
      </c>
      <c r="H77" s="187" t="str">
        <f>IF(OR(G77=0,G77=""),"",VLOOKUP(G77,Données!$B$50:$D$52,3,TRUE))</f>
        <v/>
      </c>
      <c r="I77" s="188" t="str">
        <f>'Tableau de bord'!$G$18</f>
        <v/>
      </c>
      <c r="J77" s="174" t="str">
        <f>'Tableau de bord'!$G$19</f>
        <v/>
      </c>
      <c r="K77">
        <f>'Public adulte'!D97</f>
        <v>0</v>
      </c>
      <c r="L77" s="187" t="str">
        <f>'Public adulte'!X97</f>
        <v/>
      </c>
      <c r="M77" s="187" t="str">
        <f>'Public adulte'!Y97</f>
        <v/>
      </c>
      <c r="N77" s="187" t="str">
        <f t="shared" si="1"/>
        <v/>
      </c>
      <c r="O77" s="187" t="str">
        <f>IF(N77="","",IF(N77=0,0,'Public adulte'!O97))</f>
        <v/>
      </c>
      <c r="P77">
        <f>IF(N77=0,0,'Public adulte'!P97)</f>
        <v>0</v>
      </c>
      <c r="Q77" t="str">
        <f>'Public adulte'!AD97</f>
        <v/>
      </c>
      <c r="R77" t="str">
        <f>'Public adulte'!AE97</f>
        <v/>
      </c>
      <c r="S77" t="str">
        <f>'Public adulte'!AF97</f>
        <v/>
      </c>
    </row>
    <row r="78" spans="1:19" x14ac:dyDescent="0.35">
      <c r="A78" t="s">
        <v>120</v>
      </c>
      <c r="B78" t="str">
        <f>'Public adulte'!$C$6</f>
        <v>Choisir la période de dépôt</v>
      </c>
      <c r="C78">
        <f>'Identification de la salle'!$C$14</f>
        <v>0</v>
      </c>
      <c r="D78" s="187" t="str">
        <f>'Public adulte'!$C$7</f>
        <v/>
      </c>
      <c r="E78">
        <f>'Public adulte'!$C$8</f>
        <v>0</v>
      </c>
      <c r="F78" t="str">
        <f>'Public adulte'!$C$9</f>
        <v>«Choisir»</v>
      </c>
      <c r="G78" s="187">
        <f>'Public adulte'!$C$10</f>
        <v>0</v>
      </c>
      <c r="H78" s="187" t="str">
        <f>IF(OR(G78=0,G78=""),"",VLOOKUP(G78,Données!$B$50:$D$52,3,TRUE))</f>
        <v/>
      </c>
      <c r="I78" s="188" t="str">
        <f>'Tableau de bord'!$G$18</f>
        <v/>
      </c>
      <c r="J78" s="174" t="str">
        <f>'Tableau de bord'!$G$19</f>
        <v/>
      </c>
      <c r="K78">
        <f>'Public adulte'!D98</f>
        <v>0</v>
      </c>
      <c r="L78" s="187" t="str">
        <f>'Public adulte'!X98</f>
        <v/>
      </c>
      <c r="M78" s="187" t="str">
        <f>'Public adulte'!Y98</f>
        <v/>
      </c>
      <c r="N78" s="187" t="str">
        <f t="shared" si="1"/>
        <v/>
      </c>
      <c r="O78" s="187" t="str">
        <f>IF(N78="","",IF(N78=0,0,'Public adulte'!O98))</f>
        <v/>
      </c>
      <c r="P78">
        <f>IF(N78=0,0,'Public adulte'!P98)</f>
        <v>0</v>
      </c>
      <c r="Q78" t="str">
        <f>'Public adulte'!AD98</f>
        <v/>
      </c>
      <c r="R78" t="str">
        <f>'Public adulte'!AE98</f>
        <v/>
      </c>
      <c r="S78" t="str">
        <f>'Public adulte'!AF98</f>
        <v/>
      </c>
    </row>
    <row r="79" spans="1:19" x14ac:dyDescent="0.35">
      <c r="A79" t="s">
        <v>120</v>
      </c>
      <c r="B79" t="str">
        <f>'Public adulte'!$C$6</f>
        <v>Choisir la période de dépôt</v>
      </c>
      <c r="C79">
        <f>'Identification de la salle'!$C$14</f>
        <v>0</v>
      </c>
      <c r="D79" s="187" t="str">
        <f>'Public adulte'!$C$7</f>
        <v/>
      </c>
      <c r="E79">
        <f>'Public adulte'!$C$8</f>
        <v>0</v>
      </c>
      <c r="F79" t="str">
        <f>'Public adulte'!$C$9</f>
        <v>«Choisir»</v>
      </c>
      <c r="G79" s="187">
        <f>'Public adulte'!$C$10</f>
        <v>0</v>
      </c>
      <c r="H79" s="187" t="str">
        <f>IF(OR(G79=0,G79=""),"",VLOOKUP(G79,Données!$B$50:$D$52,3,TRUE))</f>
        <v/>
      </c>
      <c r="I79" s="188" t="str">
        <f>'Tableau de bord'!$G$18</f>
        <v/>
      </c>
      <c r="J79" s="174" t="str">
        <f>'Tableau de bord'!$G$19</f>
        <v/>
      </c>
      <c r="K79">
        <f>'Public adulte'!D99</f>
        <v>0</v>
      </c>
      <c r="L79" s="187" t="str">
        <f>'Public adulte'!X99</f>
        <v/>
      </c>
      <c r="M79" s="187" t="str">
        <f>'Public adulte'!Y99</f>
        <v/>
      </c>
      <c r="N79" s="187" t="str">
        <f t="shared" si="1"/>
        <v/>
      </c>
      <c r="O79" s="187" t="str">
        <f>IF(N79="","",IF(N79=0,0,'Public adulte'!O99))</f>
        <v/>
      </c>
      <c r="P79">
        <f>IF(N79=0,0,'Public adulte'!P99)</f>
        <v>0</v>
      </c>
      <c r="Q79" t="str">
        <f>'Public adulte'!AD99</f>
        <v/>
      </c>
      <c r="R79" t="str">
        <f>'Public adulte'!AE99</f>
        <v/>
      </c>
      <c r="S79" t="str">
        <f>'Public adulte'!AF99</f>
        <v/>
      </c>
    </row>
    <row r="80" spans="1:19" x14ac:dyDescent="0.35">
      <c r="A80" t="s">
        <v>120</v>
      </c>
      <c r="B80" t="str">
        <f>'Public adulte'!$C$6</f>
        <v>Choisir la période de dépôt</v>
      </c>
      <c r="C80">
        <f>'Identification de la salle'!$C$14</f>
        <v>0</v>
      </c>
      <c r="D80" s="187" t="str">
        <f>'Public adulte'!$C$7</f>
        <v/>
      </c>
      <c r="E80">
        <f>'Public adulte'!$C$8</f>
        <v>0</v>
      </c>
      <c r="F80" t="str">
        <f>'Public adulte'!$C$9</f>
        <v>«Choisir»</v>
      </c>
      <c r="G80" s="187">
        <f>'Public adulte'!$C$10</f>
        <v>0</v>
      </c>
      <c r="H80" s="187" t="str">
        <f>IF(OR(G80=0,G80=""),"",VLOOKUP(G80,Données!$B$50:$D$52,3,TRUE))</f>
        <v/>
      </c>
      <c r="I80" s="188" t="str">
        <f>'Tableau de bord'!$G$18</f>
        <v/>
      </c>
      <c r="J80" s="174" t="str">
        <f>'Tableau de bord'!$G$19</f>
        <v/>
      </c>
      <c r="K80">
        <f>'Public adulte'!D100</f>
        <v>0</v>
      </c>
      <c r="L80" s="187" t="str">
        <f>'Public adulte'!X100</f>
        <v/>
      </c>
      <c r="M80" s="187" t="str">
        <f>'Public adulte'!Y100</f>
        <v/>
      </c>
      <c r="N80" s="187" t="str">
        <f t="shared" si="1"/>
        <v/>
      </c>
      <c r="O80" s="187" t="str">
        <f>IF(N80="","",IF(N80=0,0,'Public adulte'!O100))</f>
        <v/>
      </c>
      <c r="P80">
        <f>IF(N80=0,0,'Public adulte'!P100)</f>
        <v>0</v>
      </c>
      <c r="Q80" t="str">
        <f>'Public adulte'!AD100</f>
        <v/>
      </c>
      <c r="R80" t="str">
        <f>'Public adulte'!AE100</f>
        <v/>
      </c>
      <c r="S80" t="str">
        <f>'Public adulte'!AF100</f>
        <v/>
      </c>
    </row>
    <row r="81" spans="1:19" x14ac:dyDescent="0.35">
      <c r="A81" t="s">
        <v>120</v>
      </c>
      <c r="B81" t="str">
        <f>'Public adulte'!$C$6</f>
        <v>Choisir la période de dépôt</v>
      </c>
      <c r="C81">
        <f>'Identification de la salle'!$C$14</f>
        <v>0</v>
      </c>
      <c r="D81" s="187" t="str">
        <f>'Public adulte'!$C$7</f>
        <v/>
      </c>
      <c r="E81">
        <f>'Public adulte'!$C$8</f>
        <v>0</v>
      </c>
      <c r="F81" t="str">
        <f>'Public adulte'!$C$9</f>
        <v>«Choisir»</v>
      </c>
      <c r="G81" s="187">
        <f>'Public adulte'!$C$10</f>
        <v>0</v>
      </c>
      <c r="H81" s="187" t="str">
        <f>IF(OR(G81=0,G81=""),"",VLOOKUP(G81,Données!$B$50:$D$52,3,TRUE))</f>
        <v/>
      </c>
      <c r="I81" s="188" t="str">
        <f>'Tableau de bord'!$G$18</f>
        <v/>
      </c>
      <c r="J81" s="174" t="str">
        <f>'Tableau de bord'!$G$19</f>
        <v/>
      </c>
      <c r="K81">
        <f>'Public adulte'!D101</f>
        <v>0</v>
      </c>
      <c r="L81" s="187" t="str">
        <f>'Public adulte'!X101</f>
        <v/>
      </c>
      <c r="M81" s="187" t="str">
        <f>'Public adulte'!Y101</f>
        <v/>
      </c>
      <c r="N81" s="187" t="str">
        <f t="shared" si="1"/>
        <v/>
      </c>
      <c r="O81" s="187" t="str">
        <f>IF(N81="","",IF(N81=0,0,'Public adulte'!O101))</f>
        <v/>
      </c>
      <c r="P81">
        <f>IF(N81=0,0,'Public adulte'!P101)</f>
        <v>0</v>
      </c>
      <c r="Q81" t="str">
        <f>'Public adulte'!AD101</f>
        <v/>
      </c>
      <c r="R81" t="str">
        <f>'Public adulte'!AE101</f>
        <v/>
      </c>
      <c r="S81" t="str">
        <f>'Public adulte'!AF101</f>
        <v/>
      </c>
    </row>
    <row r="82" spans="1:19" x14ac:dyDescent="0.35">
      <c r="A82" t="s">
        <v>120</v>
      </c>
      <c r="B82" t="str">
        <f>'Public adulte'!$C$6</f>
        <v>Choisir la période de dépôt</v>
      </c>
      <c r="C82">
        <f>'Identification de la salle'!$C$14</f>
        <v>0</v>
      </c>
      <c r="D82" s="187" t="str">
        <f>'Public adulte'!$C$7</f>
        <v/>
      </c>
      <c r="E82">
        <f>'Public adulte'!$C$8</f>
        <v>0</v>
      </c>
      <c r="F82" t="str">
        <f>'Public adulte'!$C$9</f>
        <v>«Choisir»</v>
      </c>
      <c r="G82" s="187">
        <f>'Public adulte'!$C$10</f>
        <v>0</v>
      </c>
      <c r="H82" s="187" t="str">
        <f>IF(OR(G82=0,G82=""),"",VLOOKUP(G82,Données!$B$50:$D$52,3,TRUE))</f>
        <v/>
      </c>
      <c r="I82" s="188" t="str">
        <f>'Tableau de bord'!$G$18</f>
        <v/>
      </c>
      <c r="J82" s="174" t="str">
        <f>'Tableau de bord'!$G$19</f>
        <v/>
      </c>
      <c r="K82">
        <f>'Public adulte'!D102</f>
        <v>0</v>
      </c>
      <c r="L82" s="187" t="str">
        <f>'Public adulte'!X102</f>
        <v/>
      </c>
      <c r="M82" s="187" t="str">
        <f>'Public adulte'!Y102</f>
        <v/>
      </c>
      <c r="N82" s="187" t="str">
        <f t="shared" si="1"/>
        <v/>
      </c>
      <c r="O82" s="187" t="str">
        <f>IF(N82="","",IF(N82=0,0,'Public adulte'!O102))</f>
        <v/>
      </c>
      <c r="P82">
        <f>IF(N82=0,0,'Public adulte'!P102)</f>
        <v>0</v>
      </c>
      <c r="Q82" t="str">
        <f>'Public adulte'!AD102</f>
        <v/>
      </c>
      <c r="R82" t="str">
        <f>'Public adulte'!AE102</f>
        <v/>
      </c>
      <c r="S82" t="str">
        <f>'Public adulte'!AF102</f>
        <v/>
      </c>
    </row>
    <row r="83" spans="1:19" x14ac:dyDescent="0.35">
      <c r="A83" t="s">
        <v>120</v>
      </c>
      <c r="B83" t="str">
        <f>'Public adulte'!$C$6</f>
        <v>Choisir la période de dépôt</v>
      </c>
      <c r="C83">
        <f>'Identification de la salle'!$C$14</f>
        <v>0</v>
      </c>
      <c r="D83" s="187" t="str">
        <f>'Public adulte'!$C$7</f>
        <v/>
      </c>
      <c r="E83">
        <f>'Public adulte'!$C$8</f>
        <v>0</v>
      </c>
      <c r="F83" t="str">
        <f>'Public adulte'!$C$9</f>
        <v>«Choisir»</v>
      </c>
      <c r="G83" s="187">
        <f>'Public adulte'!$C$10</f>
        <v>0</v>
      </c>
      <c r="H83" s="187" t="str">
        <f>IF(OR(G83=0,G83=""),"",VLOOKUP(G83,Données!$B$50:$D$52,3,TRUE))</f>
        <v/>
      </c>
      <c r="I83" s="188" t="str">
        <f>'Tableau de bord'!$G$18</f>
        <v/>
      </c>
      <c r="J83" s="174" t="str">
        <f>'Tableau de bord'!$G$19</f>
        <v/>
      </c>
      <c r="K83">
        <f>'Public adulte'!D103</f>
        <v>0</v>
      </c>
      <c r="L83" s="187" t="str">
        <f>'Public adulte'!X103</f>
        <v/>
      </c>
      <c r="M83" s="187" t="str">
        <f>'Public adulte'!Y103</f>
        <v/>
      </c>
      <c r="N83" s="187" t="str">
        <f t="shared" si="1"/>
        <v/>
      </c>
      <c r="O83" s="187" t="str">
        <f>IF(N83="","",IF(N83=0,0,'Public adulte'!O103))</f>
        <v/>
      </c>
      <c r="P83">
        <f>IF(N83=0,0,'Public adulte'!P103)</f>
        <v>0</v>
      </c>
      <c r="Q83" t="str">
        <f>'Public adulte'!AD103</f>
        <v/>
      </c>
      <c r="R83" t="str">
        <f>'Public adulte'!AE103</f>
        <v/>
      </c>
      <c r="S83" t="str">
        <f>'Public adulte'!AF103</f>
        <v/>
      </c>
    </row>
    <row r="84" spans="1:19" x14ac:dyDescent="0.35">
      <c r="A84" t="s">
        <v>120</v>
      </c>
      <c r="B84" t="str">
        <f>'Public adulte'!$C$6</f>
        <v>Choisir la période de dépôt</v>
      </c>
      <c r="C84">
        <f>'Identification de la salle'!$C$14</f>
        <v>0</v>
      </c>
      <c r="D84" s="187" t="str">
        <f>'Public adulte'!$C$7</f>
        <v/>
      </c>
      <c r="E84">
        <f>'Public adulte'!$C$8</f>
        <v>0</v>
      </c>
      <c r="F84" t="str">
        <f>'Public adulte'!$C$9</f>
        <v>«Choisir»</v>
      </c>
      <c r="G84" s="187">
        <f>'Public adulte'!$C$10</f>
        <v>0</v>
      </c>
      <c r="H84" s="187" t="str">
        <f>IF(OR(G84=0,G84=""),"",VLOOKUP(G84,Données!$B$50:$D$52,3,TRUE))</f>
        <v/>
      </c>
      <c r="I84" s="188" t="str">
        <f>'Tableau de bord'!$G$18</f>
        <v/>
      </c>
      <c r="J84" s="174" t="str">
        <f>'Tableau de bord'!$G$19</f>
        <v/>
      </c>
      <c r="K84">
        <f>'Public adulte'!D104</f>
        <v>0</v>
      </c>
      <c r="L84" s="187" t="str">
        <f>'Public adulte'!X104</f>
        <v/>
      </c>
      <c r="M84" s="187" t="str">
        <f>'Public adulte'!Y104</f>
        <v/>
      </c>
      <c r="N84" s="187" t="str">
        <f t="shared" si="1"/>
        <v/>
      </c>
      <c r="O84" s="187" t="str">
        <f>IF(N84="","",IF(N84=0,0,'Public adulte'!O104))</f>
        <v/>
      </c>
      <c r="P84">
        <f>IF(N84=0,0,'Public adulte'!P104)</f>
        <v>0</v>
      </c>
      <c r="Q84" t="str">
        <f>'Public adulte'!AD104</f>
        <v/>
      </c>
      <c r="R84" t="str">
        <f>'Public adulte'!AE104</f>
        <v/>
      </c>
      <c r="S84" t="str">
        <f>'Public adulte'!AF104</f>
        <v/>
      </c>
    </row>
    <row r="85" spans="1:19" x14ac:dyDescent="0.35">
      <c r="A85" t="s">
        <v>120</v>
      </c>
      <c r="B85" t="str">
        <f>'Public adulte'!$C$6</f>
        <v>Choisir la période de dépôt</v>
      </c>
      <c r="C85">
        <f>'Identification de la salle'!$C$14</f>
        <v>0</v>
      </c>
      <c r="D85" s="187" t="str">
        <f>'Public adulte'!$C$7</f>
        <v/>
      </c>
      <c r="E85">
        <f>'Public adulte'!$C$8</f>
        <v>0</v>
      </c>
      <c r="F85" t="str">
        <f>'Public adulte'!$C$9</f>
        <v>«Choisir»</v>
      </c>
      <c r="G85" s="187">
        <f>'Public adulte'!$C$10</f>
        <v>0</v>
      </c>
      <c r="H85" s="187" t="str">
        <f>IF(OR(G85=0,G85=""),"",VLOOKUP(G85,Données!$B$50:$D$52,3,TRUE))</f>
        <v/>
      </c>
      <c r="I85" s="188" t="str">
        <f>'Tableau de bord'!$G$18</f>
        <v/>
      </c>
      <c r="J85" s="174" t="str">
        <f>'Tableau de bord'!$G$19</f>
        <v/>
      </c>
      <c r="K85">
        <f>'Public adulte'!D105</f>
        <v>0</v>
      </c>
      <c r="L85" s="187" t="str">
        <f>'Public adulte'!X105</f>
        <v/>
      </c>
      <c r="M85" s="187" t="str">
        <f>'Public adulte'!Y105</f>
        <v/>
      </c>
      <c r="N85" s="187" t="str">
        <f t="shared" si="1"/>
        <v/>
      </c>
      <c r="O85" s="187" t="str">
        <f>IF(N85="","",IF(N85=0,0,'Public adulte'!O105))</f>
        <v/>
      </c>
      <c r="P85">
        <f>IF(N85=0,0,'Public adulte'!P105)</f>
        <v>0</v>
      </c>
      <c r="Q85" t="str">
        <f>'Public adulte'!AD105</f>
        <v/>
      </c>
      <c r="R85" t="str">
        <f>'Public adulte'!AE105</f>
        <v/>
      </c>
      <c r="S85" t="str">
        <f>'Public adulte'!AF105</f>
        <v/>
      </c>
    </row>
    <row r="86" spans="1:19" x14ac:dyDescent="0.35">
      <c r="A86" t="s">
        <v>120</v>
      </c>
      <c r="B86" t="str">
        <f>'Public adulte'!$C$6</f>
        <v>Choisir la période de dépôt</v>
      </c>
      <c r="C86">
        <f>'Identification de la salle'!$C$14</f>
        <v>0</v>
      </c>
      <c r="D86" s="187" t="str">
        <f>'Public adulte'!$C$7</f>
        <v/>
      </c>
      <c r="E86">
        <f>'Public adulte'!$C$8</f>
        <v>0</v>
      </c>
      <c r="F86" t="str">
        <f>'Public adulte'!$C$9</f>
        <v>«Choisir»</v>
      </c>
      <c r="G86" s="187">
        <f>'Public adulte'!$C$10</f>
        <v>0</v>
      </c>
      <c r="H86" s="187" t="str">
        <f>IF(OR(G86=0,G86=""),"",VLOOKUP(G86,Données!$B$50:$D$52,3,TRUE))</f>
        <v/>
      </c>
      <c r="I86" s="188" t="str">
        <f>'Tableau de bord'!$G$18</f>
        <v/>
      </c>
      <c r="J86" s="174" t="str">
        <f>'Tableau de bord'!$G$19</f>
        <v/>
      </c>
      <c r="K86">
        <f>'Public adulte'!D106</f>
        <v>0</v>
      </c>
      <c r="L86" s="187" t="str">
        <f>'Public adulte'!X106</f>
        <v/>
      </c>
      <c r="M86" s="187" t="str">
        <f>'Public adulte'!Y106</f>
        <v/>
      </c>
      <c r="N86" s="187" t="str">
        <f t="shared" si="1"/>
        <v/>
      </c>
      <c r="O86" s="187" t="str">
        <f>IF(N86="","",IF(N86=0,0,'Public adulte'!O106))</f>
        <v/>
      </c>
      <c r="P86">
        <f>IF(N86=0,0,'Public adulte'!P106)</f>
        <v>0</v>
      </c>
      <c r="Q86" t="str">
        <f>'Public adulte'!AD106</f>
        <v/>
      </c>
      <c r="R86" t="str">
        <f>'Public adulte'!AE106</f>
        <v/>
      </c>
      <c r="S86" t="str">
        <f>'Public adulte'!AF106</f>
        <v/>
      </c>
    </row>
    <row r="87" spans="1:19" x14ac:dyDescent="0.35">
      <c r="A87" t="s">
        <v>120</v>
      </c>
      <c r="B87" t="str">
        <f>'Public adulte'!$C$6</f>
        <v>Choisir la période de dépôt</v>
      </c>
      <c r="C87">
        <f>'Identification de la salle'!$C$14</f>
        <v>0</v>
      </c>
      <c r="D87" s="187" t="str">
        <f>'Public adulte'!$C$7</f>
        <v/>
      </c>
      <c r="E87">
        <f>'Public adulte'!$C$8</f>
        <v>0</v>
      </c>
      <c r="F87" t="str">
        <f>'Public adulte'!$C$9</f>
        <v>«Choisir»</v>
      </c>
      <c r="G87" s="187">
        <f>'Public adulte'!$C$10</f>
        <v>0</v>
      </c>
      <c r="H87" s="187" t="str">
        <f>IF(OR(G87=0,G87=""),"",VLOOKUP(G87,Données!$B$50:$D$52,3,TRUE))</f>
        <v/>
      </c>
      <c r="I87" s="188" t="str">
        <f>'Tableau de bord'!$G$18</f>
        <v/>
      </c>
      <c r="J87" s="174" t="str">
        <f>'Tableau de bord'!$G$19</f>
        <v/>
      </c>
      <c r="K87">
        <f>'Public adulte'!D107</f>
        <v>0</v>
      </c>
      <c r="L87" s="187" t="str">
        <f>'Public adulte'!X107</f>
        <v/>
      </c>
      <c r="M87" s="187" t="str">
        <f>'Public adulte'!Y107</f>
        <v/>
      </c>
      <c r="N87" s="187" t="str">
        <f t="shared" si="1"/>
        <v/>
      </c>
      <c r="O87" s="187" t="str">
        <f>IF(N87="","",IF(N87=0,0,'Public adulte'!O107))</f>
        <v/>
      </c>
      <c r="P87">
        <f>IF(N87=0,0,'Public adulte'!P107)</f>
        <v>0</v>
      </c>
      <c r="Q87" t="str">
        <f>'Public adulte'!AD107</f>
        <v/>
      </c>
      <c r="R87" t="str">
        <f>'Public adulte'!AE107</f>
        <v/>
      </c>
      <c r="S87" t="str">
        <f>'Public adulte'!AF107</f>
        <v/>
      </c>
    </row>
    <row r="88" spans="1:19" x14ac:dyDescent="0.35">
      <c r="A88" t="s">
        <v>120</v>
      </c>
      <c r="B88" t="str">
        <f>'Public adulte'!$C$6</f>
        <v>Choisir la période de dépôt</v>
      </c>
      <c r="C88">
        <f>'Identification de la salle'!$C$14</f>
        <v>0</v>
      </c>
      <c r="D88" s="187" t="str">
        <f>'Public adulte'!$C$7</f>
        <v/>
      </c>
      <c r="E88">
        <f>'Public adulte'!$C$8</f>
        <v>0</v>
      </c>
      <c r="F88" t="str">
        <f>'Public adulte'!$C$9</f>
        <v>«Choisir»</v>
      </c>
      <c r="G88" s="187">
        <f>'Public adulte'!$C$10</f>
        <v>0</v>
      </c>
      <c r="H88" s="187" t="str">
        <f>IF(OR(G88=0,G88=""),"",VLOOKUP(G88,Données!$B$50:$D$52,3,TRUE))</f>
        <v/>
      </c>
      <c r="I88" s="188" t="str">
        <f>'Tableau de bord'!$G$18</f>
        <v/>
      </c>
      <c r="J88" s="174" t="str">
        <f>'Tableau de bord'!$G$19</f>
        <v/>
      </c>
      <c r="K88">
        <f>'Public adulte'!D108</f>
        <v>0</v>
      </c>
      <c r="L88" s="187" t="str">
        <f>'Public adulte'!X108</f>
        <v/>
      </c>
      <c r="M88" s="187" t="str">
        <f>'Public adulte'!Y108</f>
        <v/>
      </c>
      <c r="N88" s="187" t="str">
        <f t="shared" si="1"/>
        <v/>
      </c>
      <c r="O88" s="187" t="str">
        <f>IF(N88="","",IF(N88=0,0,'Public adulte'!O108))</f>
        <v/>
      </c>
      <c r="P88">
        <f>IF(N88=0,0,'Public adulte'!P108)</f>
        <v>0</v>
      </c>
      <c r="Q88" t="str">
        <f>'Public adulte'!AD108</f>
        <v/>
      </c>
      <c r="R88" t="str">
        <f>'Public adulte'!AE108</f>
        <v/>
      </c>
      <c r="S88" t="str">
        <f>'Public adulte'!AF108</f>
        <v/>
      </c>
    </row>
    <row r="89" spans="1:19" x14ac:dyDescent="0.35">
      <c r="A89" t="s">
        <v>120</v>
      </c>
      <c r="B89" t="str">
        <f>'Public adulte'!$C$6</f>
        <v>Choisir la période de dépôt</v>
      </c>
      <c r="C89">
        <f>'Identification de la salle'!$C$14</f>
        <v>0</v>
      </c>
      <c r="D89" s="187" t="str">
        <f>'Public adulte'!$C$7</f>
        <v/>
      </c>
      <c r="E89">
        <f>'Public adulte'!$C$8</f>
        <v>0</v>
      </c>
      <c r="F89" t="str">
        <f>'Public adulte'!$C$9</f>
        <v>«Choisir»</v>
      </c>
      <c r="G89" s="187">
        <f>'Public adulte'!$C$10</f>
        <v>0</v>
      </c>
      <c r="H89" s="187" t="str">
        <f>IF(OR(G89=0,G89=""),"",VLOOKUP(G89,Données!$B$50:$D$52,3,TRUE))</f>
        <v/>
      </c>
      <c r="I89" s="188" t="str">
        <f>'Tableau de bord'!$G$18</f>
        <v/>
      </c>
      <c r="J89" s="174" t="str">
        <f>'Tableau de bord'!$G$19</f>
        <v/>
      </c>
      <c r="K89">
        <f>'Public adulte'!D109</f>
        <v>0</v>
      </c>
      <c r="L89" s="187" t="str">
        <f>'Public adulte'!X109</f>
        <v/>
      </c>
      <c r="M89" s="187" t="str">
        <f>'Public adulte'!Y109</f>
        <v/>
      </c>
      <c r="N89" s="187" t="str">
        <f t="shared" si="1"/>
        <v/>
      </c>
      <c r="O89" s="187" t="str">
        <f>IF(N89="","",IF(N89=0,0,'Public adulte'!O109))</f>
        <v/>
      </c>
      <c r="P89">
        <f>IF(N89=0,0,'Public adulte'!P109)</f>
        <v>0</v>
      </c>
      <c r="Q89" t="str">
        <f>'Public adulte'!AD109</f>
        <v/>
      </c>
      <c r="R89" t="str">
        <f>'Public adulte'!AE109</f>
        <v/>
      </c>
      <c r="S89" t="str">
        <f>'Public adulte'!AF109</f>
        <v/>
      </c>
    </row>
    <row r="90" spans="1:19" x14ac:dyDescent="0.35">
      <c r="A90" t="s">
        <v>120</v>
      </c>
      <c r="B90" t="str">
        <f>'Public adulte'!$C$6</f>
        <v>Choisir la période de dépôt</v>
      </c>
      <c r="C90">
        <f>'Identification de la salle'!$C$14</f>
        <v>0</v>
      </c>
      <c r="D90" s="187" t="str">
        <f>'Public adulte'!$C$7</f>
        <v/>
      </c>
      <c r="E90">
        <f>'Public adulte'!$C$8</f>
        <v>0</v>
      </c>
      <c r="F90" t="str">
        <f>'Public adulte'!$C$9</f>
        <v>«Choisir»</v>
      </c>
      <c r="G90" s="187">
        <f>'Public adulte'!$C$10</f>
        <v>0</v>
      </c>
      <c r="H90" s="187" t="str">
        <f>IF(OR(G90=0,G90=""),"",VLOOKUP(G90,Données!$B$50:$D$52,3,TRUE))</f>
        <v/>
      </c>
      <c r="I90" s="188" t="str">
        <f>'Tableau de bord'!$G$18</f>
        <v/>
      </c>
      <c r="J90" s="174" t="str">
        <f>'Tableau de bord'!$G$19</f>
        <v/>
      </c>
      <c r="K90">
        <f>'Public adulte'!D110</f>
        <v>0</v>
      </c>
      <c r="L90" s="187" t="str">
        <f>'Public adulte'!X110</f>
        <v/>
      </c>
      <c r="M90" s="187" t="str">
        <f>'Public adulte'!Y110</f>
        <v/>
      </c>
      <c r="N90" s="187" t="str">
        <f t="shared" si="1"/>
        <v/>
      </c>
      <c r="O90" s="187" t="str">
        <f>IF(N90="","",IF(N90=0,0,'Public adulte'!O110))</f>
        <v/>
      </c>
      <c r="P90">
        <f>IF(N90=0,0,'Public adulte'!P110)</f>
        <v>0</v>
      </c>
      <c r="Q90" t="str">
        <f>'Public adulte'!AD110</f>
        <v/>
      </c>
      <c r="R90" t="str">
        <f>'Public adulte'!AE110</f>
        <v/>
      </c>
      <c r="S90" t="str">
        <f>'Public adulte'!AF110</f>
        <v/>
      </c>
    </row>
    <row r="91" spans="1:19" x14ac:dyDescent="0.35">
      <c r="A91" t="s">
        <v>120</v>
      </c>
      <c r="B91" t="str">
        <f>'Public adulte'!$C$6</f>
        <v>Choisir la période de dépôt</v>
      </c>
      <c r="C91">
        <f>'Identification de la salle'!$C$14</f>
        <v>0</v>
      </c>
      <c r="D91" s="187" t="str">
        <f>'Public adulte'!$C$7</f>
        <v/>
      </c>
      <c r="E91">
        <f>'Public adulte'!$C$8</f>
        <v>0</v>
      </c>
      <c r="F91" t="str">
        <f>'Public adulte'!$C$9</f>
        <v>«Choisir»</v>
      </c>
      <c r="G91" s="187">
        <f>'Public adulte'!$C$10</f>
        <v>0</v>
      </c>
      <c r="H91" s="187" t="str">
        <f>IF(OR(G91=0,G91=""),"",VLOOKUP(G91,Données!$B$50:$D$52,3,TRUE))</f>
        <v/>
      </c>
      <c r="I91" s="188" t="str">
        <f>'Tableau de bord'!$G$18</f>
        <v/>
      </c>
      <c r="J91" s="174" t="str">
        <f>'Tableau de bord'!$G$19</f>
        <v/>
      </c>
      <c r="K91">
        <f>'Public adulte'!D111</f>
        <v>0</v>
      </c>
      <c r="L91" s="187" t="str">
        <f>'Public adulte'!X111</f>
        <v/>
      </c>
      <c r="M91" s="187" t="str">
        <f>'Public adulte'!Y111</f>
        <v/>
      </c>
      <c r="N91" s="187" t="str">
        <f t="shared" si="1"/>
        <v/>
      </c>
      <c r="O91" s="187" t="str">
        <f>IF(N91="","",IF(N91=0,0,'Public adulte'!O111))</f>
        <v/>
      </c>
      <c r="P91">
        <f>IF(N91=0,0,'Public adulte'!P111)</f>
        <v>0</v>
      </c>
      <c r="Q91" t="str">
        <f>'Public adulte'!AD111</f>
        <v/>
      </c>
      <c r="R91" t="str">
        <f>'Public adulte'!AE111</f>
        <v/>
      </c>
      <c r="S91" t="str">
        <f>'Public adulte'!AF111</f>
        <v/>
      </c>
    </row>
    <row r="92" spans="1:19" x14ac:dyDescent="0.35">
      <c r="A92" t="s">
        <v>120</v>
      </c>
      <c r="B92" t="str">
        <f>'Public adulte'!$C$6</f>
        <v>Choisir la période de dépôt</v>
      </c>
      <c r="C92">
        <f>'Identification de la salle'!$C$14</f>
        <v>0</v>
      </c>
      <c r="D92" s="187" t="str">
        <f>'Public adulte'!$C$7</f>
        <v/>
      </c>
      <c r="E92">
        <f>'Public adulte'!$C$8</f>
        <v>0</v>
      </c>
      <c r="F92" t="str">
        <f>'Public adulte'!$C$9</f>
        <v>«Choisir»</v>
      </c>
      <c r="G92" s="187">
        <f>'Public adulte'!$C$10</f>
        <v>0</v>
      </c>
      <c r="H92" s="187" t="str">
        <f>IF(OR(G92=0,G92=""),"",VLOOKUP(G92,Données!$B$50:$D$52,3,TRUE))</f>
        <v/>
      </c>
      <c r="I92" s="188" t="str">
        <f>'Tableau de bord'!$G$18</f>
        <v/>
      </c>
      <c r="J92" s="174" t="str">
        <f>'Tableau de bord'!$G$19</f>
        <v/>
      </c>
      <c r="K92">
        <f>'Public adulte'!D112</f>
        <v>0</v>
      </c>
      <c r="L92" s="187" t="str">
        <f>'Public adulte'!X112</f>
        <v/>
      </c>
      <c r="M92" s="187" t="str">
        <f>'Public adulte'!Y112</f>
        <v/>
      </c>
      <c r="N92" s="187" t="str">
        <f t="shared" si="1"/>
        <v/>
      </c>
      <c r="O92" s="187" t="str">
        <f>IF(N92="","",IF(N92=0,0,'Public adulte'!O112))</f>
        <v/>
      </c>
      <c r="P92">
        <f>IF(N92=0,0,'Public adulte'!P112)</f>
        <v>0</v>
      </c>
      <c r="Q92" t="str">
        <f>'Public adulte'!AD112</f>
        <v/>
      </c>
      <c r="R92" t="str">
        <f>'Public adulte'!AE112</f>
        <v/>
      </c>
      <c r="S92" t="str">
        <f>'Public adulte'!AF112</f>
        <v/>
      </c>
    </row>
    <row r="93" spans="1:19" x14ac:dyDescent="0.35">
      <c r="A93" t="s">
        <v>120</v>
      </c>
      <c r="B93" t="str">
        <f>'Public adulte'!$C$6</f>
        <v>Choisir la période de dépôt</v>
      </c>
      <c r="C93">
        <f>'Identification de la salle'!$C$14</f>
        <v>0</v>
      </c>
      <c r="D93" s="187" t="str">
        <f>'Public adulte'!$C$7</f>
        <v/>
      </c>
      <c r="E93">
        <f>'Public adulte'!$C$8</f>
        <v>0</v>
      </c>
      <c r="F93" t="str">
        <f>'Public adulte'!$C$9</f>
        <v>«Choisir»</v>
      </c>
      <c r="G93" s="187">
        <f>'Public adulte'!$C$10</f>
        <v>0</v>
      </c>
      <c r="H93" s="187" t="str">
        <f>IF(OR(G93=0,G93=""),"",VLOOKUP(G93,Données!$B$50:$D$52,3,TRUE))</f>
        <v/>
      </c>
      <c r="I93" s="188" t="str">
        <f>'Tableau de bord'!$G$18</f>
        <v/>
      </c>
      <c r="J93" s="174" t="str">
        <f>'Tableau de bord'!$G$19</f>
        <v/>
      </c>
      <c r="K93">
        <f>'Public adulte'!D113</f>
        <v>0</v>
      </c>
      <c r="L93" s="187" t="str">
        <f>'Public adulte'!X113</f>
        <v/>
      </c>
      <c r="M93" s="187" t="str">
        <f>'Public adulte'!Y113</f>
        <v/>
      </c>
      <c r="N93" s="187" t="str">
        <f t="shared" si="1"/>
        <v/>
      </c>
      <c r="O93" s="187" t="str">
        <f>IF(N93="","",IF(N93=0,0,'Public adulte'!O113))</f>
        <v/>
      </c>
      <c r="P93">
        <f>IF(N93=0,0,'Public adulte'!P113)</f>
        <v>0</v>
      </c>
      <c r="Q93" t="str">
        <f>'Public adulte'!AD113</f>
        <v/>
      </c>
      <c r="R93" t="str">
        <f>'Public adulte'!AE113</f>
        <v/>
      </c>
      <c r="S93" t="str">
        <f>'Public adulte'!AF113</f>
        <v/>
      </c>
    </row>
    <row r="94" spans="1:19" x14ac:dyDescent="0.35">
      <c r="A94" t="s">
        <v>120</v>
      </c>
      <c r="B94" t="str">
        <f>'Public adulte'!$C$6</f>
        <v>Choisir la période de dépôt</v>
      </c>
      <c r="C94">
        <f>'Identification de la salle'!$C$14</f>
        <v>0</v>
      </c>
      <c r="D94" s="187" t="str">
        <f>'Public adulte'!$C$7</f>
        <v/>
      </c>
      <c r="E94">
        <f>'Public adulte'!$C$8</f>
        <v>0</v>
      </c>
      <c r="F94" t="str">
        <f>'Public adulte'!$C$9</f>
        <v>«Choisir»</v>
      </c>
      <c r="G94" s="187">
        <f>'Public adulte'!$C$10</f>
        <v>0</v>
      </c>
      <c r="H94" s="187" t="str">
        <f>IF(OR(G94=0,G94=""),"",VLOOKUP(G94,Données!$B$50:$D$52,3,TRUE))</f>
        <v/>
      </c>
      <c r="I94" s="188" t="str">
        <f>'Tableau de bord'!$G$18</f>
        <v/>
      </c>
      <c r="J94" s="174" t="str">
        <f>'Tableau de bord'!$G$19</f>
        <v/>
      </c>
      <c r="K94">
        <f>'Public adulte'!D114</f>
        <v>0</v>
      </c>
      <c r="L94" s="187" t="str">
        <f>'Public adulte'!X114</f>
        <v/>
      </c>
      <c r="M94" s="187" t="str">
        <f>'Public adulte'!Y114</f>
        <v/>
      </c>
      <c r="N94" s="187" t="str">
        <f t="shared" si="1"/>
        <v/>
      </c>
      <c r="O94" s="187" t="str">
        <f>IF(N94="","",IF(N94=0,0,'Public adulte'!O114))</f>
        <v/>
      </c>
      <c r="P94">
        <f>IF(N94=0,0,'Public adulte'!P114)</f>
        <v>0</v>
      </c>
      <c r="Q94" t="str">
        <f>'Public adulte'!AD114</f>
        <v/>
      </c>
      <c r="R94" t="str">
        <f>'Public adulte'!AE114</f>
        <v/>
      </c>
      <c r="S94" t="str">
        <f>'Public adulte'!AF114</f>
        <v/>
      </c>
    </row>
    <row r="95" spans="1:19" x14ac:dyDescent="0.35">
      <c r="A95" t="s">
        <v>120</v>
      </c>
      <c r="B95" t="str">
        <f>'Public adulte'!$C$6</f>
        <v>Choisir la période de dépôt</v>
      </c>
      <c r="C95">
        <f>'Identification de la salle'!$C$14</f>
        <v>0</v>
      </c>
      <c r="D95" s="187" t="str">
        <f>'Public adulte'!$C$7</f>
        <v/>
      </c>
      <c r="E95">
        <f>'Public adulte'!$C$8</f>
        <v>0</v>
      </c>
      <c r="F95" t="str">
        <f>'Public adulte'!$C$9</f>
        <v>«Choisir»</v>
      </c>
      <c r="G95" s="187">
        <f>'Public adulte'!$C$10</f>
        <v>0</v>
      </c>
      <c r="H95" s="187" t="str">
        <f>IF(OR(G95=0,G95=""),"",VLOOKUP(G95,Données!$B$50:$D$52,3,TRUE))</f>
        <v/>
      </c>
      <c r="I95" s="188" t="str">
        <f>'Tableau de bord'!$G$18</f>
        <v/>
      </c>
      <c r="J95" s="174" t="str">
        <f>'Tableau de bord'!$G$19</f>
        <v/>
      </c>
      <c r="K95">
        <f>'Public adulte'!D115</f>
        <v>0</v>
      </c>
      <c r="L95" s="187" t="str">
        <f>'Public adulte'!X115</f>
        <v/>
      </c>
      <c r="M95" s="187" t="str">
        <f>'Public adulte'!Y115</f>
        <v/>
      </c>
      <c r="N95" s="187" t="str">
        <f t="shared" si="1"/>
        <v/>
      </c>
      <c r="O95" s="187" t="str">
        <f>IF(N95="","",IF(N95=0,0,'Public adulte'!O115))</f>
        <v/>
      </c>
      <c r="P95">
        <f>IF(N95=0,0,'Public adulte'!P115)</f>
        <v>0</v>
      </c>
      <c r="Q95" t="str">
        <f>'Public adulte'!AD115</f>
        <v/>
      </c>
      <c r="R95" t="str">
        <f>'Public adulte'!AE115</f>
        <v/>
      </c>
      <c r="S95" t="str">
        <f>'Public adulte'!AF115</f>
        <v/>
      </c>
    </row>
    <row r="96" spans="1:19" x14ac:dyDescent="0.35">
      <c r="A96" t="s">
        <v>120</v>
      </c>
      <c r="B96" t="str">
        <f>'Public adulte'!$C$6</f>
        <v>Choisir la période de dépôt</v>
      </c>
      <c r="C96">
        <f>'Identification de la salle'!$C$14</f>
        <v>0</v>
      </c>
      <c r="D96" s="187" t="str">
        <f>'Public adulte'!$C$7</f>
        <v/>
      </c>
      <c r="E96">
        <f>'Public adulte'!$C$8</f>
        <v>0</v>
      </c>
      <c r="F96" t="str">
        <f>'Public adulte'!$C$9</f>
        <v>«Choisir»</v>
      </c>
      <c r="G96" s="187">
        <f>'Public adulte'!$C$10</f>
        <v>0</v>
      </c>
      <c r="H96" s="187" t="str">
        <f>IF(OR(G96=0,G96=""),"",VLOOKUP(G96,Données!$B$50:$D$52,3,TRUE))</f>
        <v/>
      </c>
      <c r="I96" s="188" t="str">
        <f>'Tableau de bord'!$G$18</f>
        <v/>
      </c>
      <c r="J96" s="174" t="str">
        <f>'Tableau de bord'!$G$19</f>
        <v/>
      </c>
      <c r="K96">
        <f>'Public adulte'!D116</f>
        <v>0</v>
      </c>
      <c r="L96" s="187" t="str">
        <f>'Public adulte'!X116</f>
        <v/>
      </c>
      <c r="M96" s="187" t="str">
        <f>'Public adulte'!Y116</f>
        <v/>
      </c>
      <c r="N96" s="187" t="str">
        <f t="shared" si="1"/>
        <v/>
      </c>
      <c r="O96" s="187" t="str">
        <f>IF(N96="","",IF(N96=0,0,'Public adulte'!O116))</f>
        <v/>
      </c>
      <c r="P96">
        <f>IF(N96=0,0,'Public adulte'!P116)</f>
        <v>0</v>
      </c>
      <c r="Q96" t="str">
        <f>'Public adulte'!AD116</f>
        <v/>
      </c>
      <c r="R96" t="str">
        <f>'Public adulte'!AE116</f>
        <v/>
      </c>
      <c r="S96" t="str">
        <f>'Public adulte'!AF116</f>
        <v/>
      </c>
    </row>
    <row r="97" spans="1:19" x14ac:dyDescent="0.35">
      <c r="A97" t="s">
        <v>120</v>
      </c>
      <c r="B97" t="str">
        <f>'Public adulte'!$C$6</f>
        <v>Choisir la période de dépôt</v>
      </c>
      <c r="C97">
        <f>'Identification de la salle'!$C$14</f>
        <v>0</v>
      </c>
      <c r="D97" s="187" t="str">
        <f>'Public adulte'!$C$7</f>
        <v/>
      </c>
      <c r="E97">
        <f>'Public adulte'!$C$8</f>
        <v>0</v>
      </c>
      <c r="F97" t="str">
        <f>'Public adulte'!$C$9</f>
        <v>«Choisir»</v>
      </c>
      <c r="G97" s="187">
        <f>'Public adulte'!$C$10</f>
        <v>0</v>
      </c>
      <c r="H97" s="187" t="str">
        <f>IF(OR(G97=0,G97=""),"",VLOOKUP(G97,Données!$B$50:$D$52,3,TRUE))</f>
        <v/>
      </c>
      <c r="I97" s="188" t="str">
        <f>'Tableau de bord'!$G$18</f>
        <v/>
      </c>
      <c r="J97" s="174" t="str">
        <f>'Tableau de bord'!$G$19</f>
        <v/>
      </c>
      <c r="K97">
        <f>'Public adulte'!D117</f>
        <v>0</v>
      </c>
      <c r="L97" s="187" t="str">
        <f>'Public adulte'!X117</f>
        <v/>
      </c>
      <c r="M97" s="187" t="str">
        <f>'Public adulte'!Y117</f>
        <v/>
      </c>
      <c r="N97" s="187" t="str">
        <f t="shared" si="1"/>
        <v/>
      </c>
      <c r="O97" s="187" t="str">
        <f>IF(N97="","",IF(N97=0,0,'Public adulte'!O117))</f>
        <v/>
      </c>
      <c r="P97">
        <f>IF(N97=0,0,'Public adulte'!P117)</f>
        <v>0</v>
      </c>
      <c r="Q97" t="str">
        <f>'Public adulte'!AD117</f>
        <v/>
      </c>
      <c r="R97" t="str">
        <f>'Public adulte'!AE117</f>
        <v/>
      </c>
      <c r="S97" t="str">
        <f>'Public adulte'!AF117</f>
        <v/>
      </c>
    </row>
    <row r="98" spans="1:19" x14ac:dyDescent="0.35">
      <c r="A98" t="s">
        <v>120</v>
      </c>
      <c r="B98" t="str">
        <f>'Public adulte'!$C$6</f>
        <v>Choisir la période de dépôt</v>
      </c>
      <c r="C98">
        <f>'Identification de la salle'!$C$14</f>
        <v>0</v>
      </c>
      <c r="D98" s="187" t="str">
        <f>'Public adulte'!$C$7</f>
        <v/>
      </c>
      <c r="E98">
        <f>'Public adulte'!$C$8</f>
        <v>0</v>
      </c>
      <c r="F98" t="str">
        <f>'Public adulte'!$C$9</f>
        <v>«Choisir»</v>
      </c>
      <c r="G98" s="187">
        <f>'Public adulte'!$C$10</f>
        <v>0</v>
      </c>
      <c r="H98" s="187" t="str">
        <f>IF(OR(G98=0,G98=""),"",VLOOKUP(G98,Données!$B$50:$D$52,3,TRUE))</f>
        <v/>
      </c>
      <c r="I98" s="188" t="str">
        <f>'Tableau de bord'!$G$18</f>
        <v/>
      </c>
      <c r="J98" s="174" t="str">
        <f>'Tableau de bord'!$G$19</f>
        <v/>
      </c>
      <c r="K98">
        <f>'Public adulte'!D118</f>
        <v>0</v>
      </c>
      <c r="L98" s="187" t="str">
        <f>'Public adulte'!X118</f>
        <v/>
      </c>
      <c r="M98" s="187" t="str">
        <f>'Public adulte'!Y118</f>
        <v/>
      </c>
      <c r="N98" s="187" t="str">
        <f t="shared" si="1"/>
        <v/>
      </c>
      <c r="O98" s="187" t="str">
        <f>IF(N98="","",IF(N98=0,0,'Public adulte'!O118))</f>
        <v/>
      </c>
      <c r="P98">
        <f>IF(N98=0,0,'Public adulte'!P118)</f>
        <v>0</v>
      </c>
      <c r="Q98" t="str">
        <f>'Public adulte'!AD118</f>
        <v/>
      </c>
      <c r="R98" t="str">
        <f>'Public adulte'!AE118</f>
        <v/>
      </c>
      <c r="S98" t="str">
        <f>'Public adulte'!AF118</f>
        <v/>
      </c>
    </row>
    <row r="99" spans="1:19" x14ac:dyDescent="0.35">
      <c r="A99" t="s">
        <v>120</v>
      </c>
      <c r="B99" t="str">
        <f>'Public adulte'!$C$6</f>
        <v>Choisir la période de dépôt</v>
      </c>
      <c r="C99">
        <f>'Identification de la salle'!$C$14</f>
        <v>0</v>
      </c>
      <c r="D99" s="187" t="str">
        <f>'Public adulte'!$C$7</f>
        <v/>
      </c>
      <c r="E99">
        <f>'Public adulte'!$C$8</f>
        <v>0</v>
      </c>
      <c r="F99" t="str">
        <f>'Public adulte'!$C$9</f>
        <v>«Choisir»</v>
      </c>
      <c r="G99" s="187">
        <f>'Public adulte'!$C$10</f>
        <v>0</v>
      </c>
      <c r="H99" s="187" t="str">
        <f>IF(OR(G99=0,G99=""),"",VLOOKUP(G99,Données!$B$50:$D$52,3,TRUE))</f>
        <v/>
      </c>
      <c r="I99" s="188" t="str">
        <f>'Tableau de bord'!$G$18</f>
        <v/>
      </c>
      <c r="J99" s="174" t="str">
        <f>'Tableau de bord'!$G$19</f>
        <v/>
      </c>
      <c r="K99">
        <f>'Public adulte'!D119</f>
        <v>0</v>
      </c>
      <c r="L99" s="187" t="str">
        <f>'Public adulte'!X119</f>
        <v/>
      </c>
      <c r="M99" s="187" t="str">
        <f>'Public adulte'!Y119</f>
        <v/>
      </c>
      <c r="N99" s="187" t="str">
        <f t="shared" si="1"/>
        <v/>
      </c>
      <c r="O99" s="187" t="str">
        <f>IF(N99="","",IF(N99=0,0,'Public adulte'!O119))</f>
        <v/>
      </c>
      <c r="P99">
        <f>IF(N99=0,0,'Public adulte'!P119)</f>
        <v>0</v>
      </c>
      <c r="Q99" t="str">
        <f>'Public adulte'!AD119</f>
        <v/>
      </c>
      <c r="R99" t="str">
        <f>'Public adulte'!AE119</f>
        <v/>
      </c>
      <c r="S99" t="str">
        <f>'Public adulte'!AF119</f>
        <v/>
      </c>
    </row>
    <row r="100" spans="1:19" x14ac:dyDescent="0.35">
      <c r="A100" t="s">
        <v>120</v>
      </c>
      <c r="B100" t="str">
        <f>'Public adulte'!$C$6</f>
        <v>Choisir la période de dépôt</v>
      </c>
      <c r="C100">
        <f>'Identification de la salle'!$C$14</f>
        <v>0</v>
      </c>
      <c r="D100" s="187" t="str">
        <f>'Public adulte'!$C$7</f>
        <v/>
      </c>
      <c r="E100">
        <f>'Public adulte'!$C$8</f>
        <v>0</v>
      </c>
      <c r="F100" t="str">
        <f>'Public adulte'!$C$9</f>
        <v>«Choisir»</v>
      </c>
      <c r="G100" s="187">
        <f>'Public adulte'!$C$10</f>
        <v>0</v>
      </c>
      <c r="H100" s="187" t="str">
        <f>IF(OR(G100=0,G100=""),"",VLOOKUP(G100,Données!$B$50:$D$52,3,TRUE))</f>
        <v/>
      </c>
      <c r="I100" s="188" t="str">
        <f>'Tableau de bord'!$G$18</f>
        <v/>
      </c>
      <c r="J100" s="174" t="str">
        <f>'Tableau de bord'!$G$19</f>
        <v/>
      </c>
      <c r="K100">
        <f>'Public adulte'!D120</f>
        <v>0</v>
      </c>
      <c r="L100" s="187" t="str">
        <f>'Public adulte'!X120</f>
        <v/>
      </c>
      <c r="M100" s="187" t="str">
        <f>'Public adulte'!Y120</f>
        <v/>
      </c>
      <c r="N100" s="187" t="str">
        <f t="shared" si="1"/>
        <v/>
      </c>
      <c r="O100" s="187" t="str">
        <f>IF(N100="","",IF(N100=0,0,'Public adulte'!O120))</f>
        <v/>
      </c>
      <c r="P100">
        <f>IF(N100=0,0,'Public adulte'!P120)</f>
        <v>0</v>
      </c>
      <c r="Q100" t="str">
        <f>'Public adulte'!AD120</f>
        <v/>
      </c>
      <c r="R100" t="str">
        <f>'Public adulte'!AE120</f>
        <v/>
      </c>
      <c r="S100" t="str">
        <f>'Public adulte'!AF120</f>
        <v/>
      </c>
    </row>
    <row r="101" spans="1:19" x14ac:dyDescent="0.35">
      <c r="A101" t="s">
        <v>120</v>
      </c>
      <c r="B101" t="str">
        <f>'Public adulte'!$C$6</f>
        <v>Choisir la période de dépôt</v>
      </c>
      <c r="C101">
        <f>'Identification de la salle'!$C$14</f>
        <v>0</v>
      </c>
      <c r="D101" s="187" t="str">
        <f>'Public adulte'!$C$7</f>
        <v/>
      </c>
      <c r="E101">
        <f>'Public adulte'!$C$8</f>
        <v>0</v>
      </c>
      <c r="F101" t="str">
        <f>'Public adulte'!$C$9</f>
        <v>«Choisir»</v>
      </c>
      <c r="G101" s="187">
        <f>'Public adulte'!$C$10</f>
        <v>0</v>
      </c>
      <c r="H101" s="187" t="str">
        <f>IF(OR(G101=0,G101=""),"",VLOOKUP(G101,Données!$B$50:$D$52,3,TRUE))</f>
        <v/>
      </c>
      <c r="I101" s="188" t="str">
        <f>'Tableau de bord'!$G$18</f>
        <v/>
      </c>
      <c r="J101" s="174" t="str">
        <f>'Tableau de bord'!$G$19</f>
        <v/>
      </c>
      <c r="K101">
        <f>'Public adulte'!D121</f>
        <v>0</v>
      </c>
      <c r="L101" s="187" t="str">
        <f>'Public adulte'!X121</f>
        <v/>
      </c>
      <c r="M101" s="187" t="str">
        <f>'Public adulte'!Y121</f>
        <v/>
      </c>
      <c r="N101" s="187" t="str">
        <f t="shared" si="1"/>
        <v/>
      </c>
      <c r="O101" s="187" t="str">
        <f>IF(N101="","",IF(N101=0,0,'Public adulte'!O121))</f>
        <v/>
      </c>
      <c r="P101">
        <f>IF(N101=0,0,'Public adulte'!P121)</f>
        <v>0</v>
      </c>
      <c r="Q101" t="str">
        <f>'Public adulte'!AD121</f>
        <v/>
      </c>
      <c r="R101" t="str">
        <f>'Public adulte'!AE121</f>
        <v/>
      </c>
      <c r="S101" t="str">
        <f>'Public adulte'!AF121</f>
        <v/>
      </c>
    </row>
    <row r="102" spans="1:19" x14ac:dyDescent="0.35">
      <c r="A102" t="s">
        <v>120</v>
      </c>
      <c r="B102" t="str">
        <f>'Public adulte'!$C$6</f>
        <v>Choisir la période de dépôt</v>
      </c>
      <c r="C102">
        <f>'Identification de la salle'!$C$14</f>
        <v>0</v>
      </c>
      <c r="D102" s="187" t="str">
        <f>'Public adulte'!$C$7</f>
        <v/>
      </c>
      <c r="E102">
        <f>'Public adulte'!$C$8</f>
        <v>0</v>
      </c>
      <c r="F102" t="str">
        <f>'Public adulte'!$C$9</f>
        <v>«Choisir»</v>
      </c>
      <c r="G102" s="187">
        <f>'Public adulte'!$C$10</f>
        <v>0</v>
      </c>
      <c r="H102" s="187" t="str">
        <f>IF(OR(G102=0,G102=""),"",VLOOKUP(G102,Données!$B$50:$D$52,3,TRUE))</f>
        <v/>
      </c>
      <c r="I102" s="188" t="str">
        <f>'Tableau de bord'!$G$18</f>
        <v/>
      </c>
      <c r="J102" s="174" t="str">
        <f>'Tableau de bord'!$G$19</f>
        <v/>
      </c>
      <c r="K102">
        <f>'Public adulte'!D122</f>
        <v>0</v>
      </c>
      <c r="L102" s="187" t="str">
        <f>'Public adulte'!X122</f>
        <v/>
      </c>
      <c r="M102" s="187" t="str">
        <f>'Public adulte'!Y122</f>
        <v/>
      </c>
      <c r="N102" s="187" t="str">
        <f t="shared" si="1"/>
        <v/>
      </c>
      <c r="O102" s="187" t="str">
        <f>IF(N102="","",IF(N102=0,0,'Public adulte'!O122))</f>
        <v/>
      </c>
      <c r="P102">
        <f>IF(N102=0,0,'Public adulte'!P122)</f>
        <v>0</v>
      </c>
      <c r="Q102" t="str">
        <f>'Public adulte'!AD122</f>
        <v/>
      </c>
      <c r="R102" t="str">
        <f>'Public adulte'!AE122</f>
        <v/>
      </c>
      <c r="S102" t="str">
        <f>'Public adulte'!AF122</f>
        <v/>
      </c>
    </row>
    <row r="103" spans="1:19" x14ac:dyDescent="0.35">
      <c r="A103" t="s">
        <v>120</v>
      </c>
      <c r="B103" t="str">
        <f>'Public adulte'!$C$6</f>
        <v>Choisir la période de dépôt</v>
      </c>
      <c r="C103">
        <f>'Identification de la salle'!$C$14</f>
        <v>0</v>
      </c>
      <c r="D103" s="187" t="str">
        <f>'Public adulte'!$C$7</f>
        <v/>
      </c>
      <c r="E103">
        <f>'Public adulte'!$C$8</f>
        <v>0</v>
      </c>
      <c r="F103" t="str">
        <f>'Public adulte'!$C$9</f>
        <v>«Choisir»</v>
      </c>
      <c r="G103" s="187">
        <f>'Public adulte'!$C$10</f>
        <v>0</v>
      </c>
      <c r="H103" s="187" t="str">
        <f>IF(OR(G103=0,G103=""),"",VLOOKUP(G103,Données!$B$50:$D$52,3,TRUE))</f>
        <v/>
      </c>
      <c r="I103" s="188" t="str">
        <f>'Tableau de bord'!$G$18</f>
        <v/>
      </c>
      <c r="J103" s="174" t="str">
        <f>'Tableau de bord'!$G$19</f>
        <v/>
      </c>
      <c r="K103">
        <f>'Public adulte'!D123</f>
        <v>0</v>
      </c>
      <c r="L103" s="187" t="str">
        <f>'Public adulte'!X123</f>
        <v/>
      </c>
      <c r="M103" s="187" t="str">
        <f>'Public adulte'!Y123</f>
        <v/>
      </c>
      <c r="N103" s="187" t="str">
        <f t="shared" si="1"/>
        <v/>
      </c>
      <c r="O103" s="187" t="str">
        <f>IF(N103="","",IF(N103=0,0,'Public adulte'!O123))</f>
        <v/>
      </c>
      <c r="P103">
        <f>IF(N103=0,0,'Public adulte'!P123)</f>
        <v>0</v>
      </c>
      <c r="Q103" t="str">
        <f>'Public adulte'!AD123</f>
        <v/>
      </c>
      <c r="R103" t="str">
        <f>'Public adulte'!AE123</f>
        <v/>
      </c>
      <c r="S103" t="str">
        <f>'Public adulte'!AF123</f>
        <v/>
      </c>
    </row>
    <row r="104" spans="1:19" x14ac:dyDescent="0.35">
      <c r="A104" t="s">
        <v>120</v>
      </c>
      <c r="B104" t="str">
        <f>'Public adulte'!$C$6</f>
        <v>Choisir la période de dépôt</v>
      </c>
      <c r="C104">
        <f>'Identification de la salle'!$C$14</f>
        <v>0</v>
      </c>
      <c r="D104" s="187" t="str">
        <f>'Public adulte'!$C$7</f>
        <v/>
      </c>
      <c r="E104">
        <f>'Public adulte'!$C$8</f>
        <v>0</v>
      </c>
      <c r="F104" t="str">
        <f>'Public adulte'!$C$9</f>
        <v>«Choisir»</v>
      </c>
      <c r="G104" s="187">
        <f>'Public adulte'!$C$10</f>
        <v>0</v>
      </c>
      <c r="H104" s="187" t="str">
        <f>IF(OR(G104=0,G104=""),"",VLOOKUP(G104,Données!$B$50:$D$52,3,TRUE))</f>
        <v/>
      </c>
      <c r="I104" s="188" t="str">
        <f>'Tableau de bord'!$G$18</f>
        <v/>
      </c>
      <c r="J104" s="174" t="str">
        <f>'Tableau de bord'!$G$19</f>
        <v/>
      </c>
      <c r="K104">
        <f>'Public adulte'!D124</f>
        <v>0</v>
      </c>
      <c r="L104" s="187" t="str">
        <f>'Public adulte'!X124</f>
        <v/>
      </c>
      <c r="M104" s="187" t="str">
        <f>'Public adulte'!Y124</f>
        <v/>
      </c>
      <c r="N104" s="187" t="str">
        <f t="shared" si="1"/>
        <v/>
      </c>
      <c r="O104" s="187" t="str">
        <f>IF(N104="","",IF(N104=0,0,'Public adulte'!O124))</f>
        <v/>
      </c>
      <c r="P104">
        <f>IF(N104=0,0,'Public adulte'!P124)</f>
        <v>0</v>
      </c>
      <c r="Q104" t="str">
        <f>'Public adulte'!AD124</f>
        <v/>
      </c>
      <c r="R104" t="str">
        <f>'Public adulte'!AE124</f>
        <v/>
      </c>
      <c r="S104" t="str">
        <f>'Public adulte'!AF124</f>
        <v/>
      </c>
    </row>
    <row r="105" spans="1:19" x14ac:dyDescent="0.35">
      <c r="A105" t="s">
        <v>120</v>
      </c>
      <c r="B105" t="str">
        <f>'Public adulte'!$C$6</f>
        <v>Choisir la période de dépôt</v>
      </c>
      <c r="C105">
        <f>'Identification de la salle'!$C$14</f>
        <v>0</v>
      </c>
      <c r="D105" s="187" t="str">
        <f>'Public adulte'!$C$7</f>
        <v/>
      </c>
      <c r="E105">
        <f>'Public adulte'!$C$8</f>
        <v>0</v>
      </c>
      <c r="F105" t="str">
        <f>'Public adulte'!$C$9</f>
        <v>«Choisir»</v>
      </c>
      <c r="G105" s="187">
        <f>'Public adulte'!$C$10</f>
        <v>0</v>
      </c>
      <c r="H105" s="187" t="str">
        <f>IF(OR(G105=0,G105=""),"",VLOOKUP(G105,Données!$B$50:$D$52,3,TRUE))</f>
        <v/>
      </c>
      <c r="I105" s="188" t="str">
        <f>'Tableau de bord'!$G$18</f>
        <v/>
      </c>
      <c r="J105" s="174" t="str">
        <f>'Tableau de bord'!$G$19</f>
        <v/>
      </c>
      <c r="K105">
        <f>'Public adulte'!D125</f>
        <v>0</v>
      </c>
      <c r="L105" s="187" t="str">
        <f>'Public adulte'!X125</f>
        <v/>
      </c>
      <c r="M105" s="187" t="str">
        <f>'Public adulte'!Y125</f>
        <v/>
      </c>
      <c r="N105" s="187" t="str">
        <f t="shared" si="1"/>
        <v/>
      </c>
      <c r="O105" s="187" t="str">
        <f>IF(N105="","",IF(N105=0,0,'Public adulte'!O125))</f>
        <v/>
      </c>
      <c r="P105">
        <f>IF(N105=0,0,'Public adulte'!P125)</f>
        <v>0</v>
      </c>
      <c r="Q105" t="str">
        <f>'Public adulte'!AD125</f>
        <v/>
      </c>
      <c r="R105" t="str">
        <f>'Public adulte'!AE125</f>
        <v/>
      </c>
      <c r="S105" t="str">
        <f>'Public adulte'!AF125</f>
        <v/>
      </c>
    </row>
    <row r="106" spans="1:19" x14ac:dyDescent="0.35">
      <c r="A106" t="s">
        <v>120</v>
      </c>
      <c r="B106" t="str">
        <f>'Public adulte'!$C$6</f>
        <v>Choisir la période de dépôt</v>
      </c>
      <c r="C106">
        <f>'Identification de la salle'!$C$14</f>
        <v>0</v>
      </c>
      <c r="D106" s="187" t="str">
        <f>'Public adulte'!$C$7</f>
        <v/>
      </c>
      <c r="E106">
        <f>'Public adulte'!$C$8</f>
        <v>0</v>
      </c>
      <c r="F106" t="str">
        <f>'Public adulte'!$C$9</f>
        <v>«Choisir»</v>
      </c>
      <c r="G106" s="187">
        <f>'Public adulte'!$C$10</f>
        <v>0</v>
      </c>
      <c r="H106" s="187" t="str">
        <f>IF(OR(G106=0,G106=""),"",VLOOKUP(G106,Données!$B$50:$D$52,3,TRUE))</f>
        <v/>
      </c>
      <c r="I106" s="188" t="str">
        <f>'Tableau de bord'!$G$18</f>
        <v/>
      </c>
      <c r="J106" s="174" t="str">
        <f>'Tableau de bord'!$G$19</f>
        <v/>
      </c>
      <c r="K106">
        <f>'Public adulte'!D126</f>
        <v>0</v>
      </c>
      <c r="L106" s="187" t="str">
        <f>'Public adulte'!X126</f>
        <v/>
      </c>
      <c r="M106" s="187" t="str">
        <f>'Public adulte'!Y126</f>
        <v/>
      </c>
      <c r="N106" s="187" t="str">
        <f t="shared" si="1"/>
        <v/>
      </c>
      <c r="O106" s="187" t="str">
        <f>IF(N106="","",IF(N106=0,0,'Public adulte'!O126))</f>
        <v/>
      </c>
      <c r="P106">
        <f>IF(N106=0,0,'Public adulte'!P126)</f>
        <v>0</v>
      </c>
      <c r="Q106" t="str">
        <f>'Public adulte'!AD126</f>
        <v/>
      </c>
      <c r="R106" t="str">
        <f>'Public adulte'!AE126</f>
        <v/>
      </c>
      <c r="S106" t="str">
        <f>'Public adulte'!AF126</f>
        <v/>
      </c>
    </row>
    <row r="107" spans="1:19" x14ac:dyDescent="0.35">
      <c r="A107" t="s">
        <v>120</v>
      </c>
      <c r="B107" t="str">
        <f>'Public adulte'!$C$6</f>
        <v>Choisir la période de dépôt</v>
      </c>
      <c r="C107">
        <f>'Identification de la salle'!$C$14</f>
        <v>0</v>
      </c>
      <c r="D107" s="187" t="str">
        <f>'Public adulte'!$C$7</f>
        <v/>
      </c>
      <c r="E107">
        <f>'Public adulte'!$C$8</f>
        <v>0</v>
      </c>
      <c r="F107" t="str">
        <f>'Public adulte'!$C$9</f>
        <v>«Choisir»</v>
      </c>
      <c r="G107" s="187">
        <f>'Public adulte'!$C$10</f>
        <v>0</v>
      </c>
      <c r="H107" s="187" t="str">
        <f>IF(OR(G107=0,G107=""),"",VLOOKUP(G107,Données!$B$50:$D$52,3,TRUE))</f>
        <v/>
      </c>
      <c r="I107" s="188" t="str">
        <f>'Tableau de bord'!$G$18</f>
        <v/>
      </c>
      <c r="J107" s="174" t="str">
        <f>'Tableau de bord'!$G$19</f>
        <v/>
      </c>
      <c r="K107">
        <f>'Public adulte'!D127</f>
        <v>0</v>
      </c>
      <c r="L107" s="187" t="str">
        <f>'Public adulte'!X127</f>
        <v/>
      </c>
      <c r="M107" s="187" t="str">
        <f>'Public adulte'!Y127</f>
        <v/>
      </c>
      <c r="N107" s="187" t="str">
        <f t="shared" si="1"/>
        <v/>
      </c>
      <c r="O107" s="187" t="str">
        <f>IF(N107="","",IF(N107=0,0,'Public adulte'!O127))</f>
        <v/>
      </c>
      <c r="P107">
        <f>IF(N107=0,0,'Public adulte'!P127)</f>
        <v>0</v>
      </c>
      <c r="Q107" t="str">
        <f>'Public adulte'!AD127</f>
        <v/>
      </c>
      <c r="R107" t="str">
        <f>'Public adulte'!AE127</f>
        <v/>
      </c>
      <c r="S107" t="str">
        <f>'Public adulte'!AF127</f>
        <v/>
      </c>
    </row>
    <row r="108" spans="1:19" x14ac:dyDescent="0.35">
      <c r="A108" t="s">
        <v>120</v>
      </c>
      <c r="B108" t="str">
        <f>'Public adulte'!$C$6</f>
        <v>Choisir la période de dépôt</v>
      </c>
      <c r="C108">
        <f>'Identification de la salle'!$C$14</f>
        <v>0</v>
      </c>
      <c r="D108" s="187" t="str">
        <f>'Public adulte'!$C$7</f>
        <v/>
      </c>
      <c r="E108">
        <f>'Public adulte'!$C$8</f>
        <v>0</v>
      </c>
      <c r="F108" t="str">
        <f>'Public adulte'!$C$9</f>
        <v>«Choisir»</v>
      </c>
      <c r="G108" s="187">
        <f>'Public adulte'!$C$10</f>
        <v>0</v>
      </c>
      <c r="H108" s="187" t="str">
        <f>IF(OR(G108=0,G108=""),"",VLOOKUP(G108,Données!$B$50:$D$52,3,TRUE))</f>
        <v/>
      </c>
      <c r="I108" s="188" t="str">
        <f>'Tableau de bord'!$G$18</f>
        <v/>
      </c>
      <c r="J108" s="174" t="str">
        <f>'Tableau de bord'!$G$19</f>
        <v/>
      </c>
      <c r="K108">
        <f>'Public adulte'!D128</f>
        <v>0</v>
      </c>
      <c r="L108" s="187" t="str">
        <f>'Public adulte'!X128</f>
        <v/>
      </c>
      <c r="M108" s="187" t="str">
        <f>'Public adulte'!Y128</f>
        <v/>
      </c>
      <c r="N108" s="187" t="str">
        <f t="shared" si="1"/>
        <v/>
      </c>
      <c r="O108" s="187" t="str">
        <f>IF(N108="","",IF(N108=0,0,'Public adulte'!O128))</f>
        <v/>
      </c>
      <c r="P108">
        <f>IF(N108=0,0,'Public adulte'!P128)</f>
        <v>0</v>
      </c>
      <c r="Q108" t="str">
        <f>'Public adulte'!AD128</f>
        <v/>
      </c>
      <c r="R108" t="str">
        <f>'Public adulte'!AE128</f>
        <v/>
      </c>
      <c r="S108" t="str">
        <f>'Public adulte'!AF128</f>
        <v/>
      </c>
    </row>
    <row r="109" spans="1:19" x14ac:dyDescent="0.35">
      <c r="A109" t="s">
        <v>120</v>
      </c>
      <c r="B109" t="str">
        <f>'Public adulte'!$C$6</f>
        <v>Choisir la période de dépôt</v>
      </c>
      <c r="C109">
        <f>'Identification de la salle'!$C$14</f>
        <v>0</v>
      </c>
      <c r="D109" s="187" t="str">
        <f>'Public adulte'!$C$7</f>
        <v/>
      </c>
      <c r="E109">
        <f>'Public adulte'!$C$8</f>
        <v>0</v>
      </c>
      <c r="F109" t="str">
        <f>'Public adulte'!$C$9</f>
        <v>«Choisir»</v>
      </c>
      <c r="G109" s="187">
        <f>'Public adulte'!$C$10</f>
        <v>0</v>
      </c>
      <c r="H109" s="187" t="str">
        <f>IF(OR(G109=0,G109=""),"",VLOOKUP(G109,Données!$B$50:$D$52,3,TRUE))</f>
        <v/>
      </c>
      <c r="I109" s="188" t="str">
        <f>'Tableau de bord'!$G$18</f>
        <v/>
      </c>
      <c r="J109" s="174" t="str">
        <f>'Tableau de bord'!$G$19</f>
        <v/>
      </c>
      <c r="K109">
        <f>'Public adulte'!D129</f>
        <v>0</v>
      </c>
      <c r="L109" s="187" t="str">
        <f>'Public adulte'!X129</f>
        <v/>
      </c>
      <c r="M109" s="187" t="str">
        <f>'Public adulte'!Y129</f>
        <v/>
      </c>
      <c r="N109" s="187" t="str">
        <f t="shared" si="1"/>
        <v/>
      </c>
      <c r="O109" s="187" t="str">
        <f>IF(N109="","",IF(N109=0,0,'Public adulte'!O129))</f>
        <v/>
      </c>
      <c r="P109">
        <f>IF(N109=0,0,'Public adulte'!P129)</f>
        <v>0</v>
      </c>
      <c r="Q109" t="str">
        <f>'Public adulte'!AD129</f>
        <v/>
      </c>
      <c r="R109" t="str">
        <f>'Public adulte'!AE129</f>
        <v/>
      </c>
      <c r="S109" t="str">
        <f>'Public adulte'!AF129</f>
        <v/>
      </c>
    </row>
    <row r="110" spans="1:19" x14ac:dyDescent="0.35">
      <c r="A110" t="s">
        <v>120</v>
      </c>
      <c r="B110" t="str">
        <f>'Public adulte'!$C$6</f>
        <v>Choisir la période de dépôt</v>
      </c>
      <c r="C110">
        <f>'Identification de la salle'!$C$14</f>
        <v>0</v>
      </c>
      <c r="D110" s="187" t="str">
        <f>'Public adulte'!$C$7</f>
        <v/>
      </c>
      <c r="E110">
        <f>'Public adulte'!$C$8</f>
        <v>0</v>
      </c>
      <c r="F110" t="str">
        <f>'Public adulte'!$C$9</f>
        <v>«Choisir»</v>
      </c>
      <c r="G110" s="187">
        <f>'Public adulte'!$C$10</f>
        <v>0</v>
      </c>
      <c r="H110" s="187" t="str">
        <f>IF(OR(G110=0,G110=""),"",VLOOKUP(G110,Données!$B$50:$D$52,3,TRUE))</f>
        <v/>
      </c>
      <c r="I110" s="188" t="str">
        <f>'Tableau de bord'!$G$18</f>
        <v/>
      </c>
      <c r="J110" s="174" t="str">
        <f>'Tableau de bord'!$G$19</f>
        <v/>
      </c>
      <c r="K110">
        <f>'Public adulte'!D130</f>
        <v>0</v>
      </c>
      <c r="L110" s="187" t="str">
        <f>'Public adulte'!X130</f>
        <v/>
      </c>
      <c r="M110" s="187" t="str">
        <f>'Public adulte'!Y130</f>
        <v/>
      </c>
      <c r="N110" s="187" t="str">
        <f t="shared" si="1"/>
        <v/>
      </c>
      <c r="O110" s="187" t="str">
        <f>IF(N110="","",IF(N110=0,0,'Public adulte'!O130))</f>
        <v/>
      </c>
      <c r="P110">
        <f>IF(N110=0,0,'Public adulte'!P130)</f>
        <v>0</v>
      </c>
      <c r="Q110" t="str">
        <f>'Public adulte'!AD130</f>
        <v/>
      </c>
      <c r="R110" t="str">
        <f>'Public adulte'!AE130</f>
        <v/>
      </c>
      <c r="S110" t="str">
        <f>'Public adulte'!AF130</f>
        <v/>
      </c>
    </row>
    <row r="111" spans="1:19" x14ac:dyDescent="0.35">
      <c r="A111" t="s">
        <v>120</v>
      </c>
      <c r="B111" t="str">
        <f>'Public adulte'!$C$6</f>
        <v>Choisir la période de dépôt</v>
      </c>
      <c r="C111">
        <f>'Identification de la salle'!$C$14</f>
        <v>0</v>
      </c>
      <c r="D111" s="187" t="str">
        <f>'Public adulte'!$C$7</f>
        <v/>
      </c>
      <c r="E111">
        <f>'Public adulte'!$C$8</f>
        <v>0</v>
      </c>
      <c r="F111" t="str">
        <f>'Public adulte'!$C$9</f>
        <v>«Choisir»</v>
      </c>
      <c r="G111" s="187">
        <f>'Public adulte'!$C$10</f>
        <v>0</v>
      </c>
      <c r="H111" s="187" t="str">
        <f>IF(OR(G111=0,G111=""),"",VLOOKUP(G111,Données!$B$50:$D$52,3,TRUE))</f>
        <v/>
      </c>
      <c r="I111" s="188" t="str">
        <f>'Tableau de bord'!$G$18</f>
        <v/>
      </c>
      <c r="J111" s="174" t="str">
        <f>'Tableau de bord'!$G$19</f>
        <v/>
      </c>
      <c r="K111">
        <f>'Public adulte'!D131</f>
        <v>0</v>
      </c>
      <c r="L111" s="187" t="str">
        <f>'Public adulte'!X131</f>
        <v/>
      </c>
      <c r="M111" s="187" t="str">
        <f>'Public adulte'!Y131</f>
        <v/>
      </c>
      <c r="N111" s="187" t="str">
        <f t="shared" si="1"/>
        <v/>
      </c>
      <c r="O111" s="187" t="str">
        <f>IF(N111="","",IF(N111=0,0,'Public adulte'!O131))</f>
        <v/>
      </c>
      <c r="P111">
        <f>IF(N111=0,0,'Public adulte'!P131)</f>
        <v>0</v>
      </c>
      <c r="Q111" t="str">
        <f>'Public adulte'!AD131</f>
        <v/>
      </c>
      <c r="R111" t="str">
        <f>'Public adulte'!AE131</f>
        <v/>
      </c>
      <c r="S111" t="str">
        <f>'Public adulte'!AF131</f>
        <v/>
      </c>
    </row>
    <row r="112" spans="1:19" x14ac:dyDescent="0.35">
      <c r="A112" t="s">
        <v>120</v>
      </c>
      <c r="B112" t="str">
        <f>'Public adulte'!$C$6</f>
        <v>Choisir la période de dépôt</v>
      </c>
      <c r="C112">
        <f>'Identification de la salle'!$C$14</f>
        <v>0</v>
      </c>
      <c r="D112" s="187" t="str">
        <f>'Public adulte'!$C$7</f>
        <v/>
      </c>
      <c r="E112">
        <f>'Public adulte'!$C$8</f>
        <v>0</v>
      </c>
      <c r="F112" t="str">
        <f>'Public adulte'!$C$9</f>
        <v>«Choisir»</v>
      </c>
      <c r="G112" s="187">
        <f>'Public adulte'!$C$10</f>
        <v>0</v>
      </c>
      <c r="H112" s="187" t="str">
        <f>IF(OR(G112=0,G112=""),"",VLOOKUP(G112,Données!$B$50:$D$52,3,TRUE))</f>
        <v/>
      </c>
      <c r="I112" s="188" t="str">
        <f>'Tableau de bord'!$G$18</f>
        <v/>
      </c>
      <c r="J112" s="174" t="str">
        <f>'Tableau de bord'!$G$19</f>
        <v/>
      </c>
      <c r="K112">
        <f>'Public adulte'!D132</f>
        <v>0</v>
      </c>
      <c r="L112" s="187" t="str">
        <f>'Public adulte'!X132</f>
        <v/>
      </c>
      <c r="M112" s="187" t="str">
        <f>'Public adulte'!Y132</f>
        <v/>
      </c>
      <c r="N112" s="187" t="str">
        <f t="shared" si="1"/>
        <v/>
      </c>
      <c r="O112" s="187" t="str">
        <f>IF(N112="","",IF(N112=0,0,'Public adulte'!O132))</f>
        <v/>
      </c>
      <c r="P112">
        <f>IF(N112=0,0,'Public adulte'!P132)</f>
        <v>0</v>
      </c>
      <c r="Q112" t="str">
        <f>'Public adulte'!AD132</f>
        <v/>
      </c>
      <c r="R112" t="str">
        <f>'Public adulte'!AE132</f>
        <v/>
      </c>
      <c r="S112" t="str">
        <f>'Public adulte'!AF132</f>
        <v/>
      </c>
    </row>
    <row r="113" spans="1:19" x14ac:dyDescent="0.35">
      <c r="A113" t="s">
        <v>120</v>
      </c>
      <c r="B113" t="str">
        <f>'Public adulte'!$C$6</f>
        <v>Choisir la période de dépôt</v>
      </c>
      <c r="C113">
        <f>'Identification de la salle'!$C$14</f>
        <v>0</v>
      </c>
      <c r="D113" s="187" t="str">
        <f>'Public adulte'!$C$7</f>
        <v/>
      </c>
      <c r="E113">
        <f>'Public adulte'!$C$8</f>
        <v>0</v>
      </c>
      <c r="F113" t="str">
        <f>'Public adulte'!$C$9</f>
        <v>«Choisir»</v>
      </c>
      <c r="G113" s="187">
        <f>'Public adulte'!$C$10</f>
        <v>0</v>
      </c>
      <c r="H113" s="187" t="str">
        <f>IF(OR(G113=0,G113=""),"",VLOOKUP(G113,Données!$B$50:$D$52,3,TRUE))</f>
        <v/>
      </c>
      <c r="I113" s="188" t="str">
        <f>'Tableau de bord'!$G$18</f>
        <v/>
      </c>
      <c r="J113" s="174" t="str">
        <f>'Tableau de bord'!$G$19</f>
        <v/>
      </c>
      <c r="K113">
        <f>'Public adulte'!D133</f>
        <v>0</v>
      </c>
      <c r="L113" s="187" t="str">
        <f>'Public adulte'!X133</f>
        <v/>
      </c>
      <c r="M113" s="187" t="str">
        <f>'Public adulte'!Y133</f>
        <v/>
      </c>
      <c r="N113" s="187" t="str">
        <f t="shared" si="1"/>
        <v/>
      </c>
      <c r="O113" s="187" t="str">
        <f>IF(N113="","",IF(N113=0,0,'Public adulte'!O133))</f>
        <v/>
      </c>
      <c r="P113">
        <f>IF(N113=0,0,'Public adulte'!P133)</f>
        <v>0</v>
      </c>
      <c r="Q113" t="str">
        <f>'Public adulte'!AD133</f>
        <v/>
      </c>
      <c r="R113" t="str">
        <f>'Public adulte'!AE133</f>
        <v/>
      </c>
      <c r="S113" t="str">
        <f>'Public adulte'!AF133</f>
        <v/>
      </c>
    </row>
    <row r="114" spans="1:19" x14ac:dyDescent="0.35">
      <c r="A114" t="s">
        <v>120</v>
      </c>
      <c r="B114" t="str">
        <f>'Public adulte'!$C$6</f>
        <v>Choisir la période de dépôt</v>
      </c>
      <c r="C114">
        <f>'Identification de la salle'!$C$14</f>
        <v>0</v>
      </c>
      <c r="D114" s="187" t="str">
        <f>'Public adulte'!$C$7</f>
        <v/>
      </c>
      <c r="E114">
        <f>'Public adulte'!$C$8</f>
        <v>0</v>
      </c>
      <c r="F114" t="str">
        <f>'Public adulte'!$C$9</f>
        <v>«Choisir»</v>
      </c>
      <c r="G114" s="187">
        <f>'Public adulte'!$C$10</f>
        <v>0</v>
      </c>
      <c r="H114" s="187" t="str">
        <f>IF(OR(G114=0,G114=""),"",VLOOKUP(G114,Données!$B$50:$D$52,3,TRUE))</f>
        <v/>
      </c>
      <c r="I114" s="188" t="str">
        <f>'Tableau de bord'!$G$18</f>
        <v/>
      </c>
      <c r="J114" s="174" t="str">
        <f>'Tableau de bord'!$G$19</f>
        <v/>
      </c>
      <c r="K114">
        <f>'Public adulte'!D134</f>
        <v>0</v>
      </c>
      <c r="L114" s="187" t="str">
        <f>'Public adulte'!X134</f>
        <v/>
      </c>
      <c r="M114" s="187" t="str">
        <f>'Public adulte'!Y134</f>
        <v/>
      </c>
      <c r="N114" s="187" t="str">
        <f t="shared" si="1"/>
        <v/>
      </c>
      <c r="O114" s="187" t="str">
        <f>IF(N114="","",IF(N114=0,0,'Public adulte'!O134))</f>
        <v/>
      </c>
      <c r="P114">
        <f>IF(N114=0,0,'Public adulte'!P134)</f>
        <v>0</v>
      </c>
      <c r="Q114" t="str">
        <f>'Public adulte'!AD134</f>
        <v/>
      </c>
      <c r="R114" t="str">
        <f>'Public adulte'!AE134</f>
        <v/>
      </c>
      <c r="S114" t="str">
        <f>'Public adulte'!AF134</f>
        <v/>
      </c>
    </row>
    <row r="115" spans="1:19" x14ac:dyDescent="0.35">
      <c r="A115" t="s">
        <v>120</v>
      </c>
      <c r="B115" t="str">
        <f>'Public adulte'!$C$6</f>
        <v>Choisir la période de dépôt</v>
      </c>
      <c r="C115">
        <f>'Identification de la salle'!$C$14</f>
        <v>0</v>
      </c>
      <c r="D115" s="187" t="str">
        <f>'Public adulte'!$C$7</f>
        <v/>
      </c>
      <c r="E115">
        <f>'Public adulte'!$C$8</f>
        <v>0</v>
      </c>
      <c r="F115" t="str">
        <f>'Public adulte'!$C$9</f>
        <v>«Choisir»</v>
      </c>
      <c r="G115" s="187">
        <f>'Public adulte'!$C$10</f>
        <v>0</v>
      </c>
      <c r="H115" s="187" t="str">
        <f>IF(OR(G115=0,G115=""),"",VLOOKUP(G115,Données!$B$50:$D$52,3,TRUE))</f>
        <v/>
      </c>
      <c r="I115" s="188" t="str">
        <f>'Tableau de bord'!$G$18</f>
        <v/>
      </c>
      <c r="J115" s="174" t="str">
        <f>'Tableau de bord'!$G$19</f>
        <v/>
      </c>
      <c r="K115">
        <f>'Public adulte'!D135</f>
        <v>0</v>
      </c>
      <c r="L115" s="187" t="str">
        <f>'Public adulte'!X135</f>
        <v/>
      </c>
      <c r="M115" s="187" t="str">
        <f>'Public adulte'!Y135</f>
        <v/>
      </c>
      <c r="N115" s="187" t="str">
        <f t="shared" si="1"/>
        <v/>
      </c>
      <c r="O115" s="187" t="str">
        <f>IF(N115="","",IF(N115=0,0,'Public adulte'!O135))</f>
        <v/>
      </c>
      <c r="P115">
        <f>IF(N115=0,0,'Public adulte'!P135)</f>
        <v>0</v>
      </c>
      <c r="Q115" t="str">
        <f>'Public adulte'!AD135</f>
        <v/>
      </c>
      <c r="R115" t="str">
        <f>'Public adulte'!AE135</f>
        <v/>
      </c>
      <c r="S115" t="str">
        <f>'Public adulte'!AF135</f>
        <v/>
      </c>
    </row>
    <row r="116" spans="1:19" x14ac:dyDescent="0.35">
      <c r="A116" t="s">
        <v>120</v>
      </c>
      <c r="B116" t="str">
        <f>'Public adulte'!$C$6</f>
        <v>Choisir la période de dépôt</v>
      </c>
      <c r="C116">
        <f>'Identification de la salle'!$C$14</f>
        <v>0</v>
      </c>
      <c r="D116" s="187" t="str">
        <f>'Public adulte'!$C$7</f>
        <v/>
      </c>
      <c r="E116">
        <f>'Public adulte'!$C$8</f>
        <v>0</v>
      </c>
      <c r="F116" t="str">
        <f>'Public adulte'!$C$9</f>
        <v>«Choisir»</v>
      </c>
      <c r="G116" s="187">
        <f>'Public adulte'!$C$10</f>
        <v>0</v>
      </c>
      <c r="H116" s="187" t="str">
        <f>IF(OR(G116=0,G116=""),"",VLOOKUP(G116,Données!$B$50:$D$52,3,TRUE))</f>
        <v/>
      </c>
      <c r="I116" s="188" t="str">
        <f>'Tableau de bord'!$G$18</f>
        <v/>
      </c>
      <c r="J116" s="174" t="str">
        <f>'Tableau de bord'!$G$19</f>
        <v/>
      </c>
      <c r="K116">
        <f>'Public adulte'!D136</f>
        <v>0</v>
      </c>
      <c r="L116" s="187" t="str">
        <f>'Public adulte'!X136</f>
        <v/>
      </c>
      <c r="M116" s="187" t="str">
        <f>'Public adulte'!Y136</f>
        <v/>
      </c>
      <c r="N116" s="187" t="str">
        <f t="shared" si="1"/>
        <v/>
      </c>
      <c r="O116" s="187" t="str">
        <f>IF(N116="","",IF(N116=0,0,'Public adulte'!O136))</f>
        <v/>
      </c>
      <c r="P116">
        <f>IF(N116=0,0,'Public adulte'!P136)</f>
        <v>0</v>
      </c>
      <c r="Q116" t="str">
        <f>'Public adulte'!AD136</f>
        <v/>
      </c>
      <c r="R116" t="str">
        <f>'Public adulte'!AE136</f>
        <v/>
      </c>
      <c r="S116" t="str">
        <f>'Public adulte'!AF136</f>
        <v/>
      </c>
    </row>
    <row r="117" spans="1:19" x14ac:dyDescent="0.35">
      <c r="A117" t="s">
        <v>120</v>
      </c>
      <c r="B117" t="str">
        <f>'Public adulte'!$C$6</f>
        <v>Choisir la période de dépôt</v>
      </c>
      <c r="C117">
        <f>'Identification de la salle'!$C$14</f>
        <v>0</v>
      </c>
      <c r="D117" s="187" t="str">
        <f>'Public adulte'!$C$7</f>
        <v/>
      </c>
      <c r="E117">
        <f>'Public adulte'!$C$8</f>
        <v>0</v>
      </c>
      <c r="F117" t="str">
        <f>'Public adulte'!$C$9</f>
        <v>«Choisir»</v>
      </c>
      <c r="G117" s="187">
        <f>'Public adulte'!$C$10</f>
        <v>0</v>
      </c>
      <c r="H117" s="187" t="str">
        <f>IF(OR(G117=0,G117=""),"",VLOOKUP(G117,Données!$B$50:$D$52,3,TRUE))</f>
        <v/>
      </c>
      <c r="I117" s="188" t="str">
        <f>'Tableau de bord'!$G$18</f>
        <v/>
      </c>
      <c r="J117" s="174" t="str">
        <f>'Tableau de bord'!$G$19</f>
        <v/>
      </c>
      <c r="K117">
        <f>'Public adulte'!D137</f>
        <v>0</v>
      </c>
      <c r="L117" s="187" t="str">
        <f>'Public adulte'!X137</f>
        <v/>
      </c>
      <c r="M117" s="187" t="str">
        <f>'Public adulte'!Y137</f>
        <v/>
      </c>
      <c r="N117" s="187" t="str">
        <f t="shared" si="1"/>
        <v/>
      </c>
      <c r="O117" s="187" t="str">
        <f>IF(N117="","",IF(N117=0,0,'Public adulte'!O137))</f>
        <v/>
      </c>
      <c r="P117">
        <f>IF(N117=0,0,'Public adulte'!P137)</f>
        <v>0</v>
      </c>
      <c r="Q117" t="str">
        <f>'Public adulte'!AD137</f>
        <v/>
      </c>
      <c r="R117" t="str">
        <f>'Public adulte'!AE137</f>
        <v/>
      </c>
      <c r="S117" t="str">
        <f>'Public adulte'!AF137</f>
        <v/>
      </c>
    </row>
    <row r="118" spans="1:19" x14ac:dyDescent="0.35">
      <c r="A118" t="s">
        <v>120</v>
      </c>
      <c r="B118" t="str">
        <f>'Public adulte'!$C$6</f>
        <v>Choisir la période de dépôt</v>
      </c>
      <c r="C118">
        <f>'Identification de la salle'!$C$14</f>
        <v>0</v>
      </c>
      <c r="D118" s="187" t="str">
        <f>'Public adulte'!$C$7</f>
        <v/>
      </c>
      <c r="E118">
        <f>'Public adulte'!$C$8</f>
        <v>0</v>
      </c>
      <c r="F118" t="str">
        <f>'Public adulte'!$C$9</f>
        <v>«Choisir»</v>
      </c>
      <c r="G118" s="187">
        <f>'Public adulte'!$C$10</f>
        <v>0</v>
      </c>
      <c r="H118" s="187" t="str">
        <f>IF(OR(G118=0,G118=""),"",VLOOKUP(G118,Données!$B$50:$D$52,3,TRUE))</f>
        <v/>
      </c>
      <c r="I118" s="188" t="str">
        <f>'Tableau de bord'!$G$18</f>
        <v/>
      </c>
      <c r="J118" s="174" t="str">
        <f>'Tableau de bord'!$G$19</f>
        <v/>
      </c>
      <c r="K118">
        <f>'Public adulte'!D138</f>
        <v>0</v>
      </c>
      <c r="L118" s="187" t="str">
        <f>'Public adulte'!X138</f>
        <v/>
      </c>
      <c r="M118" s="187" t="str">
        <f>'Public adulte'!Y138</f>
        <v/>
      </c>
      <c r="N118" s="187" t="str">
        <f t="shared" si="1"/>
        <v/>
      </c>
      <c r="O118" s="187" t="str">
        <f>IF(N118="","",IF(N118=0,0,'Public adulte'!O138))</f>
        <v/>
      </c>
      <c r="P118">
        <f>IF(N118=0,0,'Public adulte'!P138)</f>
        <v>0</v>
      </c>
      <c r="Q118" t="str">
        <f>'Public adulte'!AD138</f>
        <v/>
      </c>
      <c r="R118" t="str">
        <f>'Public adulte'!AE138</f>
        <v/>
      </c>
      <c r="S118" t="str">
        <f>'Public adulte'!AF138</f>
        <v/>
      </c>
    </row>
    <row r="119" spans="1:19" x14ac:dyDescent="0.35">
      <c r="A119" t="s">
        <v>120</v>
      </c>
      <c r="B119" t="str">
        <f>'Public adulte'!$C$6</f>
        <v>Choisir la période de dépôt</v>
      </c>
      <c r="C119">
        <f>'Identification de la salle'!$C$14</f>
        <v>0</v>
      </c>
      <c r="D119" s="187" t="str">
        <f>'Public adulte'!$C$7</f>
        <v/>
      </c>
      <c r="E119">
        <f>'Public adulte'!$C$8</f>
        <v>0</v>
      </c>
      <c r="F119" t="str">
        <f>'Public adulte'!$C$9</f>
        <v>«Choisir»</v>
      </c>
      <c r="G119" s="187">
        <f>'Public adulte'!$C$10</f>
        <v>0</v>
      </c>
      <c r="H119" s="187" t="str">
        <f>IF(OR(G119=0,G119=""),"",VLOOKUP(G119,Données!$B$50:$D$52,3,TRUE))</f>
        <v/>
      </c>
      <c r="I119" s="188" t="str">
        <f>'Tableau de bord'!$G$18</f>
        <v/>
      </c>
      <c r="J119" s="174" t="str">
        <f>'Tableau de bord'!$G$19</f>
        <v/>
      </c>
      <c r="K119">
        <f>'Public adulte'!D139</f>
        <v>0</v>
      </c>
      <c r="L119" s="187" t="str">
        <f>'Public adulte'!X139</f>
        <v/>
      </c>
      <c r="M119" s="187" t="str">
        <f>'Public adulte'!Y139</f>
        <v/>
      </c>
      <c r="N119" s="187" t="str">
        <f t="shared" si="1"/>
        <v/>
      </c>
      <c r="O119" s="187" t="str">
        <f>IF(N119="","",IF(N119=0,0,'Public adulte'!O139))</f>
        <v/>
      </c>
      <c r="P119">
        <f>IF(N119=0,0,'Public adulte'!P139)</f>
        <v>0</v>
      </c>
      <c r="Q119" t="str">
        <f>'Public adulte'!AD139</f>
        <v/>
      </c>
      <c r="R119" t="str">
        <f>'Public adulte'!AE139</f>
        <v/>
      </c>
      <c r="S119" t="str">
        <f>'Public adulte'!AF139</f>
        <v/>
      </c>
    </row>
    <row r="120" spans="1:19" x14ac:dyDescent="0.35">
      <c r="A120" t="s">
        <v>120</v>
      </c>
      <c r="B120" t="str">
        <f>'Public adulte'!$C$6</f>
        <v>Choisir la période de dépôt</v>
      </c>
      <c r="C120">
        <f>'Identification de la salle'!$C$14</f>
        <v>0</v>
      </c>
      <c r="D120" s="187" t="str">
        <f>'Public adulte'!$C$7</f>
        <v/>
      </c>
      <c r="E120">
        <f>'Public adulte'!$C$8</f>
        <v>0</v>
      </c>
      <c r="F120" t="str">
        <f>'Public adulte'!$C$9</f>
        <v>«Choisir»</v>
      </c>
      <c r="G120" s="187">
        <f>'Public adulte'!$C$10</f>
        <v>0</v>
      </c>
      <c r="H120" s="187" t="str">
        <f>IF(OR(G120=0,G120=""),"",VLOOKUP(G120,Données!$B$50:$D$52,3,TRUE))</f>
        <v/>
      </c>
      <c r="I120" s="188" t="str">
        <f>'Tableau de bord'!$G$18</f>
        <v/>
      </c>
      <c r="J120" s="174" t="str">
        <f>'Tableau de bord'!$G$19</f>
        <v/>
      </c>
      <c r="K120">
        <f>'Public adulte'!D140</f>
        <v>0</v>
      </c>
      <c r="L120" s="187" t="str">
        <f>'Public adulte'!X140</f>
        <v/>
      </c>
      <c r="M120" s="187" t="str">
        <f>'Public adulte'!Y140</f>
        <v/>
      </c>
      <c r="N120" s="187" t="str">
        <f t="shared" si="1"/>
        <v/>
      </c>
      <c r="O120" s="187" t="str">
        <f>IF(N120="","",IF(N120=0,0,'Public adulte'!O140))</f>
        <v/>
      </c>
      <c r="P120">
        <f>IF(N120=0,0,'Public adulte'!P140)</f>
        <v>0</v>
      </c>
      <c r="Q120" t="str">
        <f>'Public adulte'!AD140</f>
        <v/>
      </c>
      <c r="R120" t="str">
        <f>'Public adulte'!AE140</f>
        <v/>
      </c>
      <c r="S120" t="str">
        <f>'Public adulte'!AF140</f>
        <v/>
      </c>
    </row>
    <row r="121" spans="1:19" x14ac:dyDescent="0.35">
      <c r="A121" t="s">
        <v>120</v>
      </c>
      <c r="B121" t="str">
        <f>'Public adulte'!$C$6</f>
        <v>Choisir la période de dépôt</v>
      </c>
      <c r="C121">
        <f>'Identification de la salle'!$C$14</f>
        <v>0</v>
      </c>
      <c r="D121" s="187" t="str">
        <f>'Public adulte'!$C$7</f>
        <v/>
      </c>
      <c r="E121">
        <f>'Public adulte'!$C$8</f>
        <v>0</v>
      </c>
      <c r="F121" t="str">
        <f>'Public adulte'!$C$9</f>
        <v>«Choisir»</v>
      </c>
      <c r="G121" s="187">
        <f>'Public adulte'!$C$10</f>
        <v>0</v>
      </c>
      <c r="H121" s="187" t="str">
        <f>IF(OR(G121=0,G121=""),"",VLOOKUP(G121,Données!$B$50:$D$52,3,TRUE))</f>
        <v/>
      </c>
      <c r="I121" s="188" t="str">
        <f>'Tableau de bord'!$G$18</f>
        <v/>
      </c>
      <c r="J121" s="174" t="str">
        <f>'Tableau de bord'!$G$19</f>
        <v/>
      </c>
      <c r="K121">
        <f>'Public adulte'!D141</f>
        <v>0</v>
      </c>
      <c r="L121" s="187" t="str">
        <f>'Public adulte'!X141</f>
        <v/>
      </c>
      <c r="M121" s="187" t="str">
        <f>'Public adulte'!Y141</f>
        <v/>
      </c>
      <c r="N121" s="187" t="str">
        <f t="shared" si="1"/>
        <v/>
      </c>
      <c r="O121" s="187" t="str">
        <f>IF(N121="","",IF(N121=0,0,'Public adulte'!O141))</f>
        <v/>
      </c>
      <c r="P121">
        <f>IF(N121=0,0,'Public adulte'!P141)</f>
        <v>0</v>
      </c>
      <c r="Q121" t="str">
        <f>'Public adulte'!AD141</f>
        <v/>
      </c>
      <c r="R121" t="str">
        <f>'Public adulte'!AE141</f>
        <v/>
      </c>
      <c r="S121" t="str">
        <f>'Public adulte'!AF141</f>
        <v/>
      </c>
    </row>
    <row r="122" spans="1:19" x14ac:dyDescent="0.35">
      <c r="A122" t="s">
        <v>120</v>
      </c>
      <c r="B122" t="str">
        <f>'Public adulte'!$C$6</f>
        <v>Choisir la période de dépôt</v>
      </c>
      <c r="C122">
        <f>'Identification de la salle'!$C$14</f>
        <v>0</v>
      </c>
      <c r="D122" s="187" t="str">
        <f>'Public adulte'!$C$7</f>
        <v/>
      </c>
      <c r="E122">
        <f>'Public adulte'!$C$8</f>
        <v>0</v>
      </c>
      <c r="F122" t="str">
        <f>'Public adulte'!$C$9</f>
        <v>«Choisir»</v>
      </c>
      <c r="G122" s="187">
        <f>'Public adulte'!$C$10</f>
        <v>0</v>
      </c>
      <c r="H122" s="187" t="str">
        <f>IF(OR(G122=0,G122=""),"",VLOOKUP(G122,Données!$B$50:$D$52,3,TRUE))</f>
        <v/>
      </c>
      <c r="I122" s="188" t="str">
        <f>'Tableau de bord'!$G$18</f>
        <v/>
      </c>
      <c r="J122" s="174" t="str">
        <f>'Tableau de bord'!$G$19</f>
        <v/>
      </c>
      <c r="K122">
        <f>'Public adulte'!D142</f>
        <v>0</v>
      </c>
      <c r="L122" s="187" t="str">
        <f>'Public adulte'!X142</f>
        <v/>
      </c>
      <c r="M122" s="187" t="str">
        <f>'Public adulte'!Y142</f>
        <v/>
      </c>
      <c r="N122" s="187" t="str">
        <f t="shared" si="1"/>
        <v/>
      </c>
      <c r="O122" s="187" t="str">
        <f>IF(N122="","",IF(N122=0,0,'Public adulte'!O142))</f>
        <v/>
      </c>
      <c r="P122">
        <f>IF(N122=0,0,'Public adulte'!P142)</f>
        <v>0</v>
      </c>
      <c r="Q122" t="str">
        <f>'Public adulte'!AD142</f>
        <v/>
      </c>
      <c r="R122" t="str">
        <f>'Public adulte'!AE142</f>
        <v/>
      </c>
      <c r="S122" t="str">
        <f>'Public adulte'!AF142</f>
        <v/>
      </c>
    </row>
    <row r="123" spans="1:19" x14ac:dyDescent="0.35">
      <c r="A123" t="s">
        <v>120</v>
      </c>
      <c r="B123" t="str">
        <f>'Public adulte'!$C$6</f>
        <v>Choisir la période de dépôt</v>
      </c>
      <c r="C123">
        <f>'Identification de la salle'!$C$14</f>
        <v>0</v>
      </c>
      <c r="D123" s="187" t="str">
        <f>'Public adulte'!$C$7</f>
        <v/>
      </c>
      <c r="E123">
        <f>'Public adulte'!$C$8</f>
        <v>0</v>
      </c>
      <c r="F123" t="str">
        <f>'Public adulte'!$C$9</f>
        <v>«Choisir»</v>
      </c>
      <c r="G123" s="187">
        <f>'Public adulte'!$C$10</f>
        <v>0</v>
      </c>
      <c r="H123" s="187" t="str">
        <f>IF(OR(G123=0,G123=""),"",VLOOKUP(G123,Données!$B$50:$D$52,3,TRUE))</f>
        <v/>
      </c>
      <c r="I123" s="188" t="str">
        <f>'Tableau de bord'!$G$18</f>
        <v/>
      </c>
      <c r="J123" s="174" t="str">
        <f>'Tableau de bord'!$G$19</f>
        <v/>
      </c>
      <c r="K123">
        <f>'Public adulte'!D143</f>
        <v>0</v>
      </c>
      <c r="L123" s="187" t="str">
        <f>'Public adulte'!X143</f>
        <v/>
      </c>
      <c r="M123" s="187" t="str">
        <f>'Public adulte'!Y143</f>
        <v/>
      </c>
      <c r="N123" s="187" t="str">
        <f t="shared" si="1"/>
        <v/>
      </c>
      <c r="O123" s="187" t="str">
        <f>IF(N123="","",IF(N123=0,0,'Public adulte'!O143))</f>
        <v/>
      </c>
      <c r="P123">
        <f>IF(N123=0,0,'Public adulte'!P143)</f>
        <v>0</v>
      </c>
      <c r="Q123" t="str">
        <f>'Public adulte'!AD143</f>
        <v/>
      </c>
      <c r="R123" t="str">
        <f>'Public adulte'!AE143</f>
        <v/>
      </c>
      <c r="S123" t="str">
        <f>'Public adulte'!AF143</f>
        <v/>
      </c>
    </row>
    <row r="124" spans="1:19" x14ac:dyDescent="0.35">
      <c r="A124" t="s">
        <v>120</v>
      </c>
      <c r="B124" t="str">
        <f>'Public adulte'!$C$6</f>
        <v>Choisir la période de dépôt</v>
      </c>
      <c r="C124">
        <f>'Identification de la salle'!$C$14</f>
        <v>0</v>
      </c>
      <c r="D124" s="187" t="str">
        <f>'Public adulte'!$C$7</f>
        <v/>
      </c>
      <c r="E124">
        <f>'Public adulte'!$C$8</f>
        <v>0</v>
      </c>
      <c r="F124" t="str">
        <f>'Public adulte'!$C$9</f>
        <v>«Choisir»</v>
      </c>
      <c r="G124" s="187">
        <f>'Public adulte'!$C$10</f>
        <v>0</v>
      </c>
      <c r="H124" s="187" t="str">
        <f>IF(OR(G124=0,G124=""),"",VLOOKUP(G124,Données!$B$50:$D$52,3,TRUE))</f>
        <v/>
      </c>
      <c r="I124" s="188" t="str">
        <f>'Tableau de bord'!$G$18</f>
        <v/>
      </c>
      <c r="J124" s="174" t="str">
        <f>'Tableau de bord'!$G$19</f>
        <v/>
      </c>
      <c r="K124">
        <f>'Public adulte'!D144</f>
        <v>0</v>
      </c>
      <c r="L124" s="187" t="str">
        <f>'Public adulte'!X144</f>
        <v/>
      </c>
      <c r="M124" s="187" t="str">
        <f>'Public adulte'!Y144</f>
        <v/>
      </c>
      <c r="N124" s="187" t="str">
        <f t="shared" si="1"/>
        <v/>
      </c>
      <c r="O124" s="187" t="str">
        <f>IF(N124="","",IF(N124=0,0,'Public adulte'!O144))</f>
        <v/>
      </c>
      <c r="P124">
        <f>IF(N124=0,0,'Public adulte'!P144)</f>
        <v>0</v>
      </c>
      <c r="Q124" t="str">
        <f>'Public adulte'!AD144</f>
        <v/>
      </c>
      <c r="R124" t="str">
        <f>'Public adulte'!AE144</f>
        <v/>
      </c>
      <c r="S124" t="str">
        <f>'Public adulte'!AF144</f>
        <v/>
      </c>
    </row>
    <row r="125" spans="1:19" x14ac:dyDescent="0.35">
      <c r="A125" t="s">
        <v>120</v>
      </c>
      <c r="B125" t="str">
        <f>'Public adulte'!$C$6</f>
        <v>Choisir la période de dépôt</v>
      </c>
      <c r="C125">
        <f>'Identification de la salle'!$C$14</f>
        <v>0</v>
      </c>
      <c r="D125" s="187" t="str">
        <f>'Public adulte'!$C$7</f>
        <v/>
      </c>
      <c r="E125">
        <f>'Public adulte'!$C$8</f>
        <v>0</v>
      </c>
      <c r="F125" t="str">
        <f>'Public adulte'!$C$9</f>
        <v>«Choisir»</v>
      </c>
      <c r="G125" s="187">
        <f>'Public adulte'!$C$10</f>
        <v>0</v>
      </c>
      <c r="H125" s="187" t="str">
        <f>IF(OR(G125=0,G125=""),"",VLOOKUP(G125,Données!$B$50:$D$52,3,TRUE))</f>
        <v/>
      </c>
      <c r="I125" s="188" t="str">
        <f>'Tableau de bord'!$G$18</f>
        <v/>
      </c>
      <c r="J125" s="174" t="str">
        <f>'Tableau de bord'!$G$19</f>
        <v/>
      </c>
      <c r="K125">
        <f>'Public adulte'!D145</f>
        <v>0</v>
      </c>
      <c r="L125" s="187" t="str">
        <f>'Public adulte'!X145</f>
        <v/>
      </c>
      <c r="M125" s="187" t="str">
        <f>'Public adulte'!Y145</f>
        <v/>
      </c>
      <c r="N125" s="187" t="str">
        <f t="shared" si="1"/>
        <v/>
      </c>
      <c r="O125" s="187" t="str">
        <f>IF(N125="","",IF(N125=0,0,'Public adulte'!O145))</f>
        <v/>
      </c>
      <c r="P125">
        <f>IF(N125=0,0,'Public adulte'!P145)</f>
        <v>0</v>
      </c>
      <c r="Q125" t="str">
        <f>'Public adulte'!AD145</f>
        <v/>
      </c>
      <c r="R125" t="str">
        <f>'Public adulte'!AE145</f>
        <v/>
      </c>
      <c r="S125" t="str">
        <f>'Public adulte'!AF145</f>
        <v/>
      </c>
    </row>
    <row r="126" spans="1:19" x14ac:dyDescent="0.35">
      <c r="A126" t="s">
        <v>120</v>
      </c>
      <c r="B126" t="str">
        <f>'Public adulte'!$C$6</f>
        <v>Choisir la période de dépôt</v>
      </c>
      <c r="C126">
        <f>'Identification de la salle'!$C$14</f>
        <v>0</v>
      </c>
      <c r="D126" s="187" t="str">
        <f>'Public adulte'!$C$7</f>
        <v/>
      </c>
      <c r="E126">
        <f>'Public adulte'!$C$8</f>
        <v>0</v>
      </c>
      <c r="F126" t="str">
        <f>'Public adulte'!$C$9</f>
        <v>«Choisir»</v>
      </c>
      <c r="G126" s="187">
        <f>'Public adulte'!$C$10</f>
        <v>0</v>
      </c>
      <c r="H126" s="187" t="str">
        <f>IF(OR(G126=0,G126=""),"",VLOOKUP(G126,Données!$B$50:$D$52,3,TRUE))</f>
        <v/>
      </c>
      <c r="I126" s="188" t="str">
        <f>'Tableau de bord'!$G$18</f>
        <v/>
      </c>
      <c r="J126" s="174" t="str">
        <f>'Tableau de bord'!$G$19</f>
        <v/>
      </c>
      <c r="K126">
        <f>'Public adulte'!D146</f>
        <v>0</v>
      </c>
      <c r="L126" s="187" t="str">
        <f>'Public adulte'!X146</f>
        <v/>
      </c>
      <c r="M126" s="187" t="str">
        <f>'Public adulte'!Y146</f>
        <v/>
      </c>
      <c r="N126" s="187" t="str">
        <f t="shared" si="1"/>
        <v/>
      </c>
      <c r="O126" s="187" t="str">
        <f>IF(N126="","",IF(N126=0,0,'Public adulte'!O146))</f>
        <v/>
      </c>
      <c r="P126">
        <f>IF(N126=0,0,'Public adulte'!P146)</f>
        <v>0</v>
      </c>
      <c r="Q126" t="str">
        <f>'Public adulte'!AD146</f>
        <v/>
      </c>
      <c r="R126" t="str">
        <f>'Public adulte'!AE146</f>
        <v/>
      </c>
      <c r="S126" t="str">
        <f>'Public adulte'!AF146</f>
        <v/>
      </c>
    </row>
    <row r="127" spans="1:19" x14ac:dyDescent="0.35">
      <c r="A127" t="s">
        <v>120</v>
      </c>
      <c r="B127" t="str">
        <f>'Public adulte'!$C$6</f>
        <v>Choisir la période de dépôt</v>
      </c>
      <c r="C127">
        <f>'Identification de la salle'!$C$14</f>
        <v>0</v>
      </c>
      <c r="D127" s="187" t="str">
        <f>'Public adulte'!$C$7</f>
        <v/>
      </c>
      <c r="E127">
        <f>'Public adulte'!$C$8</f>
        <v>0</v>
      </c>
      <c r="F127" t="str">
        <f>'Public adulte'!$C$9</f>
        <v>«Choisir»</v>
      </c>
      <c r="G127" s="187">
        <f>'Public adulte'!$C$10</f>
        <v>0</v>
      </c>
      <c r="H127" s="187" t="str">
        <f>IF(OR(G127=0,G127=""),"",VLOOKUP(G127,Données!$B$50:$D$52,3,TRUE))</f>
        <v/>
      </c>
      <c r="I127" s="188" t="str">
        <f>'Tableau de bord'!$G$18</f>
        <v/>
      </c>
      <c r="J127" s="174" t="str">
        <f>'Tableau de bord'!$G$19</f>
        <v/>
      </c>
      <c r="K127">
        <f>'Public adulte'!D147</f>
        <v>0</v>
      </c>
      <c r="L127" s="187" t="str">
        <f>'Public adulte'!X147</f>
        <v/>
      </c>
      <c r="M127" s="187" t="str">
        <f>'Public adulte'!Y147</f>
        <v/>
      </c>
      <c r="N127" s="187" t="str">
        <f t="shared" si="1"/>
        <v/>
      </c>
      <c r="O127" s="187" t="str">
        <f>IF(N127="","",IF(N127=0,0,'Public adulte'!O147))</f>
        <v/>
      </c>
      <c r="P127">
        <f>IF(N127=0,0,'Public adulte'!P147)</f>
        <v>0</v>
      </c>
      <c r="Q127" t="str">
        <f>'Public adulte'!AD147</f>
        <v/>
      </c>
      <c r="R127" t="str">
        <f>'Public adulte'!AE147</f>
        <v/>
      </c>
      <c r="S127" t="str">
        <f>'Public adulte'!AF147</f>
        <v/>
      </c>
    </row>
    <row r="128" spans="1:19" x14ac:dyDescent="0.35">
      <c r="A128" t="s">
        <v>120</v>
      </c>
      <c r="B128" t="str">
        <f>'Public adulte'!$C$6</f>
        <v>Choisir la période de dépôt</v>
      </c>
      <c r="C128">
        <f>'Identification de la salle'!$C$14</f>
        <v>0</v>
      </c>
      <c r="D128" s="187" t="str">
        <f>'Public adulte'!$C$7</f>
        <v/>
      </c>
      <c r="E128">
        <f>'Public adulte'!$C$8</f>
        <v>0</v>
      </c>
      <c r="F128" t="str">
        <f>'Public adulte'!$C$9</f>
        <v>«Choisir»</v>
      </c>
      <c r="G128" s="187">
        <f>'Public adulte'!$C$10</f>
        <v>0</v>
      </c>
      <c r="H128" s="187" t="str">
        <f>IF(OR(G128=0,G128=""),"",VLOOKUP(G128,Données!$B$50:$D$52,3,TRUE))</f>
        <v/>
      </c>
      <c r="I128" s="188" t="str">
        <f>'Tableau de bord'!$G$18</f>
        <v/>
      </c>
      <c r="J128" s="174" t="str">
        <f>'Tableau de bord'!$G$19</f>
        <v/>
      </c>
      <c r="K128">
        <f>'Public adulte'!D148</f>
        <v>0</v>
      </c>
      <c r="L128" s="187" t="str">
        <f>'Public adulte'!X148</f>
        <v/>
      </c>
      <c r="M128" s="187" t="str">
        <f>'Public adulte'!Y148</f>
        <v/>
      </c>
      <c r="N128" s="187" t="str">
        <f t="shared" si="1"/>
        <v/>
      </c>
      <c r="O128" s="187" t="str">
        <f>IF(N128="","",IF(N128=0,0,'Public adulte'!O148))</f>
        <v/>
      </c>
      <c r="P128">
        <f>IF(N128=0,0,'Public adulte'!P148)</f>
        <v>0</v>
      </c>
      <c r="Q128" t="str">
        <f>'Public adulte'!AD148</f>
        <v/>
      </c>
      <c r="R128" t="str">
        <f>'Public adulte'!AE148</f>
        <v/>
      </c>
      <c r="S128" t="str">
        <f>'Public adulte'!AF148</f>
        <v/>
      </c>
    </row>
    <row r="129" spans="1:19" x14ac:dyDescent="0.35">
      <c r="A129" t="s">
        <v>120</v>
      </c>
      <c r="B129" t="str">
        <f>'Public adulte'!$C$6</f>
        <v>Choisir la période de dépôt</v>
      </c>
      <c r="C129">
        <f>'Identification de la salle'!$C$14</f>
        <v>0</v>
      </c>
      <c r="D129" s="187" t="str">
        <f>'Public adulte'!$C$7</f>
        <v/>
      </c>
      <c r="E129">
        <f>'Public adulte'!$C$8</f>
        <v>0</v>
      </c>
      <c r="F129" t="str">
        <f>'Public adulte'!$C$9</f>
        <v>«Choisir»</v>
      </c>
      <c r="G129" s="187">
        <f>'Public adulte'!$C$10</f>
        <v>0</v>
      </c>
      <c r="H129" s="187" t="str">
        <f>IF(OR(G129=0,G129=""),"",VLOOKUP(G129,Données!$B$50:$D$52,3,TRUE))</f>
        <v/>
      </c>
      <c r="I129" s="188" t="str">
        <f>'Tableau de bord'!$G$18</f>
        <v/>
      </c>
      <c r="J129" s="174" t="str">
        <f>'Tableau de bord'!$G$19</f>
        <v/>
      </c>
      <c r="K129">
        <f>'Public adulte'!D149</f>
        <v>0</v>
      </c>
      <c r="L129" s="187" t="str">
        <f>'Public adulte'!X149</f>
        <v/>
      </c>
      <c r="M129" s="187" t="str">
        <f>'Public adulte'!Y149</f>
        <v/>
      </c>
      <c r="N129" s="187" t="str">
        <f t="shared" si="1"/>
        <v/>
      </c>
      <c r="O129" s="187" t="str">
        <f>IF(N129="","",IF(N129=0,0,'Public adulte'!O149))</f>
        <v/>
      </c>
      <c r="P129">
        <f>IF(N129=0,0,'Public adulte'!P149)</f>
        <v>0</v>
      </c>
      <c r="Q129" t="str">
        <f>'Public adulte'!AD149</f>
        <v/>
      </c>
      <c r="R129" t="str">
        <f>'Public adulte'!AE149</f>
        <v/>
      </c>
      <c r="S129" t="str">
        <f>'Public adulte'!AF149</f>
        <v/>
      </c>
    </row>
    <row r="130" spans="1:19" x14ac:dyDescent="0.35">
      <c r="A130" t="s">
        <v>120</v>
      </c>
      <c r="B130" t="str">
        <f>'Public adulte'!$C$6</f>
        <v>Choisir la période de dépôt</v>
      </c>
      <c r="C130">
        <f>'Identification de la salle'!$C$14</f>
        <v>0</v>
      </c>
      <c r="D130" s="187" t="str">
        <f>'Public adulte'!$C$7</f>
        <v/>
      </c>
      <c r="E130">
        <f>'Public adulte'!$C$8</f>
        <v>0</v>
      </c>
      <c r="F130" t="str">
        <f>'Public adulte'!$C$9</f>
        <v>«Choisir»</v>
      </c>
      <c r="G130" s="187">
        <f>'Public adulte'!$C$10</f>
        <v>0</v>
      </c>
      <c r="H130" s="187" t="str">
        <f>IF(OR(G130=0,G130=""),"",VLOOKUP(G130,Données!$B$50:$D$52,3,TRUE))</f>
        <v/>
      </c>
      <c r="I130" s="188" t="str">
        <f>'Tableau de bord'!$G$18</f>
        <v/>
      </c>
      <c r="J130" s="174" t="str">
        <f>'Tableau de bord'!$G$19</f>
        <v/>
      </c>
      <c r="K130">
        <f>'Public adulte'!D150</f>
        <v>0</v>
      </c>
      <c r="L130" s="187" t="str">
        <f>'Public adulte'!X150</f>
        <v/>
      </c>
      <c r="M130" s="187" t="str">
        <f>'Public adulte'!Y150</f>
        <v/>
      </c>
      <c r="N130" s="187" t="str">
        <f t="shared" si="1"/>
        <v/>
      </c>
      <c r="O130" s="187" t="str">
        <f>IF(N130="","",IF(N130=0,0,'Public adulte'!O150))</f>
        <v/>
      </c>
      <c r="P130">
        <f>IF(N130=0,0,'Public adulte'!P150)</f>
        <v>0</v>
      </c>
      <c r="Q130" t="str">
        <f>'Public adulte'!AD150</f>
        <v/>
      </c>
      <c r="R130" t="str">
        <f>'Public adulte'!AE150</f>
        <v/>
      </c>
      <c r="S130" t="str">
        <f>'Public adulte'!AF150</f>
        <v/>
      </c>
    </row>
    <row r="131" spans="1:19" x14ac:dyDescent="0.35">
      <c r="A131" t="s">
        <v>120</v>
      </c>
      <c r="B131" t="str">
        <f>'Public adulte'!$C$6</f>
        <v>Choisir la période de dépôt</v>
      </c>
      <c r="C131">
        <f>'Identification de la salle'!$C$14</f>
        <v>0</v>
      </c>
      <c r="D131" s="187" t="str">
        <f>'Public adulte'!$C$7</f>
        <v/>
      </c>
      <c r="E131">
        <f>'Public adulte'!$C$8</f>
        <v>0</v>
      </c>
      <c r="F131" t="str">
        <f>'Public adulte'!$C$9</f>
        <v>«Choisir»</v>
      </c>
      <c r="G131" s="187">
        <f>'Public adulte'!$C$10</f>
        <v>0</v>
      </c>
      <c r="H131" s="187" t="str">
        <f>IF(OR(G131=0,G131=""),"",VLOOKUP(G131,Données!$B$50:$D$52,3,TRUE))</f>
        <v/>
      </c>
      <c r="I131" s="188" t="str">
        <f>'Tableau de bord'!$G$18</f>
        <v/>
      </c>
      <c r="J131" s="174" t="str">
        <f>'Tableau de bord'!$G$19</f>
        <v/>
      </c>
      <c r="K131">
        <f>'Public adulte'!D151</f>
        <v>0</v>
      </c>
      <c r="L131" s="187" t="str">
        <f>'Public adulte'!X151</f>
        <v/>
      </c>
      <c r="M131" s="187" t="str">
        <f>'Public adulte'!Y151</f>
        <v/>
      </c>
      <c r="N131" s="187" t="str">
        <f t="shared" ref="N131:N194" si="2">IF(L131="","",L131-M131)</f>
        <v/>
      </c>
      <c r="O131" s="187" t="str">
        <f>IF(N131="","",IF(N131=0,0,'Public adulte'!O151))</f>
        <v/>
      </c>
      <c r="P131">
        <f>IF(N131=0,0,'Public adulte'!P151)</f>
        <v>0</v>
      </c>
      <c r="Q131" t="str">
        <f>'Public adulte'!AD151</f>
        <v/>
      </c>
      <c r="R131" t="str">
        <f>'Public adulte'!AE151</f>
        <v/>
      </c>
      <c r="S131" t="str">
        <f>'Public adulte'!AF151</f>
        <v/>
      </c>
    </row>
    <row r="132" spans="1:19" x14ac:dyDescent="0.35">
      <c r="A132" t="s">
        <v>120</v>
      </c>
      <c r="B132" t="str">
        <f>'Public adulte'!$C$6</f>
        <v>Choisir la période de dépôt</v>
      </c>
      <c r="C132">
        <f>'Identification de la salle'!$C$14</f>
        <v>0</v>
      </c>
      <c r="D132" s="187" t="str">
        <f>'Public adulte'!$C$7</f>
        <v/>
      </c>
      <c r="E132">
        <f>'Public adulte'!$C$8</f>
        <v>0</v>
      </c>
      <c r="F132" t="str">
        <f>'Public adulte'!$C$9</f>
        <v>«Choisir»</v>
      </c>
      <c r="G132" s="187">
        <f>'Public adulte'!$C$10</f>
        <v>0</v>
      </c>
      <c r="H132" s="187" t="str">
        <f>IF(OR(G132=0,G132=""),"",VLOOKUP(G132,Données!$B$50:$D$52,3,TRUE))</f>
        <v/>
      </c>
      <c r="I132" s="188" t="str">
        <f>'Tableau de bord'!$G$18</f>
        <v/>
      </c>
      <c r="J132" s="174" t="str">
        <f>'Tableau de bord'!$G$19</f>
        <v/>
      </c>
      <c r="K132">
        <f>'Public adulte'!D152</f>
        <v>0</v>
      </c>
      <c r="L132" s="187" t="str">
        <f>'Public adulte'!X152</f>
        <v/>
      </c>
      <c r="M132" s="187" t="str">
        <f>'Public adulte'!Y152</f>
        <v/>
      </c>
      <c r="N132" s="187" t="str">
        <f t="shared" si="2"/>
        <v/>
      </c>
      <c r="O132" s="187" t="str">
        <f>IF(N132="","",IF(N132=0,0,'Public adulte'!O152))</f>
        <v/>
      </c>
      <c r="P132">
        <f>IF(N132=0,0,'Public adulte'!P152)</f>
        <v>0</v>
      </c>
      <c r="Q132" t="str">
        <f>'Public adulte'!AD152</f>
        <v/>
      </c>
      <c r="R132" t="str">
        <f>'Public adulte'!AE152</f>
        <v/>
      </c>
      <c r="S132" t="str">
        <f>'Public adulte'!AF152</f>
        <v/>
      </c>
    </row>
    <row r="133" spans="1:19" x14ac:dyDescent="0.35">
      <c r="A133" t="s">
        <v>120</v>
      </c>
      <c r="B133" t="str">
        <f>'Public adulte'!$C$6</f>
        <v>Choisir la période de dépôt</v>
      </c>
      <c r="C133">
        <f>'Identification de la salle'!$C$14</f>
        <v>0</v>
      </c>
      <c r="D133" s="187" t="str">
        <f>'Public adulte'!$C$7</f>
        <v/>
      </c>
      <c r="E133">
        <f>'Public adulte'!$C$8</f>
        <v>0</v>
      </c>
      <c r="F133" t="str">
        <f>'Public adulte'!$C$9</f>
        <v>«Choisir»</v>
      </c>
      <c r="G133" s="187">
        <f>'Public adulte'!$C$10</f>
        <v>0</v>
      </c>
      <c r="H133" s="187" t="str">
        <f>IF(OR(G133=0,G133=""),"",VLOOKUP(G133,Données!$B$50:$D$52,3,TRUE))</f>
        <v/>
      </c>
      <c r="I133" s="188" t="str">
        <f>'Tableau de bord'!$G$18</f>
        <v/>
      </c>
      <c r="J133" s="174" t="str">
        <f>'Tableau de bord'!$G$19</f>
        <v/>
      </c>
      <c r="K133">
        <f>'Public adulte'!D153</f>
        <v>0</v>
      </c>
      <c r="L133" s="187" t="str">
        <f>'Public adulte'!X153</f>
        <v/>
      </c>
      <c r="M133" s="187" t="str">
        <f>'Public adulte'!Y153</f>
        <v/>
      </c>
      <c r="N133" s="187" t="str">
        <f t="shared" si="2"/>
        <v/>
      </c>
      <c r="O133" s="187" t="str">
        <f>IF(N133="","",IF(N133=0,0,'Public adulte'!O153))</f>
        <v/>
      </c>
      <c r="P133">
        <f>IF(N133=0,0,'Public adulte'!P153)</f>
        <v>0</v>
      </c>
      <c r="Q133" t="str">
        <f>'Public adulte'!AD153</f>
        <v/>
      </c>
      <c r="R133" t="str">
        <f>'Public adulte'!AE153</f>
        <v/>
      </c>
      <c r="S133" t="str">
        <f>'Public adulte'!AF153</f>
        <v/>
      </c>
    </row>
    <row r="134" spans="1:19" x14ac:dyDescent="0.35">
      <c r="A134" t="s">
        <v>120</v>
      </c>
      <c r="B134" t="str">
        <f>'Public adulte'!$C$6</f>
        <v>Choisir la période de dépôt</v>
      </c>
      <c r="C134">
        <f>'Identification de la salle'!$C$14</f>
        <v>0</v>
      </c>
      <c r="D134" s="187" t="str">
        <f>'Public adulte'!$C$7</f>
        <v/>
      </c>
      <c r="E134">
        <f>'Public adulte'!$C$8</f>
        <v>0</v>
      </c>
      <c r="F134" t="str">
        <f>'Public adulte'!$C$9</f>
        <v>«Choisir»</v>
      </c>
      <c r="G134" s="187">
        <f>'Public adulte'!$C$10</f>
        <v>0</v>
      </c>
      <c r="H134" s="187" t="str">
        <f>IF(OR(G134=0,G134=""),"",VLOOKUP(G134,Données!$B$50:$D$52,3,TRUE))</f>
        <v/>
      </c>
      <c r="I134" s="188" t="str">
        <f>'Tableau de bord'!$G$18</f>
        <v/>
      </c>
      <c r="J134" s="174" t="str">
        <f>'Tableau de bord'!$G$19</f>
        <v/>
      </c>
      <c r="K134">
        <f>'Public adulte'!D154</f>
        <v>0</v>
      </c>
      <c r="L134" s="187" t="str">
        <f>'Public adulte'!X154</f>
        <v/>
      </c>
      <c r="M134" s="187" t="str">
        <f>'Public adulte'!Y154</f>
        <v/>
      </c>
      <c r="N134" s="187" t="str">
        <f t="shared" si="2"/>
        <v/>
      </c>
      <c r="O134" s="187" t="str">
        <f>IF(N134="","",IF(N134=0,0,'Public adulte'!O154))</f>
        <v/>
      </c>
      <c r="P134">
        <f>IF(N134=0,0,'Public adulte'!P154)</f>
        <v>0</v>
      </c>
      <c r="Q134" t="str">
        <f>'Public adulte'!AD154</f>
        <v/>
      </c>
      <c r="R134" t="str">
        <f>'Public adulte'!AE154</f>
        <v/>
      </c>
      <c r="S134" t="str">
        <f>'Public adulte'!AF154</f>
        <v/>
      </c>
    </row>
    <row r="135" spans="1:19" x14ac:dyDescent="0.35">
      <c r="A135" t="s">
        <v>120</v>
      </c>
      <c r="B135" t="str">
        <f>'Public adulte'!$C$6</f>
        <v>Choisir la période de dépôt</v>
      </c>
      <c r="C135">
        <f>'Identification de la salle'!$C$14</f>
        <v>0</v>
      </c>
      <c r="D135" s="187" t="str">
        <f>'Public adulte'!$C$7</f>
        <v/>
      </c>
      <c r="E135">
        <f>'Public adulte'!$C$8</f>
        <v>0</v>
      </c>
      <c r="F135" t="str">
        <f>'Public adulte'!$C$9</f>
        <v>«Choisir»</v>
      </c>
      <c r="G135" s="187">
        <f>'Public adulte'!$C$10</f>
        <v>0</v>
      </c>
      <c r="H135" s="187" t="str">
        <f>IF(OR(G135=0,G135=""),"",VLOOKUP(G135,Données!$B$50:$D$52,3,TRUE))</f>
        <v/>
      </c>
      <c r="I135" s="188" t="str">
        <f>'Tableau de bord'!$G$18</f>
        <v/>
      </c>
      <c r="J135" s="174" t="str">
        <f>'Tableau de bord'!$G$19</f>
        <v/>
      </c>
      <c r="K135">
        <f>'Public adulte'!D155</f>
        <v>0</v>
      </c>
      <c r="L135" s="187" t="str">
        <f>'Public adulte'!X155</f>
        <v/>
      </c>
      <c r="M135" s="187" t="str">
        <f>'Public adulte'!Y155</f>
        <v/>
      </c>
      <c r="N135" s="187" t="str">
        <f t="shared" si="2"/>
        <v/>
      </c>
      <c r="O135" s="187" t="str">
        <f>IF(N135="","",IF(N135=0,0,'Public adulte'!O155))</f>
        <v/>
      </c>
      <c r="P135">
        <f>IF(N135=0,0,'Public adulte'!P155)</f>
        <v>0</v>
      </c>
      <c r="Q135" t="str">
        <f>'Public adulte'!AD155</f>
        <v/>
      </c>
      <c r="R135" t="str">
        <f>'Public adulte'!AE155</f>
        <v/>
      </c>
      <c r="S135" t="str">
        <f>'Public adulte'!AF155</f>
        <v/>
      </c>
    </row>
    <row r="136" spans="1:19" x14ac:dyDescent="0.35">
      <c r="A136" t="s">
        <v>120</v>
      </c>
      <c r="B136" t="str">
        <f>'Public adulte'!$C$6</f>
        <v>Choisir la période de dépôt</v>
      </c>
      <c r="C136">
        <f>'Identification de la salle'!$C$14</f>
        <v>0</v>
      </c>
      <c r="D136" s="187" t="str">
        <f>'Public adulte'!$C$7</f>
        <v/>
      </c>
      <c r="E136">
        <f>'Public adulte'!$C$8</f>
        <v>0</v>
      </c>
      <c r="F136" t="str">
        <f>'Public adulte'!$C$9</f>
        <v>«Choisir»</v>
      </c>
      <c r="G136" s="187">
        <f>'Public adulte'!$C$10</f>
        <v>0</v>
      </c>
      <c r="H136" s="187" t="str">
        <f>IF(OR(G136=0,G136=""),"",VLOOKUP(G136,Données!$B$50:$D$52,3,TRUE))</f>
        <v/>
      </c>
      <c r="I136" s="188" t="str">
        <f>'Tableau de bord'!$G$18</f>
        <v/>
      </c>
      <c r="J136" s="174" t="str">
        <f>'Tableau de bord'!$G$19</f>
        <v/>
      </c>
      <c r="K136">
        <f>'Public adulte'!D156</f>
        <v>0</v>
      </c>
      <c r="L136" s="187" t="str">
        <f>'Public adulte'!X156</f>
        <v/>
      </c>
      <c r="M136" s="187" t="str">
        <f>'Public adulte'!Y156</f>
        <v/>
      </c>
      <c r="N136" s="187" t="str">
        <f t="shared" si="2"/>
        <v/>
      </c>
      <c r="O136" s="187" t="str">
        <f>IF(N136="","",IF(N136=0,0,'Public adulte'!O156))</f>
        <v/>
      </c>
      <c r="P136">
        <f>IF(N136=0,0,'Public adulte'!P156)</f>
        <v>0</v>
      </c>
      <c r="Q136" t="str">
        <f>'Public adulte'!AD156</f>
        <v/>
      </c>
      <c r="R136" t="str">
        <f>'Public adulte'!AE156</f>
        <v/>
      </c>
      <c r="S136" t="str">
        <f>'Public adulte'!AF156</f>
        <v/>
      </c>
    </row>
    <row r="137" spans="1:19" x14ac:dyDescent="0.35">
      <c r="A137" t="s">
        <v>120</v>
      </c>
      <c r="B137" t="str">
        <f>'Public adulte'!$C$6</f>
        <v>Choisir la période de dépôt</v>
      </c>
      <c r="C137">
        <f>'Identification de la salle'!$C$14</f>
        <v>0</v>
      </c>
      <c r="D137" s="187" t="str">
        <f>'Public adulte'!$C$7</f>
        <v/>
      </c>
      <c r="E137">
        <f>'Public adulte'!$C$8</f>
        <v>0</v>
      </c>
      <c r="F137" t="str">
        <f>'Public adulte'!$C$9</f>
        <v>«Choisir»</v>
      </c>
      <c r="G137" s="187">
        <f>'Public adulte'!$C$10</f>
        <v>0</v>
      </c>
      <c r="H137" s="187" t="str">
        <f>IF(OR(G137=0,G137=""),"",VLOOKUP(G137,Données!$B$50:$D$52,3,TRUE))</f>
        <v/>
      </c>
      <c r="I137" s="188" t="str">
        <f>'Tableau de bord'!$G$18</f>
        <v/>
      </c>
      <c r="J137" s="174" t="str">
        <f>'Tableau de bord'!$G$19</f>
        <v/>
      </c>
      <c r="K137">
        <f>'Public adulte'!D157</f>
        <v>0</v>
      </c>
      <c r="L137" s="187" t="str">
        <f>'Public adulte'!X157</f>
        <v/>
      </c>
      <c r="M137" s="187" t="str">
        <f>'Public adulte'!Y157</f>
        <v/>
      </c>
      <c r="N137" s="187" t="str">
        <f t="shared" si="2"/>
        <v/>
      </c>
      <c r="O137" s="187" t="str">
        <f>IF(N137="","",IF(N137=0,0,'Public adulte'!O157))</f>
        <v/>
      </c>
      <c r="P137">
        <f>IF(N137=0,0,'Public adulte'!P157)</f>
        <v>0</v>
      </c>
      <c r="Q137" t="str">
        <f>'Public adulte'!AD157</f>
        <v/>
      </c>
      <c r="R137" t="str">
        <f>'Public adulte'!AE157</f>
        <v/>
      </c>
      <c r="S137" t="str">
        <f>'Public adulte'!AF157</f>
        <v/>
      </c>
    </row>
    <row r="138" spans="1:19" x14ac:dyDescent="0.35">
      <c r="A138" t="s">
        <v>120</v>
      </c>
      <c r="B138" t="str">
        <f>'Public adulte'!$C$6</f>
        <v>Choisir la période de dépôt</v>
      </c>
      <c r="C138">
        <f>'Identification de la salle'!$C$14</f>
        <v>0</v>
      </c>
      <c r="D138" s="187" t="str">
        <f>'Public adulte'!$C$7</f>
        <v/>
      </c>
      <c r="E138">
        <f>'Public adulte'!$C$8</f>
        <v>0</v>
      </c>
      <c r="F138" t="str">
        <f>'Public adulte'!$C$9</f>
        <v>«Choisir»</v>
      </c>
      <c r="G138" s="187">
        <f>'Public adulte'!$C$10</f>
        <v>0</v>
      </c>
      <c r="H138" s="187" t="str">
        <f>IF(OR(G138=0,G138=""),"",VLOOKUP(G138,Données!$B$50:$D$52,3,TRUE))</f>
        <v/>
      </c>
      <c r="I138" s="188" t="str">
        <f>'Tableau de bord'!$G$18</f>
        <v/>
      </c>
      <c r="J138" s="174" t="str">
        <f>'Tableau de bord'!$G$19</f>
        <v/>
      </c>
      <c r="K138">
        <f>'Public adulte'!D158</f>
        <v>0</v>
      </c>
      <c r="L138" s="187" t="str">
        <f>'Public adulte'!X158</f>
        <v/>
      </c>
      <c r="M138" s="187" t="str">
        <f>'Public adulte'!Y158</f>
        <v/>
      </c>
      <c r="N138" s="187" t="str">
        <f t="shared" si="2"/>
        <v/>
      </c>
      <c r="O138" s="187" t="str">
        <f>IF(N138="","",IF(N138=0,0,'Public adulte'!O158))</f>
        <v/>
      </c>
      <c r="P138">
        <f>IF(N138=0,0,'Public adulte'!P158)</f>
        <v>0</v>
      </c>
      <c r="Q138" t="str">
        <f>'Public adulte'!AD158</f>
        <v/>
      </c>
      <c r="R138" t="str">
        <f>'Public adulte'!AE158</f>
        <v/>
      </c>
      <c r="S138" t="str">
        <f>'Public adulte'!AF158</f>
        <v/>
      </c>
    </row>
    <row r="139" spans="1:19" x14ac:dyDescent="0.35">
      <c r="A139" t="s">
        <v>120</v>
      </c>
      <c r="B139" t="str">
        <f>'Public adulte'!$C$6</f>
        <v>Choisir la période de dépôt</v>
      </c>
      <c r="C139">
        <f>'Identification de la salle'!$C$14</f>
        <v>0</v>
      </c>
      <c r="D139" s="187" t="str">
        <f>'Public adulte'!$C$7</f>
        <v/>
      </c>
      <c r="E139">
        <f>'Public adulte'!$C$8</f>
        <v>0</v>
      </c>
      <c r="F139" t="str">
        <f>'Public adulte'!$C$9</f>
        <v>«Choisir»</v>
      </c>
      <c r="G139" s="187">
        <f>'Public adulte'!$C$10</f>
        <v>0</v>
      </c>
      <c r="H139" s="187" t="str">
        <f>IF(OR(G139=0,G139=""),"",VLOOKUP(G139,Données!$B$50:$D$52,3,TRUE))</f>
        <v/>
      </c>
      <c r="I139" s="188" t="str">
        <f>'Tableau de bord'!$G$18</f>
        <v/>
      </c>
      <c r="J139" s="174" t="str">
        <f>'Tableau de bord'!$G$19</f>
        <v/>
      </c>
      <c r="K139">
        <f>'Public adulte'!D159</f>
        <v>0</v>
      </c>
      <c r="L139" s="187" t="str">
        <f>'Public adulte'!X159</f>
        <v/>
      </c>
      <c r="M139" s="187" t="str">
        <f>'Public adulte'!Y159</f>
        <v/>
      </c>
      <c r="N139" s="187" t="str">
        <f t="shared" si="2"/>
        <v/>
      </c>
      <c r="O139" s="187" t="str">
        <f>IF(N139="","",IF(N139=0,0,'Public adulte'!O159))</f>
        <v/>
      </c>
      <c r="P139">
        <f>IF(N139=0,0,'Public adulte'!P159)</f>
        <v>0</v>
      </c>
      <c r="Q139" t="str">
        <f>'Public adulte'!AD159</f>
        <v/>
      </c>
      <c r="R139" t="str">
        <f>'Public adulte'!AE159</f>
        <v/>
      </c>
      <c r="S139" t="str">
        <f>'Public adulte'!AF159</f>
        <v/>
      </c>
    </row>
    <row r="140" spans="1:19" x14ac:dyDescent="0.35">
      <c r="A140" t="s">
        <v>120</v>
      </c>
      <c r="B140" t="str">
        <f>'Public adulte'!$C$6</f>
        <v>Choisir la période de dépôt</v>
      </c>
      <c r="C140">
        <f>'Identification de la salle'!$C$14</f>
        <v>0</v>
      </c>
      <c r="D140" s="187" t="str">
        <f>'Public adulte'!$C$7</f>
        <v/>
      </c>
      <c r="E140">
        <f>'Public adulte'!$C$8</f>
        <v>0</v>
      </c>
      <c r="F140" t="str">
        <f>'Public adulte'!$C$9</f>
        <v>«Choisir»</v>
      </c>
      <c r="G140" s="187">
        <f>'Public adulte'!$C$10</f>
        <v>0</v>
      </c>
      <c r="H140" s="187" t="str">
        <f>IF(OR(G140=0,G140=""),"",VLOOKUP(G140,Données!$B$50:$D$52,3,TRUE))</f>
        <v/>
      </c>
      <c r="I140" s="188" t="str">
        <f>'Tableau de bord'!$G$18</f>
        <v/>
      </c>
      <c r="J140" s="174" t="str">
        <f>'Tableau de bord'!$G$19</f>
        <v/>
      </c>
      <c r="K140">
        <f>'Public adulte'!D160</f>
        <v>0</v>
      </c>
      <c r="L140" s="187" t="str">
        <f>'Public adulte'!X160</f>
        <v/>
      </c>
      <c r="M140" s="187" t="str">
        <f>'Public adulte'!Y160</f>
        <v/>
      </c>
      <c r="N140" s="187" t="str">
        <f t="shared" si="2"/>
        <v/>
      </c>
      <c r="O140" s="187" t="str">
        <f>IF(N140="","",IF(N140=0,0,'Public adulte'!O160))</f>
        <v/>
      </c>
      <c r="P140">
        <f>IF(N140=0,0,'Public adulte'!P160)</f>
        <v>0</v>
      </c>
      <c r="Q140" t="str">
        <f>'Public adulte'!AD160</f>
        <v/>
      </c>
      <c r="R140" t="str">
        <f>'Public adulte'!AE160</f>
        <v/>
      </c>
      <c r="S140" t="str">
        <f>'Public adulte'!AF160</f>
        <v/>
      </c>
    </row>
    <row r="141" spans="1:19" x14ac:dyDescent="0.35">
      <c r="A141" t="s">
        <v>120</v>
      </c>
      <c r="B141" t="str">
        <f>'Public adulte'!$C$6</f>
        <v>Choisir la période de dépôt</v>
      </c>
      <c r="C141">
        <f>'Identification de la salle'!$C$14</f>
        <v>0</v>
      </c>
      <c r="D141" s="187" t="str">
        <f>'Public adulte'!$C$7</f>
        <v/>
      </c>
      <c r="E141">
        <f>'Public adulte'!$C$8</f>
        <v>0</v>
      </c>
      <c r="F141" t="str">
        <f>'Public adulte'!$C$9</f>
        <v>«Choisir»</v>
      </c>
      <c r="G141" s="187">
        <f>'Public adulte'!$C$10</f>
        <v>0</v>
      </c>
      <c r="H141" s="187" t="str">
        <f>IF(OR(G141=0,G141=""),"",VLOOKUP(G141,Données!$B$50:$D$52,3,TRUE))</f>
        <v/>
      </c>
      <c r="I141" s="188" t="str">
        <f>'Tableau de bord'!$G$18</f>
        <v/>
      </c>
      <c r="J141" s="174" t="str">
        <f>'Tableau de bord'!$G$19</f>
        <v/>
      </c>
      <c r="K141">
        <f>'Public adulte'!D161</f>
        <v>0</v>
      </c>
      <c r="L141" s="187" t="str">
        <f>'Public adulte'!X161</f>
        <v/>
      </c>
      <c r="M141" s="187" t="str">
        <f>'Public adulte'!Y161</f>
        <v/>
      </c>
      <c r="N141" s="187" t="str">
        <f t="shared" si="2"/>
        <v/>
      </c>
      <c r="O141" s="187" t="str">
        <f>IF(N141="","",IF(N141=0,0,'Public adulte'!O161))</f>
        <v/>
      </c>
      <c r="P141">
        <f>IF(N141=0,0,'Public adulte'!P161)</f>
        <v>0</v>
      </c>
      <c r="Q141" t="str">
        <f>'Public adulte'!AD161</f>
        <v/>
      </c>
      <c r="R141" t="str">
        <f>'Public adulte'!AE161</f>
        <v/>
      </c>
      <c r="S141" t="str">
        <f>'Public adulte'!AF161</f>
        <v/>
      </c>
    </row>
    <row r="142" spans="1:19" x14ac:dyDescent="0.35">
      <c r="A142" t="s">
        <v>120</v>
      </c>
      <c r="B142" t="str">
        <f>'Public adulte'!$C$6</f>
        <v>Choisir la période de dépôt</v>
      </c>
      <c r="C142">
        <f>'Identification de la salle'!$C$14</f>
        <v>0</v>
      </c>
      <c r="D142" s="187" t="str">
        <f>'Public adulte'!$C$7</f>
        <v/>
      </c>
      <c r="E142">
        <f>'Public adulte'!$C$8</f>
        <v>0</v>
      </c>
      <c r="F142" t="str">
        <f>'Public adulte'!$C$9</f>
        <v>«Choisir»</v>
      </c>
      <c r="G142" s="187">
        <f>'Public adulte'!$C$10</f>
        <v>0</v>
      </c>
      <c r="H142" s="187" t="str">
        <f>IF(OR(G142=0,G142=""),"",VLOOKUP(G142,Données!$B$50:$D$52,3,TRUE))</f>
        <v/>
      </c>
      <c r="I142" s="188" t="str">
        <f>'Tableau de bord'!$G$18</f>
        <v/>
      </c>
      <c r="J142" s="174" t="str">
        <f>'Tableau de bord'!$G$19</f>
        <v/>
      </c>
      <c r="K142">
        <f>'Public adulte'!D162</f>
        <v>0</v>
      </c>
      <c r="L142" s="187" t="str">
        <f>'Public adulte'!X162</f>
        <v/>
      </c>
      <c r="M142" s="187" t="str">
        <f>'Public adulte'!Y162</f>
        <v/>
      </c>
      <c r="N142" s="187" t="str">
        <f t="shared" si="2"/>
        <v/>
      </c>
      <c r="O142" s="187" t="str">
        <f>IF(N142="","",IF(N142=0,0,'Public adulte'!O162))</f>
        <v/>
      </c>
      <c r="P142">
        <f>IF(N142=0,0,'Public adulte'!P162)</f>
        <v>0</v>
      </c>
      <c r="Q142" t="str">
        <f>'Public adulte'!AD162</f>
        <v/>
      </c>
      <c r="R142" t="str">
        <f>'Public adulte'!AE162</f>
        <v/>
      </c>
      <c r="S142" t="str">
        <f>'Public adulte'!AF162</f>
        <v/>
      </c>
    </row>
    <row r="143" spans="1:19" x14ac:dyDescent="0.35">
      <c r="A143" t="s">
        <v>120</v>
      </c>
      <c r="B143" t="str">
        <f>'Public adulte'!$C$6</f>
        <v>Choisir la période de dépôt</v>
      </c>
      <c r="C143">
        <f>'Identification de la salle'!$C$14</f>
        <v>0</v>
      </c>
      <c r="D143" s="187" t="str">
        <f>'Public adulte'!$C$7</f>
        <v/>
      </c>
      <c r="E143">
        <f>'Public adulte'!$C$8</f>
        <v>0</v>
      </c>
      <c r="F143" t="str">
        <f>'Public adulte'!$C$9</f>
        <v>«Choisir»</v>
      </c>
      <c r="G143" s="187">
        <f>'Public adulte'!$C$10</f>
        <v>0</v>
      </c>
      <c r="H143" s="187" t="str">
        <f>IF(OR(G143=0,G143=""),"",VLOOKUP(G143,Données!$B$50:$D$52,3,TRUE))</f>
        <v/>
      </c>
      <c r="I143" s="188" t="str">
        <f>'Tableau de bord'!$G$18</f>
        <v/>
      </c>
      <c r="J143" s="174" t="str">
        <f>'Tableau de bord'!$G$19</f>
        <v/>
      </c>
      <c r="K143">
        <f>'Public adulte'!D163</f>
        <v>0</v>
      </c>
      <c r="L143" s="187" t="str">
        <f>'Public adulte'!X163</f>
        <v/>
      </c>
      <c r="M143" s="187" t="str">
        <f>'Public adulte'!Y163</f>
        <v/>
      </c>
      <c r="N143" s="187" t="str">
        <f t="shared" si="2"/>
        <v/>
      </c>
      <c r="O143" s="187" t="str">
        <f>IF(N143="","",IF(N143=0,0,'Public adulte'!O163))</f>
        <v/>
      </c>
      <c r="P143">
        <f>IF(N143=0,0,'Public adulte'!P163)</f>
        <v>0</v>
      </c>
      <c r="Q143" t="str">
        <f>'Public adulte'!AD163</f>
        <v/>
      </c>
      <c r="R143" t="str">
        <f>'Public adulte'!AE163</f>
        <v/>
      </c>
      <c r="S143" t="str">
        <f>'Public adulte'!AF163</f>
        <v/>
      </c>
    </row>
    <row r="144" spans="1:19" x14ac:dyDescent="0.35">
      <c r="A144" t="s">
        <v>120</v>
      </c>
      <c r="B144" t="str">
        <f>'Public adulte'!$C$6</f>
        <v>Choisir la période de dépôt</v>
      </c>
      <c r="C144">
        <f>'Identification de la salle'!$C$14</f>
        <v>0</v>
      </c>
      <c r="D144" s="187" t="str">
        <f>'Public adulte'!$C$7</f>
        <v/>
      </c>
      <c r="E144">
        <f>'Public adulte'!$C$8</f>
        <v>0</v>
      </c>
      <c r="F144" t="str">
        <f>'Public adulte'!$C$9</f>
        <v>«Choisir»</v>
      </c>
      <c r="G144" s="187">
        <f>'Public adulte'!$C$10</f>
        <v>0</v>
      </c>
      <c r="H144" s="187" t="str">
        <f>IF(OR(G144=0,G144=""),"",VLOOKUP(G144,Données!$B$50:$D$52,3,TRUE))</f>
        <v/>
      </c>
      <c r="I144" s="188" t="str">
        <f>'Tableau de bord'!$G$18</f>
        <v/>
      </c>
      <c r="J144" s="174" t="str">
        <f>'Tableau de bord'!$G$19</f>
        <v/>
      </c>
      <c r="K144">
        <f>'Public adulte'!D164</f>
        <v>0</v>
      </c>
      <c r="L144" s="187" t="str">
        <f>'Public adulte'!X164</f>
        <v/>
      </c>
      <c r="M144" s="187" t="str">
        <f>'Public adulte'!Y164</f>
        <v/>
      </c>
      <c r="N144" s="187" t="str">
        <f t="shared" si="2"/>
        <v/>
      </c>
      <c r="O144" s="187" t="str">
        <f>IF(N144="","",IF(N144=0,0,'Public adulte'!O164))</f>
        <v/>
      </c>
      <c r="P144">
        <f>IF(N144=0,0,'Public adulte'!P164)</f>
        <v>0</v>
      </c>
      <c r="Q144" t="str">
        <f>'Public adulte'!AD164</f>
        <v/>
      </c>
      <c r="R144" t="str">
        <f>'Public adulte'!AE164</f>
        <v/>
      </c>
      <c r="S144" t="str">
        <f>'Public adulte'!AF164</f>
        <v/>
      </c>
    </row>
    <row r="145" spans="1:19" x14ac:dyDescent="0.35">
      <c r="A145" t="s">
        <v>120</v>
      </c>
      <c r="B145" t="str">
        <f>'Public adulte'!$C$6</f>
        <v>Choisir la période de dépôt</v>
      </c>
      <c r="C145">
        <f>'Identification de la salle'!$C$14</f>
        <v>0</v>
      </c>
      <c r="D145" s="187" t="str">
        <f>'Public adulte'!$C$7</f>
        <v/>
      </c>
      <c r="E145">
        <f>'Public adulte'!$C$8</f>
        <v>0</v>
      </c>
      <c r="F145" t="str">
        <f>'Public adulte'!$C$9</f>
        <v>«Choisir»</v>
      </c>
      <c r="G145" s="187">
        <f>'Public adulte'!$C$10</f>
        <v>0</v>
      </c>
      <c r="H145" s="187" t="str">
        <f>IF(OR(G145=0,G145=""),"",VLOOKUP(G145,Données!$B$50:$D$52,3,TRUE))</f>
        <v/>
      </c>
      <c r="I145" s="188" t="str">
        <f>'Tableau de bord'!$G$18</f>
        <v/>
      </c>
      <c r="J145" s="174" t="str">
        <f>'Tableau de bord'!$G$19</f>
        <v/>
      </c>
      <c r="K145">
        <f>'Public adulte'!D165</f>
        <v>0</v>
      </c>
      <c r="L145" s="187" t="str">
        <f>'Public adulte'!X165</f>
        <v/>
      </c>
      <c r="M145" s="187" t="str">
        <f>'Public adulte'!Y165</f>
        <v/>
      </c>
      <c r="N145" s="187" t="str">
        <f t="shared" si="2"/>
        <v/>
      </c>
      <c r="O145" s="187" t="str">
        <f>IF(N145="","",IF(N145=0,0,'Public adulte'!O165))</f>
        <v/>
      </c>
      <c r="P145">
        <f>IF(N145=0,0,'Public adulte'!P165)</f>
        <v>0</v>
      </c>
      <c r="Q145" t="str">
        <f>'Public adulte'!AD165</f>
        <v/>
      </c>
      <c r="R145" t="str">
        <f>'Public adulte'!AE165</f>
        <v/>
      </c>
      <c r="S145" t="str">
        <f>'Public adulte'!AF165</f>
        <v/>
      </c>
    </row>
    <row r="146" spans="1:19" x14ac:dyDescent="0.35">
      <c r="A146" t="s">
        <v>120</v>
      </c>
      <c r="B146" t="str">
        <f>'Public adulte'!$C$6</f>
        <v>Choisir la période de dépôt</v>
      </c>
      <c r="C146">
        <f>'Identification de la salle'!$C$14</f>
        <v>0</v>
      </c>
      <c r="D146" s="187" t="str">
        <f>'Public adulte'!$C$7</f>
        <v/>
      </c>
      <c r="E146">
        <f>'Public adulte'!$C$8</f>
        <v>0</v>
      </c>
      <c r="F146" t="str">
        <f>'Public adulte'!$C$9</f>
        <v>«Choisir»</v>
      </c>
      <c r="G146" s="187">
        <f>'Public adulte'!$C$10</f>
        <v>0</v>
      </c>
      <c r="H146" s="187" t="str">
        <f>IF(OR(G146=0,G146=""),"",VLOOKUP(G146,Données!$B$50:$D$52,3,TRUE))</f>
        <v/>
      </c>
      <c r="I146" s="188" t="str">
        <f>'Tableau de bord'!$G$18</f>
        <v/>
      </c>
      <c r="J146" s="174" t="str">
        <f>'Tableau de bord'!$G$19</f>
        <v/>
      </c>
      <c r="K146">
        <f>'Public adulte'!D166</f>
        <v>0</v>
      </c>
      <c r="L146" s="187" t="str">
        <f>'Public adulte'!X166</f>
        <v/>
      </c>
      <c r="M146" s="187" t="str">
        <f>'Public adulte'!Y166</f>
        <v/>
      </c>
      <c r="N146" s="187" t="str">
        <f t="shared" si="2"/>
        <v/>
      </c>
      <c r="O146" s="187" t="str">
        <f>IF(N146="","",IF(N146=0,0,'Public adulte'!O166))</f>
        <v/>
      </c>
      <c r="P146">
        <f>IF(N146=0,0,'Public adulte'!P166)</f>
        <v>0</v>
      </c>
      <c r="Q146" t="str">
        <f>'Public adulte'!AD166</f>
        <v/>
      </c>
      <c r="R146" t="str">
        <f>'Public adulte'!AE166</f>
        <v/>
      </c>
      <c r="S146" t="str">
        <f>'Public adulte'!AF166</f>
        <v/>
      </c>
    </row>
    <row r="147" spans="1:19" x14ac:dyDescent="0.35">
      <c r="A147" t="s">
        <v>120</v>
      </c>
      <c r="B147" t="str">
        <f>'Public adulte'!$C$6</f>
        <v>Choisir la période de dépôt</v>
      </c>
      <c r="C147">
        <f>'Identification de la salle'!$C$14</f>
        <v>0</v>
      </c>
      <c r="D147" s="187" t="str">
        <f>'Public adulte'!$C$7</f>
        <v/>
      </c>
      <c r="E147">
        <f>'Public adulte'!$C$8</f>
        <v>0</v>
      </c>
      <c r="F147" t="str">
        <f>'Public adulte'!$C$9</f>
        <v>«Choisir»</v>
      </c>
      <c r="G147" s="187">
        <f>'Public adulte'!$C$10</f>
        <v>0</v>
      </c>
      <c r="H147" s="187" t="str">
        <f>IF(OR(G147=0,G147=""),"",VLOOKUP(G147,Données!$B$50:$D$52,3,TRUE))</f>
        <v/>
      </c>
      <c r="I147" s="188" t="str">
        <f>'Tableau de bord'!$G$18</f>
        <v/>
      </c>
      <c r="J147" s="174" t="str">
        <f>'Tableau de bord'!$G$19</f>
        <v/>
      </c>
      <c r="K147">
        <f>'Public adulte'!D167</f>
        <v>0</v>
      </c>
      <c r="L147" s="187" t="str">
        <f>'Public adulte'!X167</f>
        <v/>
      </c>
      <c r="M147" s="187" t="str">
        <f>'Public adulte'!Y167</f>
        <v/>
      </c>
      <c r="N147" s="187" t="str">
        <f t="shared" si="2"/>
        <v/>
      </c>
      <c r="O147" s="187" t="str">
        <f>IF(N147="","",IF(N147=0,0,'Public adulte'!O167))</f>
        <v/>
      </c>
      <c r="P147">
        <f>IF(N147=0,0,'Public adulte'!P167)</f>
        <v>0</v>
      </c>
      <c r="Q147" t="str">
        <f>'Public adulte'!AD167</f>
        <v/>
      </c>
      <c r="R147" t="str">
        <f>'Public adulte'!AE167</f>
        <v/>
      </c>
      <c r="S147" t="str">
        <f>'Public adulte'!AF167</f>
        <v/>
      </c>
    </row>
    <row r="148" spans="1:19" x14ac:dyDescent="0.35">
      <c r="A148" t="s">
        <v>120</v>
      </c>
      <c r="B148" t="str">
        <f>'Public adulte'!$C$6</f>
        <v>Choisir la période de dépôt</v>
      </c>
      <c r="C148">
        <f>'Identification de la salle'!$C$14</f>
        <v>0</v>
      </c>
      <c r="D148" s="187" t="str">
        <f>'Public adulte'!$C$7</f>
        <v/>
      </c>
      <c r="E148">
        <f>'Public adulte'!$C$8</f>
        <v>0</v>
      </c>
      <c r="F148" t="str">
        <f>'Public adulte'!$C$9</f>
        <v>«Choisir»</v>
      </c>
      <c r="G148" s="187">
        <f>'Public adulte'!$C$10</f>
        <v>0</v>
      </c>
      <c r="H148" s="187" t="str">
        <f>IF(OR(G148=0,G148=""),"",VLOOKUP(G148,Données!$B$50:$D$52,3,TRUE))</f>
        <v/>
      </c>
      <c r="I148" s="188" t="str">
        <f>'Tableau de bord'!$G$18</f>
        <v/>
      </c>
      <c r="J148" s="174" t="str">
        <f>'Tableau de bord'!$G$19</f>
        <v/>
      </c>
      <c r="K148">
        <f>'Public adulte'!D168</f>
        <v>0</v>
      </c>
      <c r="L148" s="187" t="str">
        <f>'Public adulte'!X168</f>
        <v/>
      </c>
      <c r="M148" s="187" t="str">
        <f>'Public adulte'!Y168</f>
        <v/>
      </c>
      <c r="N148" s="187" t="str">
        <f t="shared" si="2"/>
        <v/>
      </c>
      <c r="O148" s="187" t="str">
        <f>IF(N148="","",IF(N148=0,0,'Public adulte'!O168))</f>
        <v/>
      </c>
      <c r="P148">
        <f>IF(N148=0,0,'Public adulte'!P168)</f>
        <v>0</v>
      </c>
      <c r="Q148" t="str">
        <f>'Public adulte'!AD168</f>
        <v/>
      </c>
      <c r="R148" t="str">
        <f>'Public adulte'!AE168</f>
        <v/>
      </c>
      <c r="S148" t="str">
        <f>'Public adulte'!AF168</f>
        <v/>
      </c>
    </row>
    <row r="149" spans="1:19" x14ac:dyDescent="0.35">
      <c r="A149" t="s">
        <v>120</v>
      </c>
      <c r="B149" t="str">
        <f>'Public adulte'!$C$6</f>
        <v>Choisir la période de dépôt</v>
      </c>
      <c r="C149">
        <f>'Identification de la salle'!$C$14</f>
        <v>0</v>
      </c>
      <c r="D149" s="187" t="str">
        <f>'Public adulte'!$C$7</f>
        <v/>
      </c>
      <c r="E149">
        <f>'Public adulte'!$C$8</f>
        <v>0</v>
      </c>
      <c r="F149" t="str">
        <f>'Public adulte'!$C$9</f>
        <v>«Choisir»</v>
      </c>
      <c r="G149" s="187">
        <f>'Public adulte'!$C$10</f>
        <v>0</v>
      </c>
      <c r="H149" s="187" t="str">
        <f>IF(OR(G149=0,G149=""),"",VLOOKUP(G149,Données!$B$50:$D$52,3,TRUE))</f>
        <v/>
      </c>
      <c r="I149" s="188" t="str">
        <f>'Tableau de bord'!$G$18</f>
        <v/>
      </c>
      <c r="J149" s="174" t="str">
        <f>'Tableau de bord'!$G$19</f>
        <v/>
      </c>
      <c r="K149">
        <f>'Public adulte'!D169</f>
        <v>0</v>
      </c>
      <c r="L149" s="187" t="str">
        <f>'Public adulte'!X169</f>
        <v/>
      </c>
      <c r="M149" s="187" t="str">
        <f>'Public adulte'!Y169</f>
        <v/>
      </c>
      <c r="N149" s="187" t="str">
        <f t="shared" si="2"/>
        <v/>
      </c>
      <c r="O149" s="187" t="str">
        <f>IF(N149="","",IF(N149=0,0,'Public adulte'!O169))</f>
        <v/>
      </c>
      <c r="P149">
        <f>IF(N149=0,0,'Public adulte'!P169)</f>
        <v>0</v>
      </c>
      <c r="Q149" t="str">
        <f>'Public adulte'!AD169</f>
        <v/>
      </c>
      <c r="R149" t="str">
        <f>'Public adulte'!AE169</f>
        <v/>
      </c>
      <c r="S149" t="str">
        <f>'Public adulte'!AF169</f>
        <v/>
      </c>
    </row>
    <row r="150" spans="1:19" x14ac:dyDescent="0.35">
      <c r="A150" t="s">
        <v>120</v>
      </c>
      <c r="B150" t="str">
        <f>'Public adulte'!$C$6</f>
        <v>Choisir la période de dépôt</v>
      </c>
      <c r="C150">
        <f>'Identification de la salle'!$C$14</f>
        <v>0</v>
      </c>
      <c r="D150" s="187" t="str">
        <f>'Public adulte'!$C$7</f>
        <v/>
      </c>
      <c r="E150">
        <f>'Public adulte'!$C$8</f>
        <v>0</v>
      </c>
      <c r="F150" t="str">
        <f>'Public adulte'!$C$9</f>
        <v>«Choisir»</v>
      </c>
      <c r="G150" s="187">
        <f>'Public adulte'!$C$10</f>
        <v>0</v>
      </c>
      <c r="H150" s="187" t="str">
        <f>IF(OR(G150=0,G150=""),"",VLOOKUP(G150,Données!$B$50:$D$52,3,TRUE))</f>
        <v/>
      </c>
      <c r="I150" s="188" t="str">
        <f>'Tableau de bord'!$G$18</f>
        <v/>
      </c>
      <c r="J150" s="174" t="str">
        <f>'Tableau de bord'!$G$19</f>
        <v/>
      </c>
      <c r="K150">
        <f>'Public adulte'!D170</f>
        <v>0</v>
      </c>
      <c r="L150" s="187" t="str">
        <f>'Public adulte'!X170</f>
        <v/>
      </c>
      <c r="M150" s="187" t="str">
        <f>'Public adulte'!Y170</f>
        <v/>
      </c>
      <c r="N150" s="187" t="str">
        <f t="shared" si="2"/>
        <v/>
      </c>
      <c r="O150" s="187" t="str">
        <f>IF(N150="","",IF(N150=0,0,'Public adulte'!O170))</f>
        <v/>
      </c>
      <c r="P150">
        <f>IF(N150=0,0,'Public adulte'!P170)</f>
        <v>0</v>
      </c>
      <c r="Q150" t="str">
        <f>'Public adulte'!AD170</f>
        <v/>
      </c>
      <c r="R150" t="str">
        <f>'Public adulte'!AE170</f>
        <v/>
      </c>
      <c r="S150" t="str">
        <f>'Public adulte'!AF170</f>
        <v/>
      </c>
    </row>
    <row r="151" spans="1:19" x14ac:dyDescent="0.35">
      <c r="A151" t="s">
        <v>120</v>
      </c>
      <c r="B151" t="str">
        <f>'Public adulte'!$C$6</f>
        <v>Choisir la période de dépôt</v>
      </c>
      <c r="C151">
        <f>'Identification de la salle'!$C$14</f>
        <v>0</v>
      </c>
      <c r="D151" s="187" t="str">
        <f>'Public adulte'!$C$7</f>
        <v/>
      </c>
      <c r="E151">
        <f>'Public adulte'!$C$8</f>
        <v>0</v>
      </c>
      <c r="F151" t="str">
        <f>'Public adulte'!$C$9</f>
        <v>«Choisir»</v>
      </c>
      <c r="G151" s="187">
        <f>'Public adulte'!$C$10</f>
        <v>0</v>
      </c>
      <c r="H151" s="187" t="str">
        <f>IF(OR(G151=0,G151=""),"",VLOOKUP(G151,Données!$B$50:$D$52,3,TRUE))</f>
        <v/>
      </c>
      <c r="I151" s="188" t="str">
        <f>'Tableau de bord'!$G$18</f>
        <v/>
      </c>
      <c r="J151" s="174" t="str">
        <f>'Tableau de bord'!$G$19</f>
        <v/>
      </c>
      <c r="K151">
        <f>'Public adulte'!D171</f>
        <v>0</v>
      </c>
      <c r="L151" s="187" t="str">
        <f>'Public adulte'!X171</f>
        <v/>
      </c>
      <c r="M151" s="187" t="str">
        <f>'Public adulte'!Y171</f>
        <v/>
      </c>
      <c r="N151" s="187" t="str">
        <f t="shared" si="2"/>
        <v/>
      </c>
      <c r="O151" s="187" t="str">
        <f>IF(N151="","",IF(N151=0,0,'Public adulte'!O171))</f>
        <v/>
      </c>
      <c r="P151">
        <f>IF(N151=0,0,'Public adulte'!P171)</f>
        <v>0</v>
      </c>
      <c r="Q151" t="str">
        <f>'Public adulte'!AD171</f>
        <v/>
      </c>
      <c r="R151" t="str">
        <f>'Public adulte'!AE171</f>
        <v/>
      </c>
      <c r="S151" t="str">
        <f>'Public adulte'!AF171</f>
        <v/>
      </c>
    </row>
    <row r="152" spans="1:19" x14ac:dyDescent="0.35">
      <c r="A152" t="s">
        <v>120</v>
      </c>
      <c r="B152" t="str">
        <f>'Public adulte'!$C$6</f>
        <v>Choisir la période de dépôt</v>
      </c>
      <c r="C152">
        <f>'Identification de la salle'!$C$14</f>
        <v>0</v>
      </c>
      <c r="D152" s="187" t="str">
        <f>'Public adulte'!$C$7</f>
        <v/>
      </c>
      <c r="E152">
        <f>'Public adulte'!$C$8</f>
        <v>0</v>
      </c>
      <c r="F152" t="str">
        <f>'Public adulte'!$C$9</f>
        <v>«Choisir»</v>
      </c>
      <c r="G152" s="187">
        <f>'Public adulte'!$C$10</f>
        <v>0</v>
      </c>
      <c r="H152" s="187" t="str">
        <f>IF(OR(G152=0,G152=""),"",VLOOKUP(G152,Données!$B$50:$D$52,3,TRUE))</f>
        <v/>
      </c>
      <c r="I152" s="188" t="str">
        <f>'Tableau de bord'!$G$18</f>
        <v/>
      </c>
      <c r="J152" s="174" t="str">
        <f>'Tableau de bord'!$G$19</f>
        <v/>
      </c>
      <c r="K152">
        <f>'Public adulte'!D172</f>
        <v>0</v>
      </c>
      <c r="L152" s="187" t="str">
        <f>'Public adulte'!X172</f>
        <v/>
      </c>
      <c r="M152" s="187" t="str">
        <f>'Public adulte'!Y172</f>
        <v/>
      </c>
      <c r="N152" s="187" t="str">
        <f t="shared" si="2"/>
        <v/>
      </c>
      <c r="O152" s="187" t="str">
        <f>IF(N152="","",IF(N152=0,0,'Public adulte'!O172))</f>
        <v/>
      </c>
      <c r="P152">
        <f>IF(N152=0,0,'Public adulte'!P172)</f>
        <v>0</v>
      </c>
      <c r="Q152" t="str">
        <f>'Public adulte'!AD172</f>
        <v/>
      </c>
      <c r="R152" t="str">
        <f>'Public adulte'!AE172</f>
        <v/>
      </c>
      <c r="S152" t="str">
        <f>'Public adulte'!AF172</f>
        <v/>
      </c>
    </row>
    <row r="153" spans="1:19" x14ac:dyDescent="0.35">
      <c r="A153" t="s">
        <v>120</v>
      </c>
      <c r="B153" t="str">
        <f>'Public adulte'!$C$6</f>
        <v>Choisir la période de dépôt</v>
      </c>
      <c r="C153">
        <f>'Identification de la salle'!$C$14</f>
        <v>0</v>
      </c>
      <c r="D153" s="187" t="str">
        <f>'Public adulte'!$C$7</f>
        <v/>
      </c>
      <c r="E153">
        <f>'Public adulte'!$C$8</f>
        <v>0</v>
      </c>
      <c r="F153" t="str">
        <f>'Public adulte'!$C$9</f>
        <v>«Choisir»</v>
      </c>
      <c r="G153" s="187">
        <f>'Public adulte'!$C$10</f>
        <v>0</v>
      </c>
      <c r="H153" s="187" t="str">
        <f>IF(OR(G153=0,G153=""),"",VLOOKUP(G153,Données!$B$50:$D$52,3,TRUE))</f>
        <v/>
      </c>
      <c r="I153" s="188" t="str">
        <f>'Tableau de bord'!$G$18</f>
        <v/>
      </c>
      <c r="J153" s="174" t="str">
        <f>'Tableau de bord'!$G$19</f>
        <v/>
      </c>
      <c r="K153">
        <f>'Public adulte'!D173</f>
        <v>0</v>
      </c>
      <c r="L153" s="187" t="str">
        <f>'Public adulte'!X173</f>
        <v/>
      </c>
      <c r="M153" s="187" t="str">
        <f>'Public adulte'!Y173</f>
        <v/>
      </c>
      <c r="N153" s="187" t="str">
        <f t="shared" si="2"/>
        <v/>
      </c>
      <c r="O153" s="187" t="str">
        <f>IF(N153="","",IF(N153=0,0,'Public adulte'!O173))</f>
        <v/>
      </c>
      <c r="P153">
        <f>IF(N153=0,0,'Public adulte'!P173)</f>
        <v>0</v>
      </c>
      <c r="Q153" t="str">
        <f>'Public adulte'!AD173</f>
        <v/>
      </c>
      <c r="R153" t="str">
        <f>'Public adulte'!AE173</f>
        <v/>
      </c>
      <c r="S153" t="str">
        <f>'Public adulte'!AF173</f>
        <v/>
      </c>
    </row>
    <row r="154" spans="1:19" x14ac:dyDescent="0.35">
      <c r="A154" t="s">
        <v>120</v>
      </c>
      <c r="B154" t="str">
        <f>'Public adulte'!$C$6</f>
        <v>Choisir la période de dépôt</v>
      </c>
      <c r="C154">
        <f>'Identification de la salle'!$C$14</f>
        <v>0</v>
      </c>
      <c r="D154" s="187" t="str">
        <f>'Public adulte'!$C$7</f>
        <v/>
      </c>
      <c r="E154">
        <f>'Public adulte'!$C$8</f>
        <v>0</v>
      </c>
      <c r="F154" t="str">
        <f>'Public adulte'!$C$9</f>
        <v>«Choisir»</v>
      </c>
      <c r="G154" s="187">
        <f>'Public adulte'!$C$10</f>
        <v>0</v>
      </c>
      <c r="H154" s="187" t="str">
        <f>IF(OR(G154=0,G154=""),"",VLOOKUP(G154,Données!$B$50:$D$52,3,TRUE))</f>
        <v/>
      </c>
      <c r="I154" s="188" t="str">
        <f>'Tableau de bord'!$G$18</f>
        <v/>
      </c>
      <c r="J154" s="174" t="str">
        <f>'Tableau de bord'!$G$19</f>
        <v/>
      </c>
      <c r="K154">
        <f>'Public adulte'!D174</f>
        <v>0</v>
      </c>
      <c r="L154" s="187" t="str">
        <f>'Public adulte'!X174</f>
        <v/>
      </c>
      <c r="M154" s="187" t="str">
        <f>'Public adulte'!Y174</f>
        <v/>
      </c>
      <c r="N154" s="187" t="str">
        <f t="shared" si="2"/>
        <v/>
      </c>
      <c r="O154" s="187" t="str">
        <f>IF(N154="","",IF(N154=0,0,'Public adulte'!O174))</f>
        <v/>
      </c>
      <c r="P154">
        <f>IF(N154=0,0,'Public adulte'!P174)</f>
        <v>0</v>
      </c>
      <c r="Q154" t="str">
        <f>'Public adulte'!AD174</f>
        <v/>
      </c>
      <c r="R154" t="str">
        <f>'Public adulte'!AE174</f>
        <v/>
      </c>
      <c r="S154" t="str">
        <f>'Public adulte'!AF174</f>
        <v/>
      </c>
    </row>
    <row r="155" spans="1:19" x14ac:dyDescent="0.35">
      <c r="A155" t="s">
        <v>120</v>
      </c>
      <c r="B155" t="str">
        <f>'Public adulte'!$C$6</f>
        <v>Choisir la période de dépôt</v>
      </c>
      <c r="C155">
        <f>'Identification de la salle'!$C$14</f>
        <v>0</v>
      </c>
      <c r="D155" s="187" t="str">
        <f>'Public adulte'!$C$7</f>
        <v/>
      </c>
      <c r="E155">
        <f>'Public adulte'!$C$8</f>
        <v>0</v>
      </c>
      <c r="F155" t="str">
        <f>'Public adulte'!$C$9</f>
        <v>«Choisir»</v>
      </c>
      <c r="G155" s="187">
        <f>'Public adulte'!$C$10</f>
        <v>0</v>
      </c>
      <c r="H155" s="187" t="str">
        <f>IF(OR(G155=0,G155=""),"",VLOOKUP(G155,Données!$B$50:$D$52,3,TRUE))</f>
        <v/>
      </c>
      <c r="I155" s="188" t="str">
        <f>'Tableau de bord'!$G$18</f>
        <v/>
      </c>
      <c r="J155" s="174" t="str">
        <f>'Tableau de bord'!$G$19</f>
        <v/>
      </c>
      <c r="K155">
        <f>'Public adulte'!D175</f>
        <v>0</v>
      </c>
      <c r="L155" s="187" t="str">
        <f>'Public adulte'!X175</f>
        <v/>
      </c>
      <c r="M155" s="187" t="str">
        <f>'Public adulte'!Y175</f>
        <v/>
      </c>
      <c r="N155" s="187" t="str">
        <f t="shared" si="2"/>
        <v/>
      </c>
      <c r="O155" s="187" t="str">
        <f>IF(N155="","",IF(N155=0,0,'Public adulte'!O175))</f>
        <v/>
      </c>
      <c r="P155">
        <f>IF(N155=0,0,'Public adulte'!P175)</f>
        <v>0</v>
      </c>
      <c r="Q155" t="str">
        <f>'Public adulte'!AD175</f>
        <v/>
      </c>
      <c r="R155" t="str">
        <f>'Public adulte'!AE175</f>
        <v/>
      </c>
      <c r="S155" t="str">
        <f>'Public adulte'!AF175</f>
        <v/>
      </c>
    </row>
    <row r="156" spans="1:19" x14ac:dyDescent="0.35">
      <c r="A156" t="s">
        <v>120</v>
      </c>
      <c r="B156" t="str">
        <f>'Public adulte'!$C$6</f>
        <v>Choisir la période de dépôt</v>
      </c>
      <c r="C156">
        <f>'Identification de la salle'!$C$14</f>
        <v>0</v>
      </c>
      <c r="D156" s="187" t="str">
        <f>'Public adulte'!$C$7</f>
        <v/>
      </c>
      <c r="E156">
        <f>'Public adulte'!$C$8</f>
        <v>0</v>
      </c>
      <c r="F156" t="str">
        <f>'Public adulte'!$C$9</f>
        <v>«Choisir»</v>
      </c>
      <c r="G156" s="187">
        <f>'Public adulte'!$C$10</f>
        <v>0</v>
      </c>
      <c r="H156" s="187" t="str">
        <f>IF(OR(G156=0,G156=""),"",VLOOKUP(G156,Données!$B$50:$D$52,3,TRUE))</f>
        <v/>
      </c>
      <c r="I156" s="188" t="str">
        <f>'Tableau de bord'!$G$18</f>
        <v/>
      </c>
      <c r="J156" s="174" t="str">
        <f>'Tableau de bord'!$G$19</f>
        <v/>
      </c>
      <c r="K156">
        <f>'Public adulte'!D176</f>
        <v>0</v>
      </c>
      <c r="L156" s="187" t="str">
        <f>'Public adulte'!X176</f>
        <v/>
      </c>
      <c r="M156" s="187" t="str">
        <f>'Public adulte'!Y176</f>
        <v/>
      </c>
      <c r="N156" s="187" t="str">
        <f t="shared" si="2"/>
        <v/>
      </c>
      <c r="O156" s="187" t="str">
        <f>IF(N156="","",IF(N156=0,0,'Public adulte'!O176))</f>
        <v/>
      </c>
      <c r="P156">
        <f>IF(N156=0,0,'Public adulte'!P176)</f>
        <v>0</v>
      </c>
      <c r="Q156" t="str">
        <f>'Public adulte'!AD176</f>
        <v/>
      </c>
      <c r="R156" t="str">
        <f>'Public adulte'!AE176</f>
        <v/>
      </c>
      <c r="S156" t="str">
        <f>'Public adulte'!AF176</f>
        <v/>
      </c>
    </row>
    <row r="157" spans="1:19" x14ac:dyDescent="0.35">
      <c r="A157" t="s">
        <v>120</v>
      </c>
      <c r="B157" t="str">
        <f>'Public adulte'!$C$6</f>
        <v>Choisir la période de dépôt</v>
      </c>
      <c r="C157">
        <f>'Identification de la salle'!$C$14</f>
        <v>0</v>
      </c>
      <c r="D157" s="187" t="str">
        <f>'Public adulte'!$C$7</f>
        <v/>
      </c>
      <c r="E157">
        <f>'Public adulte'!$C$8</f>
        <v>0</v>
      </c>
      <c r="F157" t="str">
        <f>'Public adulte'!$C$9</f>
        <v>«Choisir»</v>
      </c>
      <c r="G157" s="187">
        <f>'Public adulte'!$C$10</f>
        <v>0</v>
      </c>
      <c r="H157" s="187" t="str">
        <f>IF(OR(G157=0,G157=""),"",VLOOKUP(G157,Données!$B$50:$D$52,3,TRUE))</f>
        <v/>
      </c>
      <c r="I157" s="188" t="str">
        <f>'Tableau de bord'!$G$18</f>
        <v/>
      </c>
      <c r="J157" s="174" t="str">
        <f>'Tableau de bord'!$G$19</f>
        <v/>
      </c>
      <c r="K157">
        <f>'Public adulte'!D177</f>
        <v>0</v>
      </c>
      <c r="L157" s="187" t="str">
        <f>'Public adulte'!X177</f>
        <v/>
      </c>
      <c r="M157" s="187" t="str">
        <f>'Public adulte'!Y177</f>
        <v/>
      </c>
      <c r="N157" s="187" t="str">
        <f t="shared" si="2"/>
        <v/>
      </c>
      <c r="O157" s="187" t="str">
        <f>IF(N157="","",IF(N157=0,0,'Public adulte'!O177))</f>
        <v/>
      </c>
      <c r="P157">
        <f>IF(N157=0,0,'Public adulte'!P177)</f>
        <v>0</v>
      </c>
      <c r="Q157" t="str">
        <f>'Public adulte'!AD177</f>
        <v/>
      </c>
      <c r="R157" t="str">
        <f>'Public adulte'!AE177</f>
        <v/>
      </c>
      <c r="S157" t="str">
        <f>'Public adulte'!AF177</f>
        <v/>
      </c>
    </row>
    <row r="158" spans="1:19" x14ac:dyDescent="0.35">
      <c r="A158" t="s">
        <v>120</v>
      </c>
      <c r="B158" t="str">
        <f>'Public adulte'!$C$6</f>
        <v>Choisir la période de dépôt</v>
      </c>
      <c r="C158">
        <f>'Identification de la salle'!$C$14</f>
        <v>0</v>
      </c>
      <c r="D158" s="187" t="str">
        <f>'Public adulte'!$C$7</f>
        <v/>
      </c>
      <c r="E158">
        <f>'Public adulte'!$C$8</f>
        <v>0</v>
      </c>
      <c r="F158" t="str">
        <f>'Public adulte'!$C$9</f>
        <v>«Choisir»</v>
      </c>
      <c r="G158" s="187">
        <f>'Public adulte'!$C$10</f>
        <v>0</v>
      </c>
      <c r="H158" s="187" t="str">
        <f>IF(OR(G158=0,G158=""),"",VLOOKUP(G158,Données!$B$50:$D$52,3,TRUE))</f>
        <v/>
      </c>
      <c r="I158" s="188" t="str">
        <f>'Tableau de bord'!$G$18</f>
        <v/>
      </c>
      <c r="J158" s="174" t="str">
        <f>'Tableau de bord'!$G$19</f>
        <v/>
      </c>
      <c r="K158">
        <f>'Public adulte'!D178</f>
        <v>0</v>
      </c>
      <c r="L158" s="187" t="str">
        <f>'Public adulte'!X178</f>
        <v/>
      </c>
      <c r="M158" s="187" t="str">
        <f>'Public adulte'!Y178</f>
        <v/>
      </c>
      <c r="N158" s="187" t="str">
        <f t="shared" si="2"/>
        <v/>
      </c>
      <c r="O158" s="187" t="str">
        <f>IF(N158="","",IF(N158=0,0,'Public adulte'!O178))</f>
        <v/>
      </c>
      <c r="P158">
        <f>IF(N158=0,0,'Public adulte'!P178)</f>
        <v>0</v>
      </c>
      <c r="Q158" t="str">
        <f>'Public adulte'!AD178</f>
        <v/>
      </c>
      <c r="R158" t="str">
        <f>'Public adulte'!AE178</f>
        <v/>
      </c>
      <c r="S158" t="str">
        <f>'Public adulte'!AF178</f>
        <v/>
      </c>
    </row>
    <row r="159" spans="1:19" x14ac:dyDescent="0.35">
      <c r="A159" t="s">
        <v>120</v>
      </c>
      <c r="B159" t="str">
        <f>'Public adulte'!$C$6</f>
        <v>Choisir la période de dépôt</v>
      </c>
      <c r="C159">
        <f>'Identification de la salle'!$C$14</f>
        <v>0</v>
      </c>
      <c r="D159" s="187" t="str">
        <f>'Public adulte'!$C$7</f>
        <v/>
      </c>
      <c r="E159">
        <f>'Public adulte'!$C$8</f>
        <v>0</v>
      </c>
      <c r="F159" t="str">
        <f>'Public adulte'!$C$9</f>
        <v>«Choisir»</v>
      </c>
      <c r="G159" s="187">
        <f>'Public adulte'!$C$10</f>
        <v>0</v>
      </c>
      <c r="H159" s="187" t="str">
        <f>IF(OR(G159=0,G159=""),"",VLOOKUP(G159,Données!$B$50:$D$52,3,TRUE))</f>
        <v/>
      </c>
      <c r="I159" s="188" t="str">
        <f>'Tableau de bord'!$G$18</f>
        <v/>
      </c>
      <c r="J159" s="174" t="str">
        <f>'Tableau de bord'!$G$19</f>
        <v/>
      </c>
      <c r="K159">
        <f>'Public adulte'!D179</f>
        <v>0</v>
      </c>
      <c r="L159" s="187" t="str">
        <f>'Public adulte'!X179</f>
        <v/>
      </c>
      <c r="M159" s="187" t="str">
        <f>'Public adulte'!Y179</f>
        <v/>
      </c>
      <c r="N159" s="187" t="str">
        <f t="shared" si="2"/>
        <v/>
      </c>
      <c r="O159" s="187" t="str">
        <f>IF(N159="","",IF(N159=0,0,'Public adulte'!O179))</f>
        <v/>
      </c>
      <c r="P159">
        <f>IF(N159=0,0,'Public adulte'!P179)</f>
        <v>0</v>
      </c>
      <c r="Q159" t="str">
        <f>'Public adulte'!AD179</f>
        <v/>
      </c>
      <c r="R159" t="str">
        <f>'Public adulte'!AE179</f>
        <v/>
      </c>
      <c r="S159" t="str">
        <f>'Public adulte'!AF179</f>
        <v/>
      </c>
    </row>
    <row r="160" spans="1:19" x14ac:dyDescent="0.35">
      <c r="A160" t="s">
        <v>120</v>
      </c>
      <c r="B160" t="str">
        <f>'Public adulte'!$C$6</f>
        <v>Choisir la période de dépôt</v>
      </c>
      <c r="C160">
        <f>'Identification de la salle'!$C$14</f>
        <v>0</v>
      </c>
      <c r="D160" s="187" t="str">
        <f>'Public adulte'!$C$7</f>
        <v/>
      </c>
      <c r="E160">
        <f>'Public adulte'!$C$8</f>
        <v>0</v>
      </c>
      <c r="F160" t="str">
        <f>'Public adulte'!$C$9</f>
        <v>«Choisir»</v>
      </c>
      <c r="G160" s="187">
        <f>'Public adulte'!$C$10</f>
        <v>0</v>
      </c>
      <c r="H160" s="187" t="str">
        <f>IF(OR(G160=0,G160=""),"",VLOOKUP(G160,Données!$B$50:$D$52,3,TRUE))</f>
        <v/>
      </c>
      <c r="I160" s="188" t="str">
        <f>'Tableau de bord'!$G$18</f>
        <v/>
      </c>
      <c r="J160" s="174" t="str">
        <f>'Tableau de bord'!$G$19</f>
        <v/>
      </c>
      <c r="K160">
        <f>'Public adulte'!D180</f>
        <v>0</v>
      </c>
      <c r="L160" s="187" t="str">
        <f>'Public adulte'!X180</f>
        <v/>
      </c>
      <c r="M160" s="187" t="str">
        <f>'Public adulte'!Y180</f>
        <v/>
      </c>
      <c r="N160" s="187" t="str">
        <f t="shared" si="2"/>
        <v/>
      </c>
      <c r="O160" s="187" t="str">
        <f>IF(N160="","",IF(N160=0,0,'Public adulte'!O180))</f>
        <v/>
      </c>
      <c r="P160">
        <f>IF(N160=0,0,'Public adulte'!P180)</f>
        <v>0</v>
      </c>
      <c r="Q160" t="str">
        <f>'Public adulte'!AD180</f>
        <v/>
      </c>
      <c r="R160" t="str">
        <f>'Public adulte'!AE180</f>
        <v/>
      </c>
      <c r="S160" t="str">
        <f>'Public adulte'!AF180</f>
        <v/>
      </c>
    </row>
    <row r="161" spans="1:19" x14ac:dyDescent="0.35">
      <c r="A161" t="s">
        <v>120</v>
      </c>
      <c r="B161" t="str">
        <f>'Public adulte'!$C$6</f>
        <v>Choisir la période de dépôt</v>
      </c>
      <c r="C161">
        <f>'Identification de la salle'!$C$14</f>
        <v>0</v>
      </c>
      <c r="D161" s="187" t="str">
        <f>'Public adulte'!$C$7</f>
        <v/>
      </c>
      <c r="E161">
        <f>'Public adulte'!$C$8</f>
        <v>0</v>
      </c>
      <c r="F161" t="str">
        <f>'Public adulte'!$C$9</f>
        <v>«Choisir»</v>
      </c>
      <c r="G161" s="187">
        <f>'Public adulte'!$C$10</f>
        <v>0</v>
      </c>
      <c r="H161" s="187" t="str">
        <f>IF(OR(G161=0,G161=""),"",VLOOKUP(G161,Données!$B$50:$D$52,3,TRUE))</f>
        <v/>
      </c>
      <c r="I161" s="188" t="str">
        <f>'Tableau de bord'!$G$18</f>
        <v/>
      </c>
      <c r="J161" s="174" t="str">
        <f>'Tableau de bord'!$G$19</f>
        <v/>
      </c>
      <c r="K161">
        <f>'Public adulte'!D181</f>
        <v>0</v>
      </c>
      <c r="L161" s="187" t="str">
        <f>'Public adulte'!X181</f>
        <v/>
      </c>
      <c r="M161" s="187" t="str">
        <f>'Public adulte'!Y181</f>
        <v/>
      </c>
      <c r="N161" s="187" t="str">
        <f t="shared" si="2"/>
        <v/>
      </c>
      <c r="O161" s="187" t="str">
        <f>IF(N161="","",IF(N161=0,0,'Public adulte'!O181))</f>
        <v/>
      </c>
      <c r="P161">
        <f>IF(N161=0,0,'Public adulte'!P181)</f>
        <v>0</v>
      </c>
      <c r="Q161" t="str">
        <f>'Public adulte'!AD181</f>
        <v/>
      </c>
      <c r="R161" t="str">
        <f>'Public adulte'!AE181</f>
        <v/>
      </c>
      <c r="S161" t="str">
        <f>'Public adulte'!AF181</f>
        <v/>
      </c>
    </row>
    <row r="162" spans="1:19" x14ac:dyDescent="0.35">
      <c r="A162" t="s">
        <v>120</v>
      </c>
      <c r="B162" t="str">
        <f>'Public adulte'!$C$6</f>
        <v>Choisir la période de dépôt</v>
      </c>
      <c r="C162">
        <f>'Identification de la salle'!$C$14</f>
        <v>0</v>
      </c>
      <c r="D162" s="187" t="str">
        <f>'Public adulte'!$C$7</f>
        <v/>
      </c>
      <c r="E162">
        <f>'Public adulte'!$C$8</f>
        <v>0</v>
      </c>
      <c r="F162" t="str">
        <f>'Public adulte'!$C$9</f>
        <v>«Choisir»</v>
      </c>
      <c r="G162" s="187">
        <f>'Public adulte'!$C$10</f>
        <v>0</v>
      </c>
      <c r="H162" s="187" t="str">
        <f>IF(OR(G162=0,G162=""),"",VLOOKUP(G162,Données!$B$50:$D$52,3,TRUE))</f>
        <v/>
      </c>
      <c r="I162" s="188" t="str">
        <f>'Tableau de bord'!$G$18</f>
        <v/>
      </c>
      <c r="J162" s="174" t="str">
        <f>'Tableau de bord'!$G$19</f>
        <v/>
      </c>
      <c r="K162">
        <f>'Public adulte'!D182</f>
        <v>0</v>
      </c>
      <c r="L162" s="187" t="str">
        <f>'Public adulte'!X182</f>
        <v/>
      </c>
      <c r="M162" s="187" t="str">
        <f>'Public adulte'!Y182</f>
        <v/>
      </c>
      <c r="N162" s="187" t="str">
        <f t="shared" si="2"/>
        <v/>
      </c>
      <c r="O162" s="187" t="str">
        <f>IF(N162="","",IF(N162=0,0,'Public adulte'!O182))</f>
        <v/>
      </c>
      <c r="P162">
        <f>IF(N162=0,0,'Public adulte'!P182)</f>
        <v>0</v>
      </c>
      <c r="Q162" t="str">
        <f>'Public adulte'!AD182</f>
        <v/>
      </c>
      <c r="R162" t="str">
        <f>'Public adulte'!AE182</f>
        <v/>
      </c>
      <c r="S162" t="str">
        <f>'Public adulte'!AF182</f>
        <v/>
      </c>
    </row>
    <row r="163" spans="1:19" x14ac:dyDescent="0.35">
      <c r="A163" t="s">
        <v>120</v>
      </c>
      <c r="B163" t="str">
        <f>'Public adulte'!$C$6</f>
        <v>Choisir la période de dépôt</v>
      </c>
      <c r="C163">
        <f>'Identification de la salle'!$C$14</f>
        <v>0</v>
      </c>
      <c r="D163" s="187" t="str">
        <f>'Public adulte'!$C$7</f>
        <v/>
      </c>
      <c r="E163">
        <f>'Public adulte'!$C$8</f>
        <v>0</v>
      </c>
      <c r="F163" t="str">
        <f>'Public adulte'!$C$9</f>
        <v>«Choisir»</v>
      </c>
      <c r="G163" s="187">
        <f>'Public adulte'!$C$10</f>
        <v>0</v>
      </c>
      <c r="H163" s="187" t="str">
        <f>IF(OR(G163=0,G163=""),"",VLOOKUP(G163,Données!$B$50:$D$52,3,TRUE))</f>
        <v/>
      </c>
      <c r="I163" s="188" t="str">
        <f>'Tableau de bord'!$G$18</f>
        <v/>
      </c>
      <c r="J163" s="174" t="str">
        <f>'Tableau de bord'!$G$19</f>
        <v/>
      </c>
      <c r="K163">
        <f>'Public adulte'!D183</f>
        <v>0</v>
      </c>
      <c r="L163" s="187" t="str">
        <f>'Public adulte'!X183</f>
        <v/>
      </c>
      <c r="M163" s="187" t="str">
        <f>'Public adulte'!Y183</f>
        <v/>
      </c>
      <c r="N163" s="187" t="str">
        <f t="shared" si="2"/>
        <v/>
      </c>
      <c r="O163" s="187" t="str">
        <f>IF(N163="","",IF(N163=0,0,'Public adulte'!O183))</f>
        <v/>
      </c>
      <c r="P163">
        <f>IF(N163=0,0,'Public adulte'!P183)</f>
        <v>0</v>
      </c>
      <c r="Q163" t="str">
        <f>'Public adulte'!AD183</f>
        <v/>
      </c>
      <c r="R163" t="str">
        <f>'Public adulte'!AE183</f>
        <v/>
      </c>
      <c r="S163" t="str">
        <f>'Public adulte'!AF183</f>
        <v/>
      </c>
    </row>
    <row r="164" spans="1:19" x14ac:dyDescent="0.35">
      <c r="A164" t="s">
        <v>120</v>
      </c>
      <c r="B164" t="str">
        <f>'Public adulte'!$C$6</f>
        <v>Choisir la période de dépôt</v>
      </c>
      <c r="C164">
        <f>'Identification de la salle'!$C$14</f>
        <v>0</v>
      </c>
      <c r="D164" s="187" t="str">
        <f>'Public adulte'!$C$7</f>
        <v/>
      </c>
      <c r="E164">
        <f>'Public adulte'!$C$8</f>
        <v>0</v>
      </c>
      <c r="F164" t="str">
        <f>'Public adulte'!$C$9</f>
        <v>«Choisir»</v>
      </c>
      <c r="G164" s="187">
        <f>'Public adulte'!$C$10</f>
        <v>0</v>
      </c>
      <c r="H164" s="187" t="str">
        <f>IF(OR(G164=0,G164=""),"",VLOOKUP(G164,Données!$B$50:$D$52,3,TRUE))</f>
        <v/>
      </c>
      <c r="I164" s="188" t="str">
        <f>'Tableau de bord'!$G$18</f>
        <v/>
      </c>
      <c r="J164" s="174" t="str">
        <f>'Tableau de bord'!$G$19</f>
        <v/>
      </c>
      <c r="K164">
        <f>'Public adulte'!D184</f>
        <v>0</v>
      </c>
      <c r="L164" s="187" t="str">
        <f>'Public adulte'!X184</f>
        <v/>
      </c>
      <c r="M164" s="187" t="str">
        <f>'Public adulte'!Y184</f>
        <v/>
      </c>
      <c r="N164" s="187" t="str">
        <f t="shared" si="2"/>
        <v/>
      </c>
      <c r="O164" s="187" t="str">
        <f>IF(N164="","",IF(N164=0,0,'Public adulte'!O184))</f>
        <v/>
      </c>
      <c r="P164">
        <f>IF(N164=0,0,'Public adulte'!P184)</f>
        <v>0</v>
      </c>
      <c r="Q164" t="str">
        <f>'Public adulte'!AD184</f>
        <v/>
      </c>
      <c r="R164" t="str">
        <f>'Public adulte'!AE184</f>
        <v/>
      </c>
      <c r="S164" t="str">
        <f>'Public adulte'!AF184</f>
        <v/>
      </c>
    </row>
    <row r="165" spans="1:19" x14ac:dyDescent="0.35">
      <c r="A165" t="s">
        <v>120</v>
      </c>
      <c r="B165" t="str">
        <f>'Public adulte'!$C$6</f>
        <v>Choisir la période de dépôt</v>
      </c>
      <c r="C165">
        <f>'Identification de la salle'!$C$14</f>
        <v>0</v>
      </c>
      <c r="D165" s="187" t="str">
        <f>'Public adulte'!$C$7</f>
        <v/>
      </c>
      <c r="E165">
        <f>'Public adulte'!$C$8</f>
        <v>0</v>
      </c>
      <c r="F165" t="str">
        <f>'Public adulte'!$C$9</f>
        <v>«Choisir»</v>
      </c>
      <c r="G165" s="187">
        <f>'Public adulte'!$C$10</f>
        <v>0</v>
      </c>
      <c r="H165" s="187" t="str">
        <f>IF(OR(G165=0,G165=""),"",VLOOKUP(G165,Données!$B$50:$D$52,3,TRUE))</f>
        <v/>
      </c>
      <c r="I165" s="188" t="str">
        <f>'Tableau de bord'!$G$18</f>
        <v/>
      </c>
      <c r="J165" s="174" t="str">
        <f>'Tableau de bord'!$G$19</f>
        <v/>
      </c>
      <c r="K165">
        <f>'Public adulte'!D185</f>
        <v>0</v>
      </c>
      <c r="L165" s="187" t="str">
        <f>'Public adulte'!X185</f>
        <v/>
      </c>
      <c r="M165" s="187" t="str">
        <f>'Public adulte'!Y185</f>
        <v/>
      </c>
      <c r="N165" s="187" t="str">
        <f t="shared" si="2"/>
        <v/>
      </c>
      <c r="O165" s="187" t="str">
        <f>IF(N165="","",IF(N165=0,0,'Public adulte'!O185))</f>
        <v/>
      </c>
      <c r="P165">
        <f>IF(N165=0,0,'Public adulte'!P185)</f>
        <v>0</v>
      </c>
      <c r="Q165" t="str">
        <f>'Public adulte'!AD185</f>
        <v/>
      </c>
      <c r="R165" t="str">
        <f>'Public adulte'!AE185</f>
        <v/>
      </c>
      <c r="S165" t="str">
        <f>'Public adulte'!AF185</f>
        <v/>
      </c>
    </row>
    <row r="166" spans="1:19" x14ac:dyDescent="0.35">
      <c r="A166" t="s">
        <v>120</v>
      </c>
      <c r="B166" t="str">
        <f>'Public adulte'!$C$6</f>
        <v>Choisir la période de dépôt</v>
      </c>
      <c r="C166">
        <f>'Identification de la salle'!$C$14</f>
        <v>0</v>
      </c>
      <c r="D166" s="187" t="str">
        <f>'Public adulte'!$C$7</f>
        <v/>
      </c>
      <c r="E166">
        <f>'Public adulte'!$C$8</f>
        <v>0</v>
      </c>
      <c r="F166" t="str">
        <f>'Public adulte'!$C$9</f>
        <v>«Choisir»</v>
      </c>
      <c r="G166" s="187">
        <f>'Public adulte'!$C$10</f>
        <v>0</v>
      </c>
      <c r="H166" s="187" t="str">
        <f>IF(OR(G166=0,G166=""),"",VLOOKUP(G166,Données!$B$50:$D$52,3,TRUE))</f>
        <v/>
      </c>
      <c r="I166" s="188" t="str">
        <f>'Tableau de bord'!$G$18</f>
        <v/>
      </c>
      <c r="J166" s="174" t="str">
        <f>'Tableau de bord'!$G$19</f>
        <v/>
      </c>
      <c r="K166">
        <f>'Public adulte'!D186</f>
        <v>0</v>
      </c>
      <c r="L166" s="187" t="str">
        <f>'Public adulte'!X186</f>
        <v/>
      </c>
      <c r="M166" s="187" t="str">
        <f>'Public adulte'!Y186</f>
        <v/>
      </c>
      <c r="N166" s="187" t="str">
        <f t="shared" si="2"/>
        <v/>
      </c>
      <c r="O166" s="187" t="str">
        <f>IF(N166="","",IF(N166=0,0,'Public adulte'!O186))</f>
        <v/>
      </c>
      <c r="P166">
        <f>IF(N166=0,0,'Public adulte'!P186)</f>
        <v>0</v>
      </c>
      <c r="Q166" t="str">
        <f>'Public adulte'!AD186</f>
        <v/>
      </c>
      <c r="R166" t="str">
        <f>'Public adulte'!AE186</f>
        <v/>
      </c>
      <c r="S166" t="str">
        <f>'Public adulte'!AF186</f>
        <v/>
      </c>
    </row>
    <row r="167" spans="1:19" x14ac:dyDescent="0.35">
      <c r="A167" t="s">
        <v>120</v>
      </c>
      <c r="B167" t="str">
        <f>'Public adulte'!$C$6</f>
        <v>Choisir la période de dépôt</v>
      </c>
      <c r="C167">
        <f>'Identification de la salle'!$C$14</f>
        <v>0</v>
      </c>
      <c r="D167" s="187" t="str">
        <f>'Public adulte'!$C$7</f>
        <v/>
      </c>
      <c r="E167">
        <f>'Public adulte'!$C$8</f>
        <v>0</v>
      </c>
      <c r="F167" t="str">
        <f>'Public adulte'!$C$9</f>
        <v>«Choisir»</v>
      </c>
      <c r="G167" s="187">
        <f>'Public adulte'!$C$10</f>
        <v>0</v>
      </c>
      <c r="H167" s="187" t="str">
        <f>IF(OR(G167=0,G167=""),"",VLOOKUP(G167,Données!$B$50:$D$52,3,TRUE))</f>
        <v/>
      </c>
      <c r="I167" s="188" t="str">
        <f>'Tableau de bord'!$G$18</f>
        <v/>
      </c>
      <c r="J167" s="174" t="str">
        <f>'Tableau de bord'!$G$19</f>
        <v/>
      </c>
      <c r="K167">
        <f>'Public adulte'!D187</f>
        <v>0</v>
      </c>
      <c r="L167" s="187" t="str">
        <f>'Public adulte'!X187</f>
        <v/>
      </c>
      <c r="M167" s="187" t="str">
        <f>'Public adulte'!Y187</f>
        <v/>
      </c>
      <c r="N167" s="187" t="str">
        <f t="shared" si="2"/>
        <v/>
      </c>
      <c r="O167" s="187" t="str">
        <f>IF(N167="","",IF(N167=0,0,'Public adulte'!O187))</f>
        <v/>
      </c>
      <c r="P167">
        <f>IF(N167=0,0,'Public adulte'!P187)</f>
        <v>0</v>
      </c>
      <c r="Q167" t="str">
        <f>'Public adulte'!AD187</f>
        <v/>
      </c>
      <c r="R167" t="str">
        <f>'Public adulte'!AE187</f>
        <v/>
      </c>
      <c r="S167" t="str">
        <f>'Public adulte'!AF187</f>
        <v/>
      </c>
    </row>
    <row r="168" spans="1:19" x14ac:dyDescent="0.35">
      <c r="A168" t="s">
        <v>120</v>
      </c>
      <c r="B168" t="str">
        <f>'Public adulte'!$C$6</f>
        <v>Choisir la période de dépôt</v>
      </c>
      <c r="C168">
        <f>'Identification de la salle'!$C$14</f>
        <v>0</v>
      </c>
      <c r="D168" s="187" t="str">
        <f>'Public adulte'!$C$7</f>
        <v/>
      </c>
      <c r="E168">
        <f>'Public adulte'!$C$8</f>
        <v>0</v>
      </c>
      <c r="F168" t="str">
        <f>'Public adulte'!$C$9</f>
        <v>«Choisir»</v>
      </c>
      <c r="G168" s="187">
        <f>'Public adulte'!$C$10</f>
        <v>0</v>
      </c>
      <c r="H168" s="187" t="str">
        <f>IF(OR(G168=0,G168=""),"",VLOOKUP(G168,Données!$B$50:$D$52,3,TRUE))</f>
        <v/>
      </c>
      <c r="I168" s="188" t="str">
        <f>'Tableau de bord'!$G$18</f>
        <v/>
      </c>
      <c r="J168" s="174" t="str">
        <f>'Tableau de bord'!$G$19</f>
        <v/>
      </c>
      <c r="K168">
        <f>'Public adulte'!D188</f>
        <v>0</v>
      </c>
      <c r="L168" s="187" t="str">
        <f>'Public adulte'!X188</f>
        <v/>
      </c>
      <c r="M168" s="187" t="str">
        <f>'Public adulte'!Y188</f>
        <v/>
      </c>
      <c r="N168" s="187" t="str">
        <f t="shared" si="2"/>
        <v/>
      </c>
      <c r="O168" s="187" t="str">
        <f>IF(N168="","",IF(N168=0,0,'Public adulte'!O188))</f>
        <v/>
      </c>
      <c r="P168">
        <f>IF(N168=0,0,'Public adulte'!P188)</f>
        <v>0</v>
      </c>
      <c r="Q168" t="str">
        <f>'Public adulte'!AD188</f>
        <v/>
      </c>
      <c r="R168" t="str">
        <f>'Public adulte'!AE188</f>
        <v/>
      </c>
      <c r="S168" t="str">
        <f>'Public adulte'!AF188</f>
        <v/>
      </c>
    </row>
    <row r="169" spans="1:19" x14ac:dyDescent="0.35">
      <c r="A169" t="s">
        <v>120</v>
      </c>
      <c r="B169" t="str">
        <f>'Public adulte'!$C$6</f>
        <v>Choisir la période de dépôt</v>
      </c>
      <c r="C169">
        <f>'Identification de la salle'!$C$14</f>
        <v>0</v>
      </c>
      <c r="D169" s="187" t="str">
        <f>'Public adulte'!$C$7</f>
        <v/>
      </c>
      <c r="E169">
        <f>'Public adulte'!$C$8</f>
        <v>0</v>
      </c>
      <c r="F169" t="str">
        <f>'Public adulte'!$C$9</f>
        <v>«Choisir»</v>
      </c>
      <c r="G169" s="187">
        <f>'Public adulte'!$C$10</f>
        <v>0</v>
      </c>
      <c r="H169" s="187" t="str">
        <f>IF(OR(G169=0,G169=""),"",VLOOKUP(G169,Données!$B$50:$D$52,3,TRUE))</f>
        <v/>
      </c>
      <c r="I169" s="188" t="str">
        <f>'Tableau de bord'!$G$18</f>
        <v/>
      </c>
      <c r="J169" s="174" t="str">
        <f>'Tableau de bord'!$G$19</f>
        <v/>
      </c>
      <c r="K169">
        <f>'Public adulte'!D189</f>
        <v>0</v>
      </c>
      <c r="L169" s="187" t="str">
        <f>'Public adulte'!X189</f>
        <v/>
      </c>
      <c r="M169" s="187" t="str">
        <f>'Public adulte'!Y189</f>
        <v/>
      </c>
      <c r="N169" s="187" t="str">
        <f t="shared" si="2"/>
        <v/>
      </c>
      <c r="O169" s="187" t="str">
        <f>IF(N169="","",IF(N169=0,0,'Public adulte'!O189))</f>
        <v/>
      </c>
      <c r="P169">
        <f>IF(N169=0,0,'Public adulte'!P189)</f>
        <v>0</v>
      </c>
      <c r="Q169" t="str">
        <f>'Public adulte'!AD189</f>
        <v/>
      </c>
      <c r="R169" t="str">
        <f>'Public adulte'!AE189</f>
        <v/>
      </c>
      <c r="S169" t="str">
        <f>'Public adulte'!AF189</f>
        <v/>
      </c>
    </row>
    <row r="170" spans="1:19" x14ac:dyDescent="0.35">
      <c r="A170" t="s">
        <v>120</v>
      </c>
      <c r="B170" t="str">
        <f>'Public adulte'!$C$6</f>
        <v>Choisir la période de dépôt</v>
      </c>
      <c r="C170">
        <f>'Identification de la salle'!$C$14</f>
        <v>0</v>
      </c>
      <c r="D170" s="187" t="str">
        <f>'Public adulte'!$C$7</f>
        <v/>
      </c>
      <c r="E170">
        <f>'Public adulte'!$C$8</f>
        <v>0</v>
      </c>
      <c r="F170" t="str">
        <f>'Public adulte'!$C$9</f>
        <v>«Choisir»</v>
      </c>
      <c r="G170" s="187">
        <f>'Public adulte'!$C$10</f>
        <v>0</v>
      </c>
      <c r="H170" s="187" t="str">
        <f>IF(OR(G170=0,G170=""),"",VLOOKUP(G170,Données!$B$50:$D$52,3,TRUE))</f>
        <v/>
      </c>
      <c r="I170" s="188" t="str">
        <f>'Tableau de bord'!$G$18</f>
        <v/>
      </c>
      <c r="J170" s="174" t="str">
        <f>'Tableau de bord'!$G$19</f>
        <v/>
      </c>
      <c r="K170">
        <f>'Public adulte'!D190</f>
        <v>0</v>
      </c>
      <c r="L170" s="187" t="str">
        <f>'Public adulte'!X190</f>
        <v/>
      </c>
      <c r="M170" s="187" t="str">
        <f>'Public adulte'!Y190</f>
        <v/>
      </c>
      <c r="N170" s="187" t="str">
        <f t="shared" si="2"/>
        <v/>
      </c>
      <c r="O170" s="187" t="str">
        <f>IF(N170="","",IF(N170=0,0,'Public adulte'!O190))</f>
        <v/>
      </c>
      <c r="P170">
        <f>IF(N170=0,0,'Public adulte'!P190)</f>
        <v>0</v>
      </c>
      <c r="Q170" t="str">
        <f>'Public adulte'!AD190</f>
        <v/>
      </c>
      <c r="R170" t="str">
        <f>'Public adulte'!AE190</f>
        <v/>
      </c>
      <c r="S170" t="str">
        <f>'Public adulte'!AF190</f>
        <v/>
      </c>
    </row>
    <row r="171" spans="1:19" x14ac:dyDescent="0.35">
      <c r="A171" t="s">
        <v>120</v>
      </c>
      <c r="B171" t="str">
        <f>'Public adulte'!$C$6</f>
        <v>Choisir la période de dépôt</v>
      </c>
      <c r="C171">
        <f>'Identification de la salle'!$C$14</f>
        <v>0</v>
      </c>
      <c r="D171" s="187" t="str">
        <f>'Public adulte'!$C$7</f>
        <v/>
      </c>
      <c r="E171">
        <f>'Public adulte'!$C$8</f>
        <v>0</v>
      </c>
      <c r="F171" t="str">
        <f>'Public adulte'!$C$9</f>
        <v>«Choisir»</v>
      </c>
      <c r="G171" s="187">
        <f>'Public adulte'!$C$10</f>
        <v>0</v>
      </c>
      <c r="H171" s="187" t="str">
        <f>IF(OR(G171=0,G171=""),"",VLOOKUP(G171,Données!$B$50:$D$52,3,TRUE))</f>
        <v/>
      </c>
      <c r="I171" s="188" t="str">
        <f>'Tableau de bord'!$G$18</f>
        <v/>
      </c>
      <c r="J171" s="174" t="str">
        <f>'Tableau de bord'!$G$19</f>
        <v/>
      </c>
      <c r="K171">
        <f>'Public adulte'!D191</f>
        <v>0</v>
      </c>
      <c r="L171" s="187" t="str">
        <f>'Public adulte'!X191</f>
        <v/>
      </c>
      <c r="M171" s="187" t="str">
        <f>'Public adulte'!Y191</f>
        <v/>
      </c>
      <c r="N171" s="187" t="str">
        <f t="shared" si="2"/>
        <v/>
      </c>
      <c r="O171" s="187" t="str">
        <f>IF(N171="","",IF(N171=0,0,'Public adulte'!O191))</f>
        <v/>
      </c>
      <c r="P171">
        <f>IF(N171=0,0,'Public adulte'!P191)</f>
        <v>0</v>
      </c>
      <c r="Q171" t="str">
        <f>'Public adulte'!AD191</f>
        <v/>
      </c>
      <c r="R171" t="str">
        <f>'Public adulte'!AE191</f>
        <v/>
      </c>
      <c r="S171" t="str">
        <f>'Public adulte'!AF191</f>
        <v/>
      </c>
    </row>
    <row r="172" spans="1:19" x14ac:dyDescent="0.35">
      <c r="A172" t="s">
        <v>120</v>
      </c>
      <c r="B172" t="str">
        <f>'Public adulte'!$C$6</f>
        <v>Choisir la période de dépôt</v>
      </c>
      <c r="C172">
        <f>'Identification de la salle'!$C$14</f>
        <v>0</v>
      </c>
      <c r="D172" s="187" t="str">
        <f>'Public adulte'!$C$7</f>
        <v/>
      </c>
      <c r="E172">
        <f>'Public adulte'!$C$8</f>
        <v>0</v>
      </c>
      <c r="F172" t="str">
        <f>'Public adulte'!$C$9</f>
        <v>«Choisir»</v>
      </c>
      <c r="G172" s="187">
        <f>'Public adulte'!$C$10</f>
        <v>0</v>
      </c>
      <c r="H172" s="187" t="str">
        <f>IF(OR(G172=0,G172=""),"",VLOOKUP(G172,Données!$B$50:$D$52,3,TRUE))</f>
        <v/>
      </c>
      <c r="I172" s="188" t="str">
        <f>'Tableau de bord'!$G$18</f>
        <v/>
      </c>
      <c r="J172" s="174" t="str">
        <f>'Tableau de bord'!$G$19</f>
        <v/>
      </c>
      <c r="K172">
        <f>'Public adulte'!D192</f>
        <v>0</v>
      </c>
      <c r="L172" s="187" t="str">
        <f>'Public adulte'!X192</f>
        <v/>
      </c>
      <c r="M172" s="187" t="str">
        <f>'Public adulte'!Y192</f>
        <v/>
      </c>
      <c r="N172" s="187" t="str">
        <f t="shared" si="2"/>
        <v/>
      </c>
      <c r="O172" s="187" t="str">
        <f>IF(N172="","",IF(N172=0,0,'Public adulte'!O192))</f>
        <v/>
      </c>
      <c r="P172">
        <f>IF(N172=0,0,'Public adulte'!P192)</f>
        <v>0</v>
      </c>
      <c r="Q172" t="str">
        <f>'Public adulte'!AD192</f>
        <v/>
      </c>
      <c r="R172" t="str">
        <f>'Public adulte'!AE192</f>
        <v/>
      </c>
      <c r="S172" t="str">
        <f>'Public adulte'!AF192</f>
        <v/>
      </c>
    </row>
    <row r="173" spans="1:19" x14ac:dyDescent="0.35">
      <c r="A173" t="s">
        <v>120</v>
      </c>
      <c r="B173" t="str">
        <f>'Public adulte'!$C$6</f>
        <v>Choisir la période de dépôt</v>
      </c>
      <c r="C173">
        <f>'Identification de la salle'!$C$14</f>
        <v>0</v>
      </c>
      <c r="D173" s="187" t="str">
        <f>'Public adulte'!$C$7</f>
        <v/>
      </c>
      <c r="E173">
        <f>'Public adulte'!$C$8</f>
        <v>0</v>
      </c>
      <c r="F173" t="str">
        <f>'Public adulte'!$C$9</f>
        <v>«Choisir»</v>
      </c>
      <c r="G173" s="187">
        <f>'Public adulte'!$C$10</f>
        <v>0</v>
      </c>
      <c r="H173" s="187" t="str">
        <f>IF(OR(G173=0,G173=""),"",VLOOKUP(G173,Données!$B$50:$D$52,3,TRUE))</f>
        <v/>
      </c>
      <c r="I173" s="188" t="str">
        <f>'Tableau de bord'!$G$18</f>
        <v/>
      </c>
      <c r="J173" s="174" t="str">
        <f>'Tableau de bord'!$G$19</f>
        <v/>
      </c>
      <c r="K173">
        <f>'Public adulte'!D193</f>
        <v>0</v>
      </c>
      <c r="L173" s="187" t="str">
        <f>'Public adulte'!X193</f>
        <v/>
      </c>
      <c r="M173" s="187" t="str">
        <f>'Public adulte'!Y193</f>
        <v/>
      </c>
      <c r="N173" s="187" t="str">
        <f t="shared" si="2"/>
        <v/>
      </c>
      <c r="O173" s="187" t="str">
        <f>IF(N173="","",IF(N173=0,0,'Public adulte'!O193))</f>
        <v/>
      </c>
      <c r="P173">
        <f>IF(N173=0,0,'Public adulte'!P193)</f>
        <v>0</v>
      </c>
      <c r="Q173" t="str">
        <f>'Public adulte'!AD193</f>
        <v/>
      </c>
      <c r="R173" t="str">
        <f>'Public adulte'!AE193</f>
        <v/>
      </c>
      <c r="S173" t="str">
        <f>'Public adulte'!AF193</f>
        <v/>
      </c>
    </row>
    <row r="174" spans="1:19" x14ac:dyDescent="0.35">
      <c r="A174" t="s">
        <v>120</v>
      </c>
      <c r="B174" t="str">
        <f>'Public adulte'!$C$6</f>
        <v>Choisir la période de dépôt</v>
      </c>
      <c r="C174">
        <f>'Identification de la salle'!$C$14</f>
        <v>0</v>
      </c>
      <c r="D174" s="187" t="str">
        <f>'Public adulte'!$C$7</f>
        <v/>
      </c>
      <c r="E174">
        <f>'Public adulte'!$C$8</f>
        <v>0</v>
      </c>
      <c r="F174" t="str">
        <f>'Public adulte'!$C$9</f>
        <v>«Choisir»</v>
      </c>
      <c r="G174" s="187">
        <f>'Public adulte'!$C$10</f>
        <v>0</v>
      </c>
      <c r="H174" s="187" t="str">
        <f>IF(OR(G174=0,G174=""),"",VLOOKUP(G174,Données!$B$50:$D$52,3,TRUE))</f>
        <v/>
      </c>
      <c r="I174" s="188" t="str">
        <f>'Tableau de bord'!$G$18</f>
        <v/>
      </c>
      <c r="J174" s="174" t="str">
        <f>'Tableau de bord'!$G$19</f>
        <v/>
      </c>
      <c r="K174">
        <f>'Public adulte'!D194</f>
        <v>0</v>
      </c>
      <c r="L174" s="187" t="str">
        <f>'Public adulte'!X194</f>
        <v/>
      </c>
      <c r="M174" s="187" t="str">
        <f>'Public adulte'!Y194</f>
        <v/>
      </c>
      <c r="N174" s="187" t="str">
        <f t="shared" si="2"/>
        <v/>
      </c>
      <c r="O174" s="187" t="str">
        <f>IF(N174="","",IF(N174=0,0,'Public adulte'!O194))</f>
        <v/>
      </c>
      <c r="P174">
        <f>IF(N174=0,0,'Public adulte'!P194)</f>
        <v>0</v>
      </c>
      <c r="Q174" t="str">
        <f>'Public adulte'!AD194</f>
        <v/>
      </c>
      <c r="R174" t="str">
        <f>'Public adulte'!AE194</f>
        <v/>
      </c>
      <c r="S174" t="str">
        <f>'Public adulte'!AF194</f>
        <v/>
      </c>
    </row>
    <row r="175" spans="1:19" x14ac:dyDescent="0.35">
      <c r="A175" t="s">
        <v>120</v>
      </c>
      <c r="B175" t="str">
        <f>'Public adulte'!$C$6</f>
        <v>Choisir la période de dépôt</v>
      </c>
      <c r="C175">
        <f>'Identification de la salle'!$C$14</f>
        <v>0</v>
      </c>
      <c r="D175" s="187" t="str">
        <f>'Public adulte'!$C$7</f>
        <v/>
      </c>
      <c r="E175">
        <f>'Public adulte'!$C$8</f>
        <v>0</v>
      </c>
      <c r="F175" t="str">
        <f>'Public adulte'!$C$9</f>
        <v>«Choisir»</v>
      </c>
      <c r="G175" s="187">
        <f>'Public adulte'!$C$10</f>
        <v>0</v>
      </c>
      <c r="H175" s="187" t="str">
        <f>IF(OR(G175=0,G175=""),"",VLOOKUP(G175,Données!$B$50:$D$52,3,TRUE))</f>
        <v/>
      </c>
      <c r="I175" s="188" t="str">
        <f>'Tableau de bord'!$G$18</f>
        <v/>
      </c>
      <c r="J175" s="174" t="str">
        <f>'Tableau de bord'!$G$19</f>
        <v/>
      </c>
      <c r="K175">
        <f>'Public adulte'!D195</f>
        <v>0</v>
      </c>
      <c r="L175" s="187" t="str">
        <f>'Public adulte'!X195</f>
        <v/>
      </c>
      <c r="M175" s="187" t="str">
        <f>'Public adulte'!Y195</f>
        <v/>
      </c>
      <c r="N175" s="187" t="str">
        <f t="shared" si="2"/>
        <v/>
      </c>
      <c r="O175" s="187" t="str">
        <f>IF(N175="","",IF(N175=0,0,'Public adulte'!O195))</f>
        <v/>
      </c>
      <c r="P175">
        <f>IF(N175=0,0,'Public adulte'!P195)</f>
        <v>0</v>
      </c>
      <c r="Q175" t="str">
        <f>'Public adulte'!AD195</f>
        <v/>
      </c>
      <c r="R175" t="str">
        <f>'Public adulte'!AE195</f>
        <v/>
      </c>
      <c r="S175" t="str">
        <f>'Public adulte'!AF195</f>
        <v/>
      </c>
    </row>
    <row r="176" spans="1:19" x14ac:dyDescent="0.35">
      <c r="A176" t="s">
        <v>120</v>
      </c>
      <c r="B176" t="str">
        <f>'Public adulte'!$C$6</f>
        <v>Choisir la période de dépôt</v>
      </c>
      <c r="C176">
        <f>'Identification de la salle'!$C$14</f>
        <v>0</v>
      </c>
      <c r="D176" s="187" t="str">
        <f>'Public adulte'!$C$7</f>
        <v/>
      </c>
      <c r="E176">
        <f>'Public adulte'!$C$8</f>
        <v>0</v>
      </c>
      <c r="F176" t="str">
        <f>'Public adulte'!$C$9</f>
        <v>«Choisir»</v>
      </c>
      <c r="G176" s="187">
        <f>'Public adulte'!$C$10</f>
        <v>0</v>
      </c>
      <c r="H176" s="187" t="str">
        <f>IF(OR(G176=0,G176=""),"",VLOOKUP(G176,Données!$B$50:$D$52,3,TRUE))</f>
        <v/>
      </c>
      <c r="I176" s="188" t="str">
        <f>'Tableau de bord'!$G$18</f>
        <v/>
      </c>
      <c r="J176" s="174" t="str">
        <f>'Tableau de bord'!$G$19</f>
        <v/>
      </c>
      <c r="K176">
        <f>'Public adulte'!D196</f>
        <v>0</v>
      </c>
      <c r="L176" s="187" t="str">
        <f>'Public adulte'!X196</f>
        <v/>
      </c>
      <c r="M176" s="187" t="str">
        <f>'Public adulte'!Y196</f>
        <v/>
      </c>
      <c r="N176" s="187" t="str">
        <f t="shared" si="2"/>
        <v/>
      </c>
      <c r="O176" s="187" t="str">
        <f>IF(N176="","",IF(N176=0,0,'Public adulte'!O196))</f>
        <v/>
      </c>
      <c r="P176">
        <f>IF(N176=0,0,'Public adulte'!P196)</f>
        <v>0</v>
      </c>
      <c r="Q176" t="str">
        <f>'Public adulte'!AD196</f>
        <v/>
      </c>
      <c r="R176" t="str">
        <f>'Public adulte'!AE196</f>
        <v/>
      </c>
      <c r="S176" t="str">
        <f>'Public adulte'!AF196</f>
        <v/>
      </c>
    </row>
    <row r="177" spans="1:19" x14ac:dyDescent="0.35">
      <c r="A177" t="s">
        <v>120</v>
      </c>
      <c r="B177" t="str">
        <f>'Public adulte'!$C$6</f>
        <v>Choisir la période de dépôt</v>
      </c>
      <c r="C177">
        <f>'Identification de la salle'!$C$14</f>
        <v>0</v>
      </c>
      <c r="D177" s="187" t="str">
        <f>'Public adulte'!$C$7</f>
        <v/>
      </c>
      <c r="E177">
        <f>'Public adulte'!$C$8</f>
        <v>0</v>
      </c>
      <c r="F177" t="str">
        <f>'Public adulte'!$C$9</f>
        <v>«Choisir»</v>
      </c>
      <c r="G177" s="187">
        <f>'Public adulte'!$C$10</f>
        <v>0</v>
      </c>
      <c r="H177" s="187" t="str">
        <f>IF(OR(G177=0,G177=""),"",VLOOKUP(G177,Données!$B$50:$D$52,3,TRUE))</f>
        <v/>
      </c>
      <c r="I177" s="188" t="str">
        <f>'Tableau de bord'!$G$18</f>
        <v/>
      </c>
      <c r="J177" s="174" t="str">
        <f>'Tableau de bord'!$G$19</f>
        <v/>
      </c>
      <c r="K177">
        <f>'Public adulte'!D197</f>
        <v>0</v>
      </c>
      <c r="L177" s="187" t="str">
        <f>'Public adulte'!X197</f>
        <v/>
      </c>
      <c r="M177" s="187" t="str">
        <f>'Public adulte'!Y197</f>
        <v/>
      </c>
      <c r="N177" s="187" t="str">
        <f t="shared" si="2"/>
        <v/>
      </c>
      <c r="O177" s="187" t="str">
        <f>IF(N177="","",IF(N177=0,0,'Public adulte'!O197))</f>
        <v/>
      </c>
      <c r="P177">
        <f>IF(N177=0,0,'Public adulte'!P197)</f>
        <v>0</v>
      </c>
      <c r="Q177" t="str">
        <f>'Public adulte'!AD197</f>
        <v/>
      </c>
      <c r="R177" t="str">
        <f>'Public adulte'!AE197</f>
        <v/>
      </c>
      <c r="S177" t="str">
        <f>'Public adulte'!AF197</f>
        <v/>
      </c>
    </row>
    <row r="178" spans="1:19" x14ac:dyDescent="0.35">
      <c r="A178" t="s">
        <v>120</v>
      </c>
      <c r="B178" t="str">
        <f>'Public adulte'!$C$6</f>
        <v>Choisir la période de dépôt</v>
      </c>
      <c r="C178">
        <f>'Identification de la salle'!$C$14</f>
        <v>0</v>
      </c>
      <c r="D178" s="187" t="str">
        <f>'Public adulte'!$C$7</f>
        <v/>
      </c>
      <c r="E178">
        <f>'Public adulte'!$C$8</f>
        <v>0</v>
      </c>
      <c r="F178" t="str">
        <f>'Public adulte'!$C$9</f>
        <v>«Choisir»</v>
      </c>
      <c r="G178" s="187">
        <f>'Public adulte'!$C$10</f>
        <v>0</v>
      </c>
      <c r="H178" s="187" t="str">
        <f>IF(OR(G178=0,G178=""),"",VLOOKUP(G178,Données!$B$50:$D$52,3,TRUE))</f>
        <v/>
      </c>
      <c r="I178" s="188" t="str">
        <f>'Tableau de bord'!$G$18</f>
        <v/>
      </c>
      <c r="J178" s="174" t="str">
        <f>'Tableau de bord'!$G$19</f>
        <v/>
      </c>
      <c r="K178">
        <f>'Public adulte'!D198</f>
        <v>0</v>
      </c>
      <c r="L178" s="187" t="str">
        <f>'Public adulte'!X198</f>
        <v/>
      </c>
      <c r="M178" s="187" t="str">
        <f>'Public adulte'!Y198</f>
        <v/>
      </c>
      <c r="N178" s="187" t="str">
        <f t="shared" si="2"/>
        <v/>
      </c>
      <c r="O178" s="187" t="str">
        <f>IF(N178="","",IF(N178=0,0,'Public adulte'!O198))</f>
        <v/>
      </c>
      <c r="P178">
        <f>IF(N178=0,0,'Public adulte'!P198)</f>
        <v>0</v>
      </c>
      <c r="Q178" t="str">
        <f>'Public adulte'!AD198</f>
        <v/>
      </c>
      <c r="R178" t="str">
        <f>'Public adulte'!AE198</f>
        <v/>
      </c>
      <c r="S178" t="str">
        <f>'Public adulte'!AF198</f>
        <v/>
      </c>
    </row>
    <row r="179" spans="1:19" x14ac:dyDescent="0.35">
      <c r="A179" t="s">
        <v>120</v>
      </c>
      <c r="B179" t="str">
        <f>'Public adulte'!$C$6</f>
        <v>Choisir la période de dépôt</v>
      </c>
      <c r="C179">
        <f>'Identification de la salle'!$C$14</f>
        <v>0</v>
      </c>
      <c r="D179" s="187" t="str">
        <f>'Public adulte'!$C$7</f>
        <v/>
      </c>
      <c r="E179">
        <f>'Public adulte'!$C$8</f>
        <v>0</v>
      </c>
      <c r="F179" t="str">
        <f>'Public adulte'!$C$9</f>
        <v>«Choisir»</v>
      </c>
      <c r="G179" s="187">
        <f>'Public adulte'!$C$10</f>
        <v>0</v>
      </c>
      <c r="H179" s="187" t="str">
        <f>IF(OR(G179=0,G179=""),"",VLOOKUP(G179,Données!$B$50:$D$52,3,TRUE))</f>
        <v/>
      </c>
      <c r="I179" s="188" t="str">
        <f>'Tableau de bord'!$G$18</f>
        <v/>
      </c>
      <c r="J179" s="174" t="str">
        <f>'Tableau de bord'!$G$19</f>
        <v/>
      </c>
      <c r="K179">
        <f>'Public adulte'!D199</f>
        <v>0</v>
      </c>
      <c r="L179" s="187" t="str">
        <f>'Public adulte'!X199</f>
        <v/>
      </c>
      <c r="M179" s="187" t="str">
        <f>'Public adulte'!Y199</f>
        <v/>
      </c>
      <c r="N179" s="187" t="str">
        <f t="shared" si="2"/>
        <v/>
      </c>
      <c r="O179" s="187" t="str">
        <f>IF(N179="","",IF(N179=0,0,'Public adulte'!O199))</f>
        <v/>
      </c>
      <c r="P179">
        <f>IF(N179=0,0,'Public adulte'!P199)</f>
        <v>0</v>
      </c>
      <c r="Q179" t="str">
        <f>'Public adulte'!AD199</f>
        <v/>
      </c>
      <c r="R179" t="str">
        <f>'Public adulte'!AE199</f>
        <v/>
      </c>
      <c r="S179" t="str">
        <f>'Public adulte'!AF199</f>
        <v/>
      </c>
    </row>
    <row r="180" spans="1:19" x14ac:dyDescent="0.35">
      <c r="A180" t="s">
        <v>120</v>
      </c>
      <c r="B180" t="str">
        <f>'Public adulte'!$C$6</f>
        <v>Choisir la période de dépôt</v>
      </c>
      <c r="C180">
        <f>'Identification de la salle'!$C$14</f>
        <v>0</v>
      </c>
      <c r="D180" s="187" t="str">
        <f>'Public adulte'!$C$7</f>
        <v/>
      </c>
      <c r="E180">
        <f>'Public adulte'!$C$8</f>
        <v>0</v>
      </c>
      <c r="F180" t="str">
        <f>'Public adulte'!$C$9</f>
        <v>«Choisir»</v>
      </c>
      <c r="G180" s="187">
        <f>'Public adulte'!$C$10</f>
        <v>0</v>
      </c>
      <c r="H180" s="187" t="str">
        <f>IF(OR(G180=0,G180=""),"",VLOOKUP(G180,Données!$B$50:$D$52,3,TRUE))</f>
        <v/>
      </c>
      <c r="I180" s="188" t="str">
        <f>'Tableau de bord'!$G$18</f>
        <v/>
      </c>
      <c r="J180" s="174" t="str">
        <f>'Tableau de bord'!$G$19</f>
        <v/>
      </c>
      <c r="K180">
        <f>'Public adulte'!D200</f>
        <v>0</v>
      </c>
      <c r="L180" s="187" t="str">
        <f>'Public adulte'!X200</f>
        <v/>
      </c>
      <c r="M180" s="187" t="str">
        <f>'Public adulte'!Y200</f>
        <v/>
      </c>
      <c r="N180" s="187" t="str">
        <f t="shared" si="2"/>
        <v/>
      </c>
      <c r="O180" s="187" t="str">
        <f>IF(N180="","",IF(N180=0,0,'Public adulte'!O200))</f>
        <v/>
      </c>
      <c r="P180">
        <f>IF(N180=0,0,'Public adulte'!P200)</f>
        <v>0</v>
      </c>
      <c r="Q180" t="str">
        <f>'Public adulte'!AD200</f>
        <v/>
      </c>
      <c r="R180" t="str">
        <f>'Public adulte'!AE200</f>
        <v/>
      </c>
      <c r="S180" t="str">
        <f>'Public adulte'!AF200</f>
        <v/>
      </c>
    </row>
    <row r="181" spans="1:19" x14ac:dyDescent="0.35">
      <c r="A181" t="s">
        <v>120</v>
      </c>
      <c r="B181" t="str">
        <f>'Public adulte'!$C$6</f>
        <v>Choisir la période de dépôt</v>
      </c>
      <c r="C181">
        <f>'Identification de la salle'!$C$14</f>
        <v>0</v>
      </c>
      <c r="D181" s="187" t="str">
        <f>'Public adulte'!$C$7</f>
        <v/>
      </c>
      <c r="E181">
        <f>'Public adulte'!$C$8</f>
        <v>0</v>
      </c>
      <c r="F181" t="str">
        <f>'Public adulte'!$C$9</f>
        <v>«Choisir»</v>
      </c>
      <c r="G181" s="187">
        <f>'Public adulte'!$C$10</f>
        <v>0</v>
      </c>
      <c r="H181" s="187" t="str">
        <f>IF(OR(G181=0,G181=""),"",VLOOKUP(G181,Données!$B$50:$D$52,3,TRUE))</f>
        <v/>
      </c>
      <c r="I181" s="188" t="str">
        <f>'Tableau de bord'!$G$18</f>
        <v/>
      </c>
      <c r="J181" s="174" t="str">
        <f>'Tableau de bord'!$G$19</f>
        <v/>
      </c>
      <c r="K181">
        <f>'Public adulte'!D201</f>
        <v>0</v>
      </c>
      <c r="L181" s="187" t="str">
        <f>'Public adulte'!X201</f>
        <v/>
      </c>
      <c r="M181" s="187" t="str">
        <f>'Public adulte'!Y201</f>
        <v/>
      </c>
      <c r="N181" s="187" t="str">
        <f t="shared" si="2"/>
        <v/>
      </c>
      <c r="O181" s="187" t="str">
        <f>IF(N181="","",IF(N181=0,0,'Public adulte'!O201))</f>
        <v/>
      </c>
      <c r="P181">
        <f>IF(N181=0,0,'Public adulte'!P201)</f>
        <v>0</v>
      </c>
      <c r="Q181" t="str">
        <f>'Public adulte'!AD201</f>
        <v/>
      </c>
      <c r="R181" t="str">
        <f>'Public adulte'!AE201</f>
        <v/>
      </c>
      <c r="S181" t="str">
        <f>'Public adulte'!AF201</f>
        <v/>
      </c>
    </row>
    <row r="182" spans="1:19" x14ac:dyDescent="0.35">
      <c r="A182" t="s">
        <v>120</v>
      </c>
      <c r="B182" t="str">
        <f>'Public adulte'!$C$6</f>
        <v>Choisir la période de dépôt</v>
      </c>
      <c r="C182">
        <f>'Identification de la salle'!$C$14</f>
        <v>0</v>
      </c>
      <c r="D182" s="187" t="str">
        <f>'Public adulte'!$C$7</f>
        <v/>
      </c>
      <c r="E182">
        <f>'Public adulte'!$C$8</f>
        <v>0</v>
      </c>
      <c r="F182" t="str">
        <f>'Public adulte'!$C$9</f>
        <v>«Choisir»</v>
      </c>
      <c r="G182" s="187">
        <f>'Public adulte'!$C$10</f>
        <v>0</v>
      </c>
      <c r="H182" s="187" t="str">
        <f>IF(OR(G182=0,G182=""),"",VLOOKUP(G182,Données!$B$50:$D$52,3,TRUE))</f>
        <v/>
      </c>
      <c r="I182" s="188" t="str">
        <f>'Tableau de bord'!$G$18</f>
        <v/>
      </c>
      <c r="J182" s="174" t="str">
        <f>'Tableau de bord'!$G$19</f>
        <v/>
      </c>
      <c r="K182">
        <f>'Public adulte'!D202</f>
        <v>0</v>
      </c>
      <c r="L182" s="187" t="str">
        <f>'Public adulte'!X202</f>
        <v/>
      </c>
      <c r="M182" s="187" t="str">
        <f>'Public adulte'!Y202</f>
        <v/>
      </c>
      <c r="N182" s="187" t="str">
        <f t="shared" si="2"/>
        <v/>
      </c>
      <c r="O182" s="187" t="str">
        <f>IF(N182="","",IF(N182=0,0,'Public adulte'!O202))</f>
        <v/>
      </c>
      <c r="P182">
        <f>IF(N182=0,0,'Public adulte'!P202)</f>
        <v>0</v>
      </c>
      <c r="Q182" t="str">
        <f>'Public adulte'!AD202</f>
        <v/>
      </c>
      <c r="R182" t="str">
        <f>'Public adulte'!AE202</f>
        <v/>
      </c>
      <c r="S182" t="str">
        <f>'Public adulte'!AF202</f>
        <v/>
      </c>
    </row>
    <row r="183" spans="1:19" x14ac:dyDescent="0.35">
      <c r="A183" t="s">
        <v>120</v>
      </c>
      <c r="B183" t="str">
        <f>'Public adulte'!$C$6</f>
        <v>Choisir la période de dépôt</v>
      </c>
      <c r="C183">
        <f>'Identification de la salle'!$C$14</f>
        <v>0</v>
      </c>
      <c r="D183" s="187" t="str">
        <f>'Public adulte'!$C$7</f>
        <v/>
      </c>
      <c r="E183">
        <f>'Public adulte'!$C$8</f>
        <v>0</v>
      </c>
      <c r="F183" t="str">
        <f>'Public adulte'!$C$9</f>
        <v>«Choisir»</v>
      </c>
      <c r="G183" s="187">
        <f>'Public adulte'!$C$10</f>
        <v>0</v>
      </c>
      <c r="H183" s="187" t="str">
        <f>IF(OR(G183=0,G183=""),"",VLOOKUP(G183,Données!$B$50:$D$52,3,TRUE))</f>
        <v/>
      </c>
      <c r="I183" s="188" t="str">
        <f>'Tableau de bord'!$G$18</f>
        <v/>
      </c>
      <c r="J183" s="174" t="str">
        <f>'Tableau de bord'!$G$19</f>
        <v/>
      </c>
      <c r="K183">
        <f>'Public adulte'!D203</f>
        <v>0</v>
      </c>
      <c r="L183" s="187" t="str">
        <f>'Public adulte'!X203</f>
        <v/>
      </c>
      <c r="M183" s="187" t="str">
        <f>'Public adulte'!Y203</f>
        <v/>
      </c>
      <c r="N183" s="187" t="str">
        <f t="shared" si="2"/>
        <v/>
      </c>
      <c r="O183" s="187" t="str">
        <f>IF(N183="","",IF(N183=0,0,'Public adulte'!O203))</f>
        <v/>
      </c>
      <c r="P183">
        <f>IF(N183=0,0,'Public adulte'!P203)</f>
        <v>0</v>
      </c>
      <c r="Q183" t="str">
        <f>'Public adulte'!AD203</f>
        <v/>
      </c>
      <c r="R183" t="str">
        <f>'Public adulte'!AE203</f>
        <v/>
      </c>
      <c r="S183" t="str">
        <f>'Public adulte'!AF203</f>
        <v/>
      </c>
    </row>
    <row r="184" spans="1:19" x14ac:dyDescent="0.35">
      <c r="A184" t="s">
        <v>120</v>
      </c>
      <c r="B184" t="str">
        <f>'Public adulte'!$C$6</f>
        <v>Choisir la période de dépôt</v>
      </c>
      <c r="C184">
        <f>'Identification de la salle'!$C$14</f>
        <v>0</v>
      </c>
      <c r="D184" s="187" t="str">
        <f>'Public adulte'!$C$7</f>
        <v/>
      </c>
      <c r="E184">
        <f>'Public adulte'!$C$8</f>
        <v>0</v>
      </c>
      <c r="F184" t="str">
        <f>'Public adulte'!$C$9</f>
        <v>«Choisir»</v>
      </c>
      <c r="G184" s="187">
        <f>'Public adulte'!$C$10</f>
        <v>0</v>
      </c>
      <c r="H184" s="187" t="str">
        <f>IF(OR(G184=0,G184=""),"",VLOOKUP(G184,Données!$B$50:$D$52,3,TRUE))</f>
        <v/>
      </c>
      <c r="I184" s="188" t="str">
        <f>'Tableau de bord'!$G$18</f>
        <v/>
      </c>
      <c r="J184" s="174" t="str">
        <f>'Tableau de bord'!$G$19</f>
        <v/>
      </c>
      <c r="K184">
        <f>'Public adulte'!D204</f>
        <v>0</v>
      </c>
      <c r="L184" s="187" t="str">
        <f>'Public adulte'!X204</f>
        <v/>
      </c>
      <c r="M184" s="187" t="str">
        <f>'Public adulte'!Y204</f>
        <v/>
      </c>
      <c r="N184" s="187" t="str">
        <f t="shared" si="2"/>
        <v/>
      </c>
      <c r="O184" s="187" t="str">
        <f>IF(N184="","",IF(N184=0,0,'Public adulte'!O204))</f>
        <v/>
      </c>
      <c r="P184">
        <f>IF(N184=0,0,'Public adulte'!P204)</f>
        <v>0</v>
      </c>
      <c r="Q184" t="str">
        <f>'Public adulte'!AD204</f>
        <v/>
      </c>
      <c r="R184" t="str">
        <f>'Public adulte'!AE204</f>
        <v/>
      </c>
      <c r="S184" t="str">
        <f>'Public adulte'!AF204</f>
        <v/>
      </c>
    </row>
    <row r="185" spans="1:19" x14ac:dyDescent="0.35">
      <c r="A185" t="s">
        <v>120</v>
      </c>
      <c r="B185" t="str">
        <f>'Public adulte'!$C$6</f>
        <v>Choisir la période de dépôt</v>
      </c>
      <c r="C185">
        <f>'Identification de la salle'!$C$14</f>
        <v>0</v>
      </c>
      <c r="D185" s="187" t="str">
        <f>'Public adulte'!$C$7</f>
        <v/>
      </c>
      <c r="E185">
        <f>'Public adulte'!$C$8</f>
        <v>0</v>
      </c>
      <c r="F185" t="str">
        <f>'Public adulte'!$C$9</f>
        <v>«Choisir»</v>
      </c>
      <c r="G185" s="187">
        <f>'Public adulte'!$C$10</f>
        <v>0</v>
      </c>
      <c r="H185" s="187" t="str">
        <f>IF(OR(G185=0,G185=""),"",VLOOKUP(G185,Données!$B$50:$D$52,3,TRUE))</f>
        <v/>
      </c>
      <c r="I185" s="188" t="str">
        <f>'Tableau de bord'!$G$18</f>
        <v/>
      </c>
      <c r="J185" s="174" t="str">
        <f>'Tableau de bord'!$G$19</f>
        <v/>
      </c>
      <c r="K185">
        <f>'Public adulte'!D205</f>
        <v>0</v>
      </c>
      <c r="L185" s="187" t="str">
        <f>'Public adulte'!X205</f>
        <v/>
      </c>
      <c r="M185" s="187" t="str">
        <f>'Public adulte'!Y205</f>
        <v/>
      </c>
      <c r="N185" s="187" t="str">
        <f t="shared" si="2"/>
        <v/>
      </c>
      <c r="O185" s="187" t="str">
        <f>IF(N185="","",IF(N185=0,0,'Public adulte'!O205))</f>
        <v/>
      </c>
      <c r="P185">
        <f>IF(N185=0,0,'Public adulte'!P205)</f>
        <v>0</v>
      </c>
      <c r="Q185" t="str">
        <f>'Public adulte'!AD205</f>
        <v/>
      </c>
      <c r="R185" t="str">
        <f>'Public adulte'!AE205</f>
        <v/>
      </c>
      <c r="S185" t="str">
        <f>'Public adulte'!AF205</f>
        <v/>
      </c>
    </row>
    <row r="186" spans="1:19" x14ac:dyDescent="0.35">
      <c r="A186" t="s">
        <v>120</v>
      </c>
      <c r="B186" t="str">
        <f>'Public adulte'!$C$6</f>
        <v>Choisir la période de dépôt</v>
      </c>
      <c r="C186">
        <f>'Identification de la salle'!$C$14</f>
        <v>0</v>
      </c>
      <c r="D186" s="187" t="str">
        <f>'Public adulte'!$C$7</f>
        <v/>
      </c>
      <c r="E186">
        <f>'Public adulte'!$C$8</f>
        <v>0</v>
      </c>
      <c r="F186" t="str">
        <f>'Public adulte'!$C$9</f>
        <v>«Choisir»</v>
      </c>
      <c r="G186" s="187">
        <f>'Public adulte'!$C$10</f>
        <v>0</v>
      </c>
      <c r="H186" s="187" t="str">
        <f>IF(OR(G186=0,G186=""),"",VLOOKUP(G186,Données!$B$50:$D$52,3,TRUE))</f>
        <v/>
      </c>
      <c r="I186" s="188" t="str">
        <f>'Tableau de bord'!$G$18</f>
        <v/>
      </c>
      <c r="J186" s="174" t="str">
        <f>'Tableau de bord'!$G$19</f>
        <v/>
      </c>
      <c r="K186">
        <f>'Public adulte'!D206</f>
        <v>0</v>
      </c>
      <c r="L186" s="187" t="str">
        <f>'Public adulte'!X206</f>
        <v/>
      </c>
      <c r="M186" s="187" t="str">
        <f>'Public adulte'!Y206</f>
        <v/>
      </c>
      <c r="N186" s="187" t="str">
        <f t="shared" si="2"/>
        <v/>
      </c>
      <c r="O186" s="187" t="str">
        <f>IF(N186="","",IF(N186=0,0,'Public adulte'!O206))</f>
        <v/>
      </c>
      <c r="P186">
        <f>IF(N186=0,0,'Public adulte'!P206)</f>
        <v>0</v>
      </c>
      <c r="Q186" t="str">
        <f>'Public adulte'!AD206</f>
        <v/>
      </c>
      <c r="R186" t="str">
        <f>'Public adulte'!AE206</f>
        <v/>
      </c>
      <c r="S186" t="str">
        <f>'Public adulte'!AF206</f>
        <v/>
      </c>
    </row>
    <row r="187" spans="1:19" x14ac:dyDescent="0.35">
      <c r="A187" t="s">
        <v>120</v>
      </c>
      <c r="B187" t="str">
        <f>'Public adulte'!$C$6</f>
        <v>Choisir la période de dépôt</v>
      </c>
      <c r="C187">
        <f>'Identification de la salle'!$C$14</f>
        <v>0</v>
      </c>
      <c r="D187" s="187" t="str">
        <f>'Public adulte'!$C$7</f>
        <v/>
      </c>
      <c r="E187">
        <f>'Public adulte'!$C$8</f>
        <v>0</v>
      </c>
      <c r="F187" t="str">
        <f>'Public adulte'!$C$9</f>
        <v>«Choisir»</v>
      </c>
      <c r="G187" s="187">
        <f>'Public adulte'!$C$10</f>
        <v>0</v>
      </c>
      <c r="H187" s="187" t="str">
        <f>IF(OR(G187=0,G187=""),"",VLOOKUP(G187,Données!$B$50:$D$52,3,TRUE))</f>
        <v/>
      </c>
      <c r="I187" s="188" t="str">
        <f>'Tableau de bord'!$G$18</f>
        <v/>
      </c>
      <c r="J187" s="174" t="str">
        <f>'Tableau de bord'!$G$19</f>
        <v/>
      </c>
      <c r="K187">
        <f>'Public adulte'!D207</f>
        <v>0</v>
      </c>
      <c r="L187" s="187" t="str">
        <f>'Public adulte'!X207</f>
        <v/>
      </c>
      <c r="M187" s="187" t="str">
        <f>'Public adulte'!Y207</f>
        <v/>
      </c>
      <c r="N187" s="187" t="str">
        <f t="shared" si="2"/>
        <v/>
      </c>
      <c r="O187" s="187" t="str">
        <f>IF(N187="","",IF(N187=0,0,'Public adulte'!O207))</f>
        <v/>
      </c>
      <c r="P187">
        <f>IF(N187=0,0,'Public adulte'!P207)</f>
        <v>0</v>
      </c>
      <c r="Q187" t="str">
        <f>'Public adulte'!AD207</f>
        <v/>
      </c>
      <c r="R187" t="str">
        <f>'Public adulte'!AE207</f>
        <v/>
      </c>
      <c r="S187" t="str">
        <f>'Public adulte'!AF207</f>
        <v/>
      </c>
    </row>
    <row r="188" spans="1:19" x14ac:dyDescent="0.35">
      <c r="A188" t="s">
        <v>120</v>
      </c>
      <c r="B188" t="str">
        <f>'Public adulte'!$C$6</f>
        <v>Choisir la période de dépôt</v>
      </c>
      <c r="C188">
        <f>'Identification de la salle'!$C$14</f>
        <v>0</v>
      </c>
      <c r="D188" s="187" t="str">
        <f>'Public adulte'!$C$7</f>
        <v/>
      </c>
      <c r="E188">
        <f>'Public adulte'!$C$8</f>
        <v>0</v>
      </c>
      <c r="F188" t="str">
        <f>'Public adulte'!$C$9</f>
        <v>«Choisir»</v>
      </c>
      <c r="G188" s="187">
        <f>'Public adulte'!$C$10</f>
        <v>0</v>
      </c>
      <c r="H188" s="187" t="str">
        <f>IF(OR(G188=0,G188=""),"",VLOOKUP(G188,Données!$B$50:$D$52,3,TRUE))</f>
        <v/>
      </c>
      <c r="I188" s="188" t="str">
        <f>'Tableau de bord'!$G$18</f>
        <v/>
      </c>
      <c r="J188" s="174" t="str">
        <f>'Tableau de bord'!$G$19</f>
        <v/>
      </c>
      <c r="K188">
        <f>'Public adulte'!D208</f>
        <v>0</v>
      </c>
      <c r="L188" s="187" t="str">
        <f>'Public adulte'!X208</f>
        <v/>
      </c>
      <c r="M188" s="187" t="str">
        <f>'Public adulte'!Y208</f>
        <v/>
      </c>
      <c r="N188" s="187" t="str">
        <f t="shared" si="2"/>
        <v/>
      </c>
      <c r="O188" s="187" t="str">
        <f>IF(N188="","",IF(N188=0,0,'Public adulte'!O208))</f>
        <v/>
      </c>
      <c r="P188">
        <f>IF(N188=0,0,'Public adulte'!P208)</f>
        <v>0</v>
      </c>
      <c r="Q188" t="str">
        <f>'Public adulte'!AD208</f>
        <v/>
      </c>
      <c r="R188" t="str">
        <f>'Public adulte'!AE208</f>
        <v/>
      </c>
      <c r="S188" t="str">
        <f>'Public adulte'!AF208</f>
        <v/>
      </c>
    </row>
    <row r="189" spans="1:19" x14ac:dyDescent="0.35">
      <c r="A189" t="s">
        <v>120</v>
      </c>
      <c r="B189" t="str">
        <f>'Public adulte'!$C$6</f>
        <v>Choisir la période de dépôt</v>
      </c>
      <c r="C189">
        <f>'Identification de la salle'!$C$14</f>
        <v>0</v>
      </c>
      <c r="D189" s="187" t="str">
        <f>'Public adulte'!$C$7</f>
        <v/>
      </c>
      <c r="E189">
        <f>'Public adulte'!$C$8</f>
        <v>0</v>
      </c>
      <c r="F189" t="str">
        <f>'Public adulte'!$C$9</f>
        <v>«Choisir»</v>
      </c>
      <c r="G189" s="187">
        <f>'Public adulte'!$C$10</f>
        <v>0</v>
      </c>
      <c r="H189" s="187" t="str">
        <f>IF(OR(G189=0,G189=""),"",VLOOKUP(G189,Données!$B$50:$D$52,3,TRUE))</f>
        <v/>
      </c>
      <c r="I189" s="188" t="str">
        <f>'Tableau de bord'!$G$18</f>
        <v/>
      </c>
      <c r="J189" s="174" t="str">
        <f>'Tableau de bord'!$G$19</f>
        <v/>
      </c>
      <c r="K189">
        <f>'Public adulte'!D209</f>
        <v>0</v>
      </c>
      <c r="L189" s="187" t="str">
        <f>'Public adulte'!X209</f>
        <v/>
      </c>
      <c r="M189" s="187" t="str">
        <f>'Public adulte'!Y209</f>
        <v/>
      </c>
      <c r="N189" s="187" t="str">
        <f t="shared" si="2"/>
        <v/>
      </c>
      <c r="O189" s="187" t="str">
        <f>IF(N189="","",IF(N189=0,0,'Public adulte'!O209))</f>
        <v/>
      </c>
      <c r="P189">
        <f>IF(N189=0,0,'Public adulte'!P209)</f>
        <v>0</v>
      </c>
      <c r="Q189" t="str">
        <f>'Public adulte'!AD209</f>
        <v/>
      </c>
      <c r="R189" t="str">
        <f>'Public adulte'!AE209</f>
        <v/>
      </c>
      <c r="S189" t="str">
        <f>'Public adulte'!AF209</f>
        <v/>
      </c>
    </row>
    <row r="190" spans="1:19" x14ac:dyDescent="0.35">
      <c r="A190" t="s">
        <v>120</v>
      </c>
      <c r="B190" t="str">
        <f>'Public adulte'!$C$6</f>
        <v>Choisir la période de dépôt</v>
      </c>
      <c r="C190">
        <f>'Identification de la salle'!$C$14</f>
        <v>0</v>
      </c>
      <c r="D190" s="187" t="str">
        <f>'Public adulte'!$C$7</f>
        <v/>
      </c>
      <c r="E190">
        <f>'Public adulte'!$C$8</f>
        <v>0</v>
      </c>
      <c r="F190" t="str">
        <f>'Public adulte'!$C$9</f>
        <v>«Choisir»</v>
      </c>
      <c r="G190" s="187">
        <f>'Public adulte'!$C$10</f>
        <v>0</v>
      </c>
      <c r="H190" s="187" t="str">
        <f>IF(OR(G190=0,G190=""),"",VLOOKUP(G190,Données!$B$50:$D$52,3,TRUE))</f>
        <v/>
      </c>
      <c r="I190" s="188" t="str">
        <f>'Tableau de bord'!$G$18</f>
        <v/>
      </c>
      <c r="J190" s="174" t="str">
        <f>'Tableau de bord'!$G$19</f>
        <v/>
      </c>
      <c r="K190">
        <f>'Public adulte'!D210</f>
        <v>0</v>
      </c>
      <c r="L190" s="187" t="str">
        <f>'Public adulte'!X210</f>
        <v/>
      </c>
      <c r="M190" s="187" t="str">
        <f>'Public adulte'!Y210</f>
        <v/>
      </c>
      <c r="N190" s="187" t="str">
        <f t="shared" si="2"/>
        <v/>
      </c>
      <c r="O190" s="187" t="str">
        <f>IF(N190="","",IF(N190=0,0,'Public adulte'!O210))</f>
        <v/>
      </c>
      <c r="P190">
        <f>IF(N190=0,0,'Public adulte'!P210)</f>
        <v>0</v>
      </c>
      <c r="Q190" t="str">
        <f>'Public adulte'!AD210</f>
        <v/>
      </c>
      <c r="R190" t="str">
        <f>'Public adulte'!AE210</f>
        <v/>
      </c>
      <c r="S190" t="str">
        <f>'Public adulte'!AF210</f>
        <v/>
      </c>
    </row>
    <row r="191" spans="1:19" x14ac:dyDescent="0.35">
      <c r="A191" t="s">
        <v>120</v>
      </c>
      <c r="B191" t="str">
        <f>'Public adulte'!$C$6</f>
        <v>Choisir la période de dépôt</v>
      </c>
      <c r="C191">
        <f>'Identification de la salle'!$C$14</f>
        <v>0</v>
      </c>
      <c r="D191" s="187" t="str">
        <f>'Public adulte'!$C$7</f>
        <v/>
      </c>
      <c r="E191">
        <f>'Public adulte'!$C$8</f>
        <v>0</v>
      </c>
      <c r="F191" t="str">
        <f>'Public adulte'!$C$9</f>
        <v>«Choisir»</v>
      </c>
      <c r="G191" s="187">
        <f>'Public adulte'!$C$10</f>
        <v>0</v>
      </c>
      <c r="H191" s="187" t="str">
        <f>IF(OR(G191=0,G191=""),"",VLOOKUP(G191,Données!$B$50:$D$52,3,TRUE))</f>
        <v/>
      </c>
      <c r="I191" s="188" t="str">
        <f>'Tableau de bord'!$G$18</f>
        <v/>
      </c>
      <c r="J191" s="174" t="str">
        <f>'Tableau de bord'!$G$19</f>
        <v/>
      </c>
      <c r="K191">
        <f>'Public adulte'!D211</f>
        <v>0</v>
      </c>
      <c r="L191" s="187" t="str">
        <f>'Public adulte'!X211</f>
        <v/>
      </c>
      <c r="M191" s="187" t="str">
        <f>'Public adulte'!Y211</f>
        <v/>
      </c>
      <c r="N191" s="187" t="str">
        <f t="shared" si="2"/>
        <v/>
      </c>
      <c r="O191" s="187" t="str">
        <f>IF(N191="","",IF(N191=0,0,'Public adulte'!O211))</f>
        <v/>
      </c>
      <c r="P191">
        <f>IF(N191=0,0,'Public adulte'!P211)</f>
        <v>0</v>
      </c>
      <c r="Q191" t="str">
        <f>'Public adulte'!AD211</f>
        <v/>
      </c>
      <c r="R191" t="str">
        <f>'Public adulte'!AE211</f>
        <v/>
      </c>
      <c r="S191" t="str">
        <f>'Public adulte'!AF211</f>
        <v/>
      </c>
    </row>
    <row r="192" spans="1:19" x14ac:dyDescent="0.35">
      <c r="A192" t="s">
        <v>120</v>
      </c>
      <c r="B192" t="str">
        <f>'Public adulte'!$C$6</f>
        <v>Choisir la période de dépôt</v>
      </c>
      <c r="C192">
        <f>'Identification de la salle'!$C$14</f>
        <v>0</v>
      </c>
      <c r="D192" s="187" t="str">
        <f>'Public adulte'!$C$7</f>
        <v/>
      </c>
      <c r="E192">
        <f>'Public adulte'!$C$8</f>
        <v>0</v>
      </c>
      <c r="F192" t="str">
        <f>'Public adulte'!$C$9</f>
        <v>«Choisir»</v>
      </c>
      <c r="G192" s="187">
        <f>'Public adulte'!$C$10</f>
        <v>0</v>
      </c>
      <c r="H192" s="187" t="str">
        <f>IF(OR(G192=0,G192=""),"",VLOOKUP(G192,Données!$B$50:$D$52,3,TRUE))</f>
        <v/>
      </c>
      <c r="I192" s="188" t="str">
        <f>'Tableau de bord'!$G$18</f>
        <v/>
      </c>
      <c r="J192" s="174" t="str">
        <f>'Tableau de bord'!$G$19</f>
        <v/>
      </c>
      <c r="K192">
        <f>'Public adulte'!D212</f>
        <v>0</v>
      </c>
      <c r="L192" s="187" t="str">
        <f>'Public adulte'!X212</f>
        <v/>
      </c>
      <c r="M192" s="187" t="str">
        <f>'Public adulte'!Y212</f>
        <v/>
      </c>
      <c r="N192" s="187" t="str">
        <f t="shared" si="2"/>
        <v/>
      </c>
      <c r="O192" s="187" t="str">
        <f>IF(N192="","",IF(N192=0,0,'Public adulte'!O212))</f>
        <v/>
      </c>
      <c r="P192">
        <f>IF(N192=0,0,'Public adulte'!P212)</f>
        <v>0</v>
      </c>
      <c r="Q192" t="str">
        <f>'Public adulte'!AD212</f>
        <v/>
      </c>
      <c r="R192" t="str">
        <f>'Public adulte'!AE212</f>
        <v/>
      </c>
      <c r="S192" t="str">
        <f>'Public adulte'!AF212</f>
        <v/>
      </c>
    </row>
    <row r="193" spans="1:19" x14ac:dyDescent="0.35">
      <c r="A193" t="s">
        <v>120</v>
      </c>
      <c r="B193" t="str">
        <f>'Public adulte'!$C$6</f>
        <v>Choisir la période de dépôt</v>
      </c>
      <c r="C193">
        <f>'Identification de la salle'!$C$14</f>
        <v>0</v>
      </c>
      <c r="D193" s="187" t="str">
        <f>'Public adulte'!$C$7</f>
        <v/>
      </c>
      <c r="E193">
        <f>'Public adulte'!$C$8</f>
        <v>0</v>
      </c>
      <c r="F193" t="str">
        <f>'Public adulte'!$C$9</f>
        <v>«Choisir»</v>
      </c>
      <c r="G193" s="187">
        <f>'Public adulte'!$C$10</f>
        <v>0</v>
      </c>
      <c r="H193" s="187" t="str">
        <f>IF(OR(G193=0,G193=""),"",VLOOKUP(G193,Données!$B$50:$D$52,3,TRUE))</f>
        <v/>
      </c>
      <c r="I193" s="188" t="str">
        <f>'Tableau de bord'!$G$18</f>
        <v/>
      </c>
      <c r="J193" s="174" t="str">
        <f>'Tableau de bord'!$G$19</f>
        <v/>
      </c>
      <c r="K193">
        <f>'Public adulte'!D213</f>
        <v>0</v>
      </c>
      <c r="L193" s="187" t="str">
        <f>'Public adulte'!X213</f>
        <v/>
      </c>
      <c r="M193" s="187" t="str">
        <f>'Public adulte'!Y213</f>
        <v/>
      </c>
      <c r="N193" s="187" t="str">
        <f t="shared" si="2"/>
        <v/>
      </c>
      <c r="O193" s="187" t="str">
        <f>IF(N193="","",IF(N193=0,0,'Public adulte'!O213))</f>
        <v/>
      </c>
      <c r="P193">
        <f>IF(N193=0,0,'Public adulte'!P213)</f>
        <v>0</v>
      </c>
      <c r="Q193" t="str">
        <f>'Public adulte'!AD213</f>
        <v/>
      </c>
      <c r="R193" t="str">
        <f>'Public adulte'!AE213</f>
        <v/>
      </c>
      <c r="S193" t="str">
        <f>'Public adulte'!AF213</f>
        <v/>
      </c>
    </row>
    <row r="194" spans="1:19" x14ac:dyDescent="0.35">
      <c r="A194" t="s">
        <v>120</v>
      </c>
      <c r="B194" t="str">
        <f>'Public adulte'!$C$6</f>
        <v>Choisir la période de dépôt</v>
      </c>
      <c r="C194">
        <f>'Identification de la salle'!$C$14</f>
        <v>0</v>
      </c>
      <c r="D194" s="187" t="str">
        <f>'Public adulte'!$C$7</f>
        <v/>
      </c>
      <c r="E194">
        <f>'Public adulte'!$C$8</f>
        <v>0</v>
      </c>
      <c r="F194" t="str">
        <f>'Public adulte'!$C$9</f>
        <v>«Choisir»</v>
      </c>
      <c r="G194" s="187">
        <f>'Public adulte'!$C$10</f>
        <v>0</v>
      </c>
      <c r="H194" s="187" t="str">
        <f>IF(OR(G194=0,G194=""),"",VLOOKUP(G194,Données!$B$50:$D$52,3,TRUE))</f>
        <v/>
      </c>
      <c r="I194" s="188" t="str">
        <f>'Tableau de bord'!$G$18</f>
        <v/>
      </c>
      <c r="J194" s="174" t="str">
        <f>'Tableau de bord'!$G$19</f>
        <v/>
      </c>
      <c r="K194">
        <f>'Public adulte'!D214</f>
        <v>0</v>
      </c>
      <c r="L194" s="187" t="str">
        <f>'Public adulte'!X214</f>
        <v/>
      </c>
      <c r="M194" s="187" t="str">
        <f>'Public adulte'!Y214</f>
        <v/>
      </c>
      <c r="N194" s="187" t="str">
        <f t="shared" si="2"/>
        <v/>
      </c>
      <c r="O194" s="187" t="str">
        <f>IF(N194="","",IF(N194=0,0,'Public adulte'!O214))</f>
        <v/>
      </c>
      <c r="P194">
        <f>IF(N194=0,0,'Public adulte'!P214)</f>
        <v>0</v>
      </c>
      <c r="Q194" t="str">
        <f>'Public adulte'!AD214</f>
        <v/>
      </c>
      <c r="R194" t="str">
        <f>'Public adulte'!AE214</f>
        <v/>
      </c>
      <c r="S194" t="str">
        <f>'Public adulte'!AF214</f>
        <v/>
      </c>
    </row>
    <row r="195" spans="1:19" x14ac:dyDescent="0.35">
      <c r="A195" t="s">
        <v>120</v>
      </c>
      <c r="B195" t="str">
        <f>'Public adulte'!$C$6</f>
        <v>Choisir la période de dépôt</v>
      </c>
      <c r="C195">
        <f>'Identification de la salle'!$C$14</f>
        <v>0</v>
      </c>
      <c r="D195" s="187" t="str">
        <f>'Public adulte'!$C$7</f>
        <v/>
      </c>
      <c r="E195">
        <f>'Public adulte'!$C$8</f>
        <v>0</v>
      </c>
      <c r="F195" t="str">
        <f>'Public adulte'!$C$9</f>
        <v>«Choisir»</v>
      </c>
      <c r="G195" s="187">
        <f>'Public adulte'!$C$10</f>
        <v>0</v>
      </c>
      <c r="H195" s="187" t="str">
        <f>IF(OR(G195=0,G195=""),"",VLOOKUP(G195,Données!$B$50:$D$52,3,TRUE))</f>
        <v/>
      </c>
      <c r="I195" s="188" t="str">
        <f>'Tableau de bord'!$G$18</f>
        <v/>
      </c>
      <c r="J195" s="174" t="str">
        <f>'Tableau de bord'!$G$19</f>
        <v/>
      </c>
      <c r="K195">
        <f>'Public adulte'!D215</f>
        <v>0</v>
      </c>
      <c r="L195" s="187" t="str">
        <f>'Public adulte'!X215</f>
        <v/>
      </c>
      <c r="M195" s="187" t="str">
        <f>'Public adulte'!Y215</f>
        <v/>
      </c>
      <c r="N195" s="187" t="str">
        <f t="shared" ref="N195:N257" si="3">IF(L195="","",L195-M195)</f>
        <v/>
      </c>
      <c r="O195" s="187" t="str">
        <f>IF(N195="","",IF(N195=0,0,'Public adulte'!O215))</f>
        <v/>
      </c>
      <c r="P195">
        <f>IF(N195=0,0,'Public adulte'!P215)</f>
        <v>0</v>
      </c>
      <c r="Q195" t="str">
        <f>'Public adulte'!AD215</f>
        <v/>
      </c>
      <c r="R195" t="str">
        <f>'Public adulte'!AE215</f>
        <v/>
      </c>
      <c r="S195" t="str">
        <f>'Public adulte'!AF215</f>
        <v/>
      </c>
    </row>
    <row r="196" spans="1:19" x14ac:dyDescent="0.35">
      <c r="A196" t="s">
        <v>120</v>
      </c>
      <c r="B196" t="str">
        <f>'Public adulte'!$C$6</f>
        <v>Choisir la période de dépôt</v>
      </c>
      <c r="C196">
        <f>'Identification de la salle'!$C$14</f>
        <v>0</v>
      </c>
      <c r="D196" s="187" t="str">
        <f>'Public adulte'!$C$7</f>
        <v/>
      </c>
      <c r="E196">
        <f>'Public adulte'!$C$8</f>
        <v>0</v>
      </c>
      <c r="F196" t="str">
        <f>'Public adulte'!$C$9</f>
        <v>«Choisir»</v>
      </c>
      <c r="G196" s="187">
        <f>'Public adulte'!$C$10</f>
        <v>0</v>
      </c>
      <c r="H196" s="187" t="str">
        <f>IF(OR(G196=0,G196=""),"",VLOOKUP(G196,Données!$B$50:$D$52,3,TRUE))</f>
        <v/>
      </c>
      <c r="I196" s="188" t="str">
        <f>'Tableau de bord'!$G$18</f>
        <v/>
      </c>
      <c r="J196" s="174" t="str">
        <f>'Tableau de bord'!$G$19</f>
        <v/>
      </c>
      <c r="K196">
        <f>'Public adulte'!D216</f>
        <v>0</v>
      </c>
      <c r="L196" s="187" t="str">
        <f>'Public adulte'!X216</f>
        <v/>
      </c>
      <c r="M196" s="187" t="str">
        <f>'Public adulte'!Y216</f>
        <v/>
      </c>
      <c r="N196" s="187" t="str">
        <f t="shared" si="3"/>
        <v/>
      </c>
      <c r="O196" s="187" t="str">
        <f>IF(N196="","",IF(N196=0,0,'Public adulte'!O216))</f>
        <v/>
      </c>
      <c r="P196">
        <f>IF(N196=0,0,'Public adulte'!P216)</f>
        <v>0</v>
      </c>
      <c r="Q196" t="str">
        <f>'Public adulte'!AD216</f>
        <v/>
      </c>
      <c r="R196" t="str">
        <f>'Public adulte'!AE216</f>
        <v/>
      </c>
      <c r="S196" t="str">
        <f>'Public adulte'!AF216</f>
        <v/>
      </c>
    </row>
    <row r="197" spans="1:19" x14ac:dyDescent="0.35">
      <c r="A197" t="s">
        <v>120</v>
      </c>
      <c r="B197" t="str">
        <f>'Public adulte'!$C$6</f>
        <v>Choisir la période de dépôt</v>
      </c>
      <c r="C197">
        <f>'Identification de la salle'!$C$14</f>
        <v>0</v>
      </c>
      <c r="D197" s="187" t="str">
        <f>'Public adulte'!$C$7</f>
        <v/>
      </c>
      <c r="E197">
        <f>'Public adulte'!$C$8</f>
        <v>0</v>
      </c>
      <c r="F197" t="str">
        <f>'Public adulte'!$C$9</f>
        <v>«Choisir»</v>
      </c>
      <c r="G197" s="187">
        <f>'Public adulte'!$C$10</f>
        <v>0</v>
      </c>
      <c r="H197" s="187" t="str">
        <f>IF(OR(G197=0,G197=""),"",VLOOKUP(G197,Données!$B$50:$D$52,3,TRUE))</f>
        <v/>
      </c>
      <c r="I197" s="188" t="str">
        <f>'Tableau de bord'!$G$18</f>
        <v/>
      </c>
      <c r="J197" s="174" t="str">
        <f>'Tableau de bord'!$G$19</f>
        <v/>
      </c>
      <c r="K197">
        <f>'Public adulte'!D217</f>
        <v>0</v>
      </c>
      <c r="L197" s="187" t="str">
        <f>'Public adulte'!X217</f>
        <v/>
      </c>
      <c r="M197" s="187" t="str">
        <f>'Public adulte'!Y217</f>
        <v/>
      </c>
      <c r="N197" s="187" t="str">
        <f t="shared" si="3"/>
        <v/>
      </c>
      <c r="O197" s="187" t="str">
        <f>IF(N197="","",IF(N197=0,0,'Public adulte'!O217))</f>
        <v/>
      </c>
      <c r="P197">
        <f>IF(N197=0,0,'Public adulte'!P217)</f>
        <v>0</v>
      </c>
      <c r="Q197" t="str">
        <f>'Public adulte'!AD217</f>
        <v/>
      </c>
      <c r="R197" t="str">
        <f>'Public adulte'!AE217</f>
        <v/>
      </c>
      <c r="S197" t="str">
        <f>'Public adulte'!AF217</f>
        <v/>
      </c>
    </row>
    <row r="198" spans="1:19" x14ac:dyDescent="0.35">
      <c r="A198" t="s">
        <v>120</v>
      </c>
      <c r="B198" t="str">
        <f>'Public adulte'!$C$6</f>
        <v>Choisir la période de dépôt</v>
      </c>
      <c r="C198">
        <f>'Identification de la salle'!$C$14</f>
        <v>0</v>
      </c>
      <c r="D198" s="187" t="str">
        <f>'Public adulte'!$C$7</f>
        <v/>
      </c>
      <c r="E198">
        <f>'Public adulte'!$C$8</f>
        <v>0</v>
      </c>
      <c r="F198" t="str">
        <f>'Public adulte'!$C$9</f>
        <v>«Choisir»</v>
      </c>
      <c r="G198" s="187">
        <f>'Public adulte'!$C$10</f>
        <v>0</v>
      </c>
      <c r="H198" s="187" t="str">
        <f>IF(OR(G198=0,G198=""),"",VLOOKUP(G198,Données!$B$50:$D$52,3,TRUE))</f>
        <v/>
      </c>
      <c r="I198" s="188" t="str">
        <f>'Tableau de bord'!$G$18</f>
        <v/>
      </c>
      <c r="J198" s="174" t="str">
        <f>'Tableau de bord'!$G$19</f>
        <v/>
      </c>
      <c r="K198">
        <f>'Public adulte'!D218</f>
        <v>0</v>
      </c>
      <c r="L198" s="187" t="str">
        <f>'Public adulte'!X218</f>
        <v/>
      </c>
      <c r="M198" s="187" t="str">
        <f>'Public adulte'!Y218</f>
        <v/>
      </c>
      <c r="N198" s="187" t="str">
        <f t="shared" si="3"/>
        <v/>
      </c>
      <c r="O198" s="187" t="str">
        <f>IF(N198="","",IF(N198=0,0,'Public adulte'!O218))</f>
        <v/>
      </c>
      <c r="P198">
        <f>IF(N198=0,0,'Public adulte'!P218)</f>
        <v>0</v>
      </c>
      <c r="Q198" t="str">
        <f>'Public adulte'!AD218</f>
        <v/>
      </c>
      <c r="R198" t="str">
        <f>'Public adulte'!AE218</f>
        <v/>
      </c>
      <c r="S198" t="str">
        <f>'Public adulte'!AF218</f>
        <v/>
      </c>
    </row>
    <row r="199" spans="1:19" x14ac:dyDescent="0.35">
      <c r="A199" t="s">
        <v>120</v>
      </c>
      <c r="B199" t="str">
        <f>'Public adulte'!$C$6</f>
        <v>Choisir la période de dépôt</v>
      </c>
      <c r="C199">
        <f>'Identification de la salle'!$C$14</f>
        <v>0</v>
      </c>
      <c r="D199" s="187" t="str">
        <f>'Public adulte'!$C$7</f>
        <v/>
      </c>
      <c r="E199">
        <f>'Public adulte'!$C$8</f>
        <v>0</v>
      </c>
      <c r="F199" t="str">
        <f>'Public adulte'!$C$9</f>
        <v>«Choisir»</v>
      </c>
      <c r="G199" s="187">
        <f>'Public adulte'!$C$10</f>
        <v>0</v>
      </c>
      <c r="H199" s="187" t="str">
        <f>IF(OR(G199=0,G199=""),"",VLOOKUP(G199,Données!$B$50:$D$52,3,TRUE))</f>
        <v/>
      </c>
      <c r="I199" s="188" t="str">
        <f>'Tableau de bord'!$G$18</f>
        <v/>
      </c>
      <c r="J199" s="174" t="str">
        <f>'Tableau de bord'!$G$19</f>
        <v/>
      </c>
      <c r="K199">
        <f>'Public adulte'!D219</f>
        <v>0</v>
      </c>
      <c r="L199" s="187" t="str">
        <f>'Public adulte'!X219</f>
        <v/>
      </c>
      <c r="M199" s="187" t="str">
        <f>'Public adulte'!Y219</f>
        <v/>
      </c>
      <c r="N199" s="187" t="str">
        <f t="shared" si="3"/>
        <v/>
      </c>
      <c r="O199" s="187" t="str">
        <f>IF(N199="","",IF(N199=0,0,'Public adulte'!O219))</f>
        <v/>
      </c>
      <c r="P199">
        <f>IF(N199=0,0,'Public adulte'!P219)</f>
        <v>0</v>
      </c>
      <c r="Q199" t="str">
        <f>'Public adulte'!AD219</f>
        <v/>
      </c>
      <c r="R199" t="str">
        <f>'Public adulte'!AE219</f>
        <v/>
      </c>
      <c r="S199" t="str">
        <f>'Public adulte'!AF219</f>
        <v/>
      </c>
    </row>
    <row r="200" spans="1:19" x14ac:dyDescent="0.35">
      <c r="A200" t="s">
        <v>120</v>
      </c>
      <c r="B200" t="str">
        <f>'Public adulte'!$C$6</f>
        <v>Choisir la période de dépôt</v>
      </c>
      <c r="C200">
        <f>'Identification de la salle'!$C$14</f>
        <v>0</v>
      </c>
      <c r="D200" s="187" t="str">
        <f>'Public adulte'!$C$7</f>
        <v/>
      </c>
      <c r="E200">
        <f>'Public adulte'!$C$8</f>
        <v>0</v>
      </c>
      <c r="F200" t="str">
        <f>'Public adulte'!$C$9</f>
        <v>«Choisir»</v>
      </c>
      <c r="G200" s="187">
        <f>'Public adulte'!$C$10</f>
        <v>0</v>
      </c>
      <c r="H200" s="187" t="str">
        <f>IF(OR(G200=0,G200=""),"",VLOOKUP(G200,Données!$B$50:$D$52,3,TRUE))</f>
        <v/>
      </c>
      <c r="I200" s="188" t="str">
        <f>'Tableau de bord'!$G$18</f>
        <v/>
      </c>
      <c r="J200" s="174" t="str">
        <f>'Tableau de bord'!$G$19</f>
        <v/>
      </c>
      <c r="K200">
        <f>'Public adulte'!D220</f>
        <v>0</v>
      </c>
      <c r="L200" s="187" t="str">
        <f>'Public adulte'!X220</f>
        <v/>
      </c>
      <c r="M200" s="187" t="str">
        <f>'Public adulte'!Y220</f>
        <v/>
      </c>
      <c r="N200" s="187" t="str">
        <f t="shared" si="3"/>
        <v/>
      </c>
      <c r="O200" s="187" t="str">
        <f>IF(N200="","",IF(N200=0,0,'Public adulte'!O220))</f>
        <v/>
      </c>
      <c r="P200">
        <f>IF(N200=0,0,'Public adulte'!P220)</f>
        <v>0</v>
      </c>
      <c r="Q200" t="str">
        <f>'Public adulte'!AD220</f>
        <v/>
      </c>
      <c r="R200" t="str">
        <f>'Public adulte'!AE220</f>
        <v/>
      </c>
      <c r="S200" t="str">
        <f>'Public adulte'!AF220</f>
        <v/>
      </c>
    </row>
    <row r="201" spans="1:19" x14ac:dyDescent="0.35">
      <c r="A201" t="s">
        <v>120</v>
      </c>
      <c r="B201" t="str">
        <f>'Public adulte'!$C$6</f>
        <v>Choisir la période de dépôt</v>
      </c>
      <c r="C201">
        <f>'Identification de la salle'!$C$14</f>
        <v>0</v>
      </c>
      <c r="D201" s="187" t="str">
        <f>'Public adulte'!$C$7</f>
        <v/>
      </c>
      <c r="E201">
        <f>'Public adulte'!$C$8</f>
        <v>0</v>
      </c>
      <c r="F201" t="str">
        <f>'Public adulte'!$C$9</f>
        <v>«Choisir»</v>
      </c>
      <c r="G201" s="187">
        <f>'Public adulte'!$C$10</f>
        <v>0</v>
      </c>
      <c r="H201" s="187" t="str">
        <f>IF(OR(G201=0,G201=""),"",VLOOKUP(G201,Données!$B$50:$D$52,3,TRUE))</f>
        <v/>
      </c>
      <c r="I201" s="188" t="str">
        <f>'Tableau de bord'!$G$18</f>
        <v/>
      </c>
      <c r="J201" s="174" t="str">
        <f>'Tableau de bord'!$G$19</f>
        <v/>
      </c>
      <c r="K201">
        <f>'Public adulte'!D221</f>
        <v>0</v>
      </c>
      <c r="L201" s="187" t="str">
        <f>'Public adulte'!X221</f>
        <v/>
      </c>
      <c r="M201" s="187" t="str">
        <f>'Public adulte'!Y221</f>
        <v/>
      </c>
      <c r="N201" s="187" t="str">
        <f t="shared" si="3"/>
        <v/>
      </c>
      <c r="O201" s="187" t="str">
        <f>IF(N201="","",IF(N201=0,0,'Public adulte'!O221))</f>
        <v/>
      </c>
      <c r="P201">
        <f>IF(N201=0,0,'Public adulte'!P221)</f>
        <v>0</v>
      </c>
      <c r="Q201" t="str">
        <f>'Public adulte'!AD221</f>
        <v/>
      </c>
      <c r="R201" t="str">
        <f>'Public adulte'!AE221</f>
        <v/>
      </c>
      <c r="S201" t="str">
        <f>'Public adulte'!AF221</f>
        <v/>
      </c>
    </row>
    <row r="202" spans="1:19" x14ac:dyDescent="0.35">
      <c r="A202" t="s">
        <v>120</v>
      </c>
      <c r="B202" t="str">
        <f>'Public adulte'!$C$6</f>
        <v>Choisir la période de dépôt</v>
      </c>
      <c r="C202">
        <f>'Identification de la salle'!$C$14</f>
        <v>0</v>
      </c>
      <c r="D202" s="187" t="str">
        <f>'Public adulte'!$C$7</f>
        <v/>
      </c>
      <c r="E202">
        <f>'Public adulte'!$C$8</f>
        <v>0</v>
      </c>
      <c r="F202" t="str">
        <f>'Public adulte'!$C$9</f>
        <v>«Choisir»</v>
      </c>
      <c r="G202" s="187">
        <f>'Public adulte'!$C$10</f>
        <v>0</v>
      </c>
      <c r="H202" s="187" t="str">
        <f>IF(OR(G202=0,G202=""),"",VLOOKUP(G202,Données!$B$50:$D$52,3,TRUE))</f>
        <v/>
      </c>
      <c r="I202" s="188" t="str">
        <f>'Tableau de bord'!$G$18</f>
        <v/>
      </c>
      <c r="J202" s="174" t="str">
        <f>'Tableau de bord'!$G$19</f>
        <v/>
      </c>
      <c r="K202">
        <f>'Public adulte'!D222</f>
        <v>0</v>
      </c>
      <c r="L202" s="187" t="str">
        <f>'Public adulte'!X222</f>
        <v/>
      </c>
      <c r="M202" s="187" t="str">
        <f>'Public adulte'!Y222</f>
        <v/>
      </c>
      <c r="N202" s="187" t="str">
        <f t="shared" si="3"/>
        <v/>
      </c>
      <c r="O202" s="187" t="str">
        <f>IF(N202="","",IF(N202=0,0,'Public adulte'!O222))</f>
        <v/>
      </c>
      <c r="P202">
        <f>IF(N202=0,0,'Public adulte'!P222)</f>
        <v>0</v>
      </c>
      <c r="Q202" t="str">
        <f>'Public adulte'!AD222</f>
        <v/>
      </c>
      <c r="R202" t="str">
        <f>'Public adulte'!AE222</f>
        <v/>
      </c>
      <c r="S202" t="str">
        <f>'Public adulte'!AF222</f>
        <v/>
      </c>
    </row>
    <row r="203" spans="1:19" x14ac:dyDescent="0.35">
      <c r="A203" t="s">
        <v>120</v>
      </c>
      <c r="B203" t="str">
        <f>'Public adulte'!$C$6</f>
        <v>Choisir la période de dépôt</v>
      </c>
      <c r="C203">
        <f>'Identification de la salle'!$C$14</f>
        <v>0</v>
      </c>
      <c r="D203" s="187" t="str">
        <f>'Public adulte'!$C$7</f>
        <v/>
      </c>
      <c r="E203">
        <f>'Public adulte'!$C$8</f>
        <v>0</v>
      </c>
      <c r="F203" t="str">
        <f>'Public adulte'!$C$9</f>
        <v>«Choisir»</v>
      </c>
      <c r="G203" s="187">
        <f>'Public adulte'!$C$10</f>
        <v>0</v>
      </c>
      <c r="H203" s="187" t="str">
        <f>IF(OR(G203=0,G203=""),"",VLOOKUP(G203,Données!$B$50:$D$52,3,TRUE))</f>
        <v/>
      </c>
      <c r="I203" s="188" t="str">
        <f>'Tableau de bord'!$G$18</f>
        <v/>
      </c>
      <c r="J203" s="174" t="str">
        <f>'Tableau de bord'!$G$19</f>
        <v/>
      </c>
      <c r="K203">
        <f>'Public adulte'!D223</f>
        <v>0</v>
      </c>
      <c r="L203" s="187" t="str">
        <f>'Public adulte'!X223</f>
        <v/>
      </c>
      <c r="M203" s="187" t="str">
        <f>'Public adulte'!Y223</f>
        <v/>
      </c>
      <c r="N203" s="187" t="str">
        <f t="shared" si="3"/>
        <v/>
      </c>
      <c r="O203" s="187" t="str">
        <f>IF(N203="","",IF(N203=0,0,'Public adulte'!O223))</f>
        <v/>
      </c>
      <c r="P203">
        <f>IF(N203=0,0,'Public adulte'!P223)</f>
        <v>0</v>
      </c>
      <c r="Q203" t="str">
        <f>'Public adulte'!AD223</f>
        <v/>
      </c>
      <c r="R203" t="str">
        <f>'Public adulte'!AE223</f>
        <v/>
      </c>
      <c r="S203" t="str">
        <f>'Public adulte'!AF223</f>
        <v/>
      </c>
    </row>
    <row r="204" spans="1:19" x14ac:dyDescent="0.35">
      <c r="A204" t="s">
        <v>120</v>
      </c>
      <c r="B204" t="str">
        <f>'Public adulte'!$C$6</f>
        <v>Choisir la période de dépôt</v>
      </c>
      <c r="C204">
        <f>'Identification de la salle'!$C$14</f>
        <v>0</v>
      </c>
      <c r="D204" s="187" t="str">
        <f>'Public adulte'!$C$7</f>
        <v/>
      </c>
      <c r="E204">
        <f>'Public adulte'!$C$8</f>
        <v>0</v>
      </c>
      <c r="F204" t="str">
        <f>'Public adulte'!$C$9</f>
        <v>«Choisir»</v>
      </c>
      <c r="G204" s="187">
        <f>'Public adulte'!$C$10</f>
        <v>0</v>
      </c>
      <c r="H204" s="187" t="str">
        <f>IF(OR(G204=0,G204=""),"",VLOOKUP(G204,Données!$B$50:$D$52,3,TRUE))</f>
        <v/>
      </c>
      <c r="I204" s="188" t="str">
        <f>'Tableau de bord'!$G$18</f>
        <v/>
      </c>
      <c r="J204" s="174" t="str">
        <f>'Tableau de bord'!$G$19</f>
        <v/>
      </c>
      <c r="K204">
        <f>'Public adulte'!D224</f>
        <v>0</v>
      </c>
      <c r="L204" s="187" t="str">
        <f>'Public adulte'!X224</f>
        <v/>
      </c>
      <c r="M204" s="187" t="str">
        <f>'Public adulte'!Y224</f>
        <v/>
      </c>
      <c r="N204" s="187" t="str">
        <f t="shared" si="3"/>
        <v/>
      </c>
      <c r="O204" s="187" t="str">
        <f>IF(N204="","",IF(N204=0,0,'Public adulte'!O224))</f>
        <v/>
      </c>
      <c r="P204">
        <f>IF(N204=0,0,'Public adulte'!P224)</f>
        <v>0</v>
      </c>
      <c r="Q204" t="str">
        <f>'Public adulte'!AD224</f>
        <v/>
      </c>
      <c r="R204" t="str">
        <f>'Public adulte'!AE224</f>
        <v/>
      </c>
      <c r="S204" t="str">
        <f>'Public adulte'!AF224</f>
        <v/>
      </c>
    </row>
    <row r="205" spans="1:19" x14ac:dyDescent="0.35">
      <c r="A205" t="s">
        <v>120</v>
      </c>
      <c r="B205" t="str">
        <f>'Public adulte'!$C$6</f>
        <v>Choisir la période de dépôt</v>
      </c>
      <c r="C205">
        <f>'Identification de la salle'!$C$14</f>
        <v>0</v>
      </c>
      <c r="D205" s="187" t="str">
        <f>'Public adulte'!$C$7</f>
        <v/>
      </c>
      <c r="E205">
        <f>'Public adulte'!$C$8</f>
        <v>0</v>
      </c>
      <c r="F205" t="str">
        <f>'Public adulte'!$C$9</f>
        <v>«Choisir»</v>
      </c>
      <c r="G205" s="187">
        <f>'Public adulte'!$C$10</f>
        <v>0</v>
      </c>
      <c r="H205" s="187" t="str">
        <f>IF(OR(G205=0,G205=""),"",VLOOKUP(G205,Données!$B$50:$D$52,3,TRUE))</f>
        <v/>
      </c>
      <c r="I205" s="188" t="str">
        <f>'Tableau de bord'!$G$18</f>
        <v/>
      </c>
      <c r="J205" s="174" t="str">
        <f>'Tableau de bord'!$G$19</f>
        <v/>
      </c>
      <c r="K205">
        <f>'Public adulte'!D225</f>
        <v>0</v>
      </c>
      <c r="L205" s="187" t="str">
        <f>'Public adulte'!X225</f>
        <v/>
      </c>
      <c r="M205" s="187" t="str">
        <f>'Public adulte'!Y225</f>
        <v/>
      </c>
      <c r="N205" s="187" t="str">
        <f t="shared" si="3"/>
        <v/>
      </c>
      <c r="O205" s="187" t="str">
        <f>IF(N205="","",IF(N205=0,0,'Public adulte'!O225))</f>
        <v/>
      </c>
      <c r="P205">
        <f>IF(N205=0,0,'Public adulte'!P225)</f>
        <v>0</v>
      </c>
      <c r="Q205" t="str">
        <f>'Public adulte'!AD225</f>
        <v/>
      </c>
      <c r="R205" t="str">
        <f>'Public adulte'!AE225</f>
        <v/>
      </c>
      <c r="S205" t="str">
        <f>'Public adulte'!AF225</f>
        <v/>
      </c>
    </row>
    <row r="206" spans="1:19" x14ac:dyDescent="0.35">
      <c r="A206" t="s">
        <v>120</v>
      </c>
      <c r="B206" t="str">
        <f>'Public adulte'!$C$6</f>
        <v>Choisir la période de dépôt</v>
      </c>
      <c r="C206">
        <f>'Identification de la salle'!$C$14</f>
        <v>0</v>
      </c>
      <c r="D206" s="187" t="str">
        <f>'Public adulte'!$C$7</f>
        <v/>
      </c>
      <c r="E206">
        <f>'Public adulte'!$C$8</f>
        <v>0</v>
      </c>
      <c r="F206" t="str">
        <f>'Public adulte'!$C$9</f>
        <v>«Choisir»</v>
      </c>
      <c r="G206" s="187">
        <f>'Public adulte'!$C$10</f>
        <v>0</v>
      </c>
      <c r="H206" s="187" t="str">
        <f>IF(OR(G206=0,G206=""),"",VLOOKUP(G206,Données!$B$50:$D$52,3,TRUE))</f>
        <v/>
      </c>
      <c r="I206" s="188" t="str">
        <f>'Tableau de bord'!$G$18</f>
        <v/>
      </c>
      <c r="J206" s="174" t="str">
        <f>'Tableau de bord'!$G$19</f>
        <v/>
      </c>
      <c r="K206">
        <f>'Public adulte'!D226</f>
        <v>0</v>
      </c>
      <c r="L206" s="187" t="str">
        <f>'Public adulte'!X226</f>
        <v/>
      </c>
      <c r="M206" s="187" t="str">
        <f>'Public adulte'!Y226</f>
        <v/>
      </c>
      <c r="N206" s="187" t="str">
        <f t="shared" si="3"/>
        <v/>
      </c>
      <c r="O206" s="187" t="str">
        <f>IF(N206="","",IF(N206=0,0,'Public adulte'!O226))</f>
        <v/>
      </c>
      <c r="P206">
        <f>IF(N206=0,0,'Public adulte'!P226)</f>
        <v>0</v>
      </c>
      <c r="Q206" t="str">
        <f>'Public adulte'!AD226</f>
        <v/>
      </c>
      <c r="R206" t="str">
        <f>'Public adulte'!AE226</f>
        <v/>
      </c>
      <c r="S206" t="str">
        <f>'Public adulte'!AF226</f>
        <v/>
      </c>
    </row>
    <row r="207" spans="1:19" x14ac:dyDescent="0.35">
      <c r="A207" t="s">
        <v>120</v>
      </c>
      <c r="B207" t="str">
        <f>'Public adulte'!$C$6</f>
        <v>Choisir la période de dépôt</v>
      </c>
      <c r="C207">
        <f>'Identification de la salle'!$C$14</f>
        <v>0</v>
      </c>
      <c r="D207" s="187" t="str">
        <f>'Public adulte'!$C$7</f>
        <v/>
      </c>
      <c r="E207">
        <f>'Public adulte'!$C$8</f>
        <v>0</v>
      </c>
      <c r="F207" t="str">
        <f>'Public adulte'!$C$9</f>
        <v>«Choisir»</v>
      </c>
      <c r="G207" s="187">
        <f>'Public adulte'!$C$10</f>
        <v>0</v>
      </c>
      <c r="H207" s="187" t="str">
        <f>IF(OR(G207=0,G207=""),"",VLOOKUP(G207,Données!$B$50:$D$52,3,TRUE))</f>
        <v/>
      </c>
      <c r="I207" s="188" t="str">
        <f>'Tableau de bord'!$G$18</f>
        <v/>
      </c>
      <c r="J207" s="174" t="str">
        <f>'Tableau de bord'!$G$19</f>
        <v/>
      </c>
      <c r="K207">
        <f>'Public adulte'!D227</f>
        <v>0</v>
      </c>
      <c r="L207" s="187" t="str">
        <f>'Public adulte'!X227</f>
        <v/>
      </c>
      <c r="M207" s="187" t="str">
        <f>'Public adulte'!Y227</f>
        <v/>
      </c>
      <c r="N207" s="187" t="str">
        <f t="shared" si="3"/>
        <v/>
      </c>
      <c r="O207" s="187" t="str">
        <f>IF(N207="","",IF(N207=0,0,'Public adulte'!O227))</f>
        <v/>
      </c>
      <c r="P207">
        <f>IF(N207=0,0,'Public adulte'!P227)</f>
        <v>0</v>
      </c>
      <c r="Q207" t="str">
        <f>'Public adulte'!AD227</f>
        <v/>
      </c>
      <c r="R207" t="str">
        <f>'Public adulte'!AE227</f>
        <v/>
      </c>
      <c r="S207" t="str">
        <f>'Public adulte'!AF227</f>
        <v/>
      </c>
    </row>
    <row r="208" spans="1:19" x14ac:dyDescent="0.35">
      <c r="A208" t="s">
        <v>120</v>
      </c>
      <c r="B208" t="str">
        <f>'Public adulte'!$C$6</f>
        <v>Choisir la période de dépôt</v>
      </c>
      <c r="C208">
        <f>'Identification de la salle'!$C$14</f>
        <v>0</v>
      </c>
      <c r="D208" s="187" t="str">
        <f>'Public adulte'!$C$7</f>
        <v/>
      </c>
      <c r="E208">
        <f>'Public adulte'!$C$8</f>
        <v>0</v>
      </c>
      <c r="F208" t="str">
        <f>'Public adulte'!$C$9</f>
        <v>«Choisir»</v>
      </c>
      <c r="G208" s="187">
        <f>'Public adulte'!$C$10</f>
        <v>0</v>
      </c>
      <c r="H208" s="187" t="str">
        <f>IF(OR(G208=0,G208=""),"",VLOOKUP(G208,Données!$B$50:$D$52,3,TRUE))</f>
        <v/>
      </c>
      <c r="I208" s="188" t="str">
        <f>'Tableau de bord'!$G$18</f>
        <v/>
      </c>
      <c r="J208" s="174" t="str">
        <f>'Tableau de bord'!$G$19</f>
        <v/>
      </c>
      <c r="K208">
        <f>'Public adulte'!D228</f>
        <v>0</v>
      </c>
      <c r="L208" s="187" t="str">
        <f>'Public adulte'!X228</f>
        <v/>
      </c>
      <c r="M208" s="187" t="str">
        <f>'Public adulte'!Y228</f>
        <v/>
      </c>
      <c r="N208" s="187" t="str">
        <f t="shared" si="3"/>
        <v/>
      </c>
      <c r="O208" s="187" t="str">
        <f>IF(N208="","",IF(N208=0,0,'Public adulte'!O228))</f>
        <v/>
      </c>
      <c r="P208">
        <f>IF(N208=0,0,'Public adulte'!P228)</f>
        <v>0</v>
      </c>
      <c r="Q208" t="str">
        <f>'Public adulte'!AD228</f>
        <v/>
      </c>
      <c r="R208" t="str">
        <f>'Public adulte'!AE228</f>
        <v/>
      </c>
      <c r="S208" t="str">
        <f>'Public adulte'!AF228</f>
        <v/>
      </c>
    </row>
    <row r="209" spans="1:19" x14ac:dyDescent="0.35">
      <c r="A209" t="s">
        <v>120</v>
      </c>
      <c r="B209" t="str">
        <f>'Public adulte'!$C$6</f>
        <v>Choisir la période de dépôt</v>
      </c>
      <c r="C209">
        <f>'Identification de la salle'!$C$14</f>
        <v>0</v>
      </c>
      <c r="D209" s="187" t="str">
        <f>'Public adulte'!$C$7</f>
        <v/>
      </c>
      <c r="E209">
        <f>'Public adulte'!$C$8</f>
        <v>0</v>
      </c>
      <c r="F209" t="str">
        <f>'Public adulte'!$C$9</f>
        <v>«Choisir»</v>
      </c>
      <c r="G209" s="187">
        <f>'Public adulte'!$C$10</f>
        <v>0</v>
      </c>
      <c r="H209" s="187" t="str">
        <f>IF(OR(G209=0,G209=""),"",VLOOKUP(G209,Données!$B$50:$D$52,3,TRUE))</f>
        <v/>
      </c>
      <c r="I209" s="188" t="str">
        <f>'Tableau de bord'!$G$18</f>
        <v/>
      </c>
      <c r="J209" s="174" t="str">
        <f>'Tableau de bord'!$G$19</f>
        <v/>
      </c>
      <c r="K209">
        <f>'Public adulte'!D229</f>
        <v>0</v>
      </c>
      <c r="L209" s="187" t="str">
        <f>'Public adulte'!X229</f>
        <v/>
      </c>
      <c r="M209" s="187" t="str">
        <f>'Public adulte'!Y229</f>
        <v/>
      </c>
      <c r="N209" s="187" t="str">
        <f t="shared" si="3"/>
        <v/>
      </c>
      <c r="O209" s="187" t="str">
        <f>IF(N209="","",IF(N209=0,0,'Public adulte'!O229))</f>
        <v/>
      </c>
      <c r="P209">
        <f>IF(N209=0,0,'Public adulte'!P229)</f>
        <v>0</v>
      </c>
      <c r="Q209" t="str">
        <f>'Public adulte'!AD229</f>
        <v/>
      </c>
      <c r="R209" t="str">
        <f>'Public adulte'!AE229</f>
        <v/>
      </c>
      <c r="S209" t="str">
        <f>'Public adulte'!AF229</f>
        <v/>
      </c>
    </row>
    <row r="210" spans="1:19" x14ac:dyDescent="0.35">
      <c r="A210" t="s">
        <v>120</v>
      </c>
      <c r="B210" t="str">
        <f>'Public adulte'!$C$6</f>
        <v>Choisir la période de dépôt</v>
      </c>
      <c r="C210">
        <f>'Identification de la salle'!$C$14</f>
        <v>0</v>
      </c>
      <c r="D210" s="187" t="str">
        <f>'Public adulte'!$C$7</f>
        <v/>
      </c>
      <c r="E210">
        <f>'Public adulte'!$C$8</f>
        <v>0</v>
      </c>
      <c r="F210" t="str">
        <f>'Public adulte'!$C$9</f>
        <v>«Choisir»</v>
      </c>
      <c r="G210" s="187">
        <f>'Public adulte'!$C$10</f>
        <v>0</v>
      </c>
      <c r="H210" s="187" t="str">
        <f>IF(OR(G210=0,G210=""),"",VLOOKUP(G210,Données!$B$50:$D$52,3,TRUE))</f>
        <v/>
      </c>
      <c r="I210" s="188" t="str">
        <f>'Tableau de bord'!$G$18</f>
        <v/>
      </c>
      <c r="J210" s="174" t="str">
        <f>'Tableau de bord'!$G$19</f>
        <v/>
      </c>
      <c r="K210">
        <f>'Public adulte'!D230</f>
        <v>0</v>
      </c>
      <c r="L210" s="187" t="str">
        <f>'Public adulte'!X230</f>
        <v/>
      </c>
      <c r="M210" s="187" t="str">
        <f>'Public adulte'!Y230</f>
        <v/>
      </c>
      <c r="N210" s="187" t="str">
        <f t="shared" si="3"/>
        <v/>
      </c>
      <c r="O210" s="187" t="str">
        <f>IF(N210="","",IF(N210=0,0,'Public adulte'!O230))</f>
        <v/>
      </c>
      <c r="P210">
        <f>IF(N210=0,0,'Public adulte'!P230)</f>
        <v>0</v>
      </c>
      <c r="Q210" t="str">
        <f>'Public adulte'!AD230</f>
        <v/>
      </c>
      <c r="R210" t="str">
        <f>'Public adulte'!AE230</f>
        <v/>
      </c>
      <c r="S210" t="str">
        <f>'Public adulte'!AF230</f>
        <v/>
      </c>
    </row>
    <row r="211" spans="1:19" x14ac:dyDescent="0.35">
      <c r="A211" t="s">
        <v>120</v>
      </c>
      <c r="B211" t="str">
        <f>'Public adulte'!$C$6</f>
        <v>Choisir la période de dépôt</v>
      </c>
      <c r="C211">
        <f>'Identification de la salle'!$C$14</f>
        <v>0</v>
      </c>
      <c r="D211" s="187" t="str">
        <f>'Public adulte'!$C$7</f>
        <v/>
      </c>
      <c r="E211">
        <f>'Public adulte'!$C$8</f>
        <v>0</v>
      </c>
      <c r="F211" t="str">
        <f>'Public adulte'!$C$9</f>
        <v>«Choisir»</v>
      </c>
      <c r="G211" s="187">
        <f>'Public adulte'!$C$10</f>
        <v>0</v>
      </c>
      <c r="H211" s="187" t="str">
        <f>IF(OR(G211=0,G211=""),"",VLOOKUP(G211,Données!$B$50:$D$52,3,TRUE))</f>
        <v/>
      </c>
      <c r="I211" s="188" t="str">
        <f>'Tableau de bord'!$G$18</f>
        <v/>
      </c>
      <c r="J211" s="174" t="str">
        <f>'Tableau de bord'!$G$19</f>
        <v/>
      </c>
      <c r="K211">
        <f>'Public adulte'!D231</f>
        <v>0</v>
      </c>
      <c r="L211" s="187" t="str">
        <f>'Public adulte'!X231</f>
        <v/>
      </c>
      <c r="M211" s="187" t="str">
        <f>'Public adulte'!Y231</f>
        <v/>
      </c>
      <c r="N211" s="187" t="str">
        <f t="shared" si="3"/>
        <v/>
      </c>
      <c r="O211" s="187" t="str">
        <f>IF(N211="","",IF(N211=0,0,'Public adulte'!O231))</f>
        <v/>
      </c>
      <c r="P211">
        <f>IF(N211=0,0,'Public adulte'!P231)</f>
        <v>0</v>
      </c>
      <c r="Q211" t="str">
        <f>'Public adulte'!AD231</f>
        <v/>
      </c>
      <c r="R211" t="str">
        <f>'Public adulte'!AE231</f>
        <v/>
      </c>
      <c r="S211" t="str">
        <f>'Public adulte'!AF231</f>
        <v/>
      </c>
    </row>
    <row r="212" spans="1:19" x14ac:dyDescent="0.35">
      <c r="A212" t="s">
        <v>120</v>
      </c>
      <c r="B212" t="str">
        <f>'Public adulte'!$C$6</f>
        <v>Choisir la période de dépôt</v>
      </c>
      <c r="C212">
        <f>'Identification de la salle'!$C$14</f>
        <v>0</v>
      </c>
      <c r="D212" s="187" t="str">
        <f>'Public adulte'!$C$7</f>
        <v/>
      </c>
      <c r="E212">
        <f>'Public adulte'!$C$8</f>
        <v>0</v>
      </c>
      <c r="F212" t="str">
        <f>'Public adulte'!$C$9</f>
        <v>«Choisir»</v>
      </c>
      <c r="G212" s="187">
        <f>'Public adulte'!$C$10</f>
        <v>0</v>
      </c>
      <c r="H212" s="187" t="str">
        <f>IF(OR(G212=0,G212=""),"",VLOOKUP(G212,Données!$B$50:$D$52,3,TRUE))</f>
        <v/>
      </c>
      <c r="I212" s="188" t="str">
        <f>'Tableau de bord'!$G$18</f>
        <v/>
      </c>
      <c r="J212" s="174" t="str">
        <f>'Tableau de bord'!$G$19</f>
        <v/>
      </c>
      <c r="K212">
        <f>'Public adulte'!D232</f>
        <v>0</v>
      </c>
      <c r="L212" s="187" t="str">
        <f>'Public adulte'!X232</f>
        <v/>
      </c>
      <c r="M212" s="187" t="str">
        <f>'Public adulte'!Y232</f>
        <v/>
      </c>
      <c r="N212" s="187" t="str">
        <f t="shared" si="3"/>
        <v/>
      </c>
      <c r="O212" s="187" t="str">
        <f>IF(N212="","",IF(N212=0,0,'Public adulte'!O232))</f>
        <v/>
      </c>
      <c r="P212">
        <f>IF(N212=0,0,'Public adulte'!P232)</f>
        <v>0</v>
      </c>
      <c r="Q212" t="str">
        <f>'Public adulte'!AD232</f>
        <v/>
      </c>
      <c r="R212" t="str">
        <f>'Public adulte'!AE232</f>
        <v/>
      </c>
      <c r="S212" t="str">
        <f>'Public adulte'!AF232</f>
        <v/>
      </c>
    </row>
    <row r="213" spans="1:19" x14ac:dyDescent="0.35">
      <c r="A213" t="s">
        <v>120</v>
      </c>
      <c r="B213" t="str">
        <f>'Public adulte'!$C$6</f>
        <v>Choisir la période de dépôt</v>
      </c>
      <c r="C213">
        <f>'Identification de la salle'!$C$14</f>
        <v>0</v>
      </c>
      <c r="D213" s="187" t="str">
        <f>'Public adulte'!$C$7</f>
        <v/>
      </c>
      <c r="E213">
        <f>'Public adulte'!$C$8</f>
        <v>0</v>
      </c>
      <c r="F213" t="str">
        <f>'Public adulte'!$C$9</f>
        <v>«Choisir»</v>
      </c>
      <c r="G213" s="187">
        <f>'Public adulte'!$C$10</f>
        <v>0</v>
      </c>
      <c r="H213" s="187" t="str">
        <f>IF(OR(G213=0,G213=""),"",VLOOKUP(G213,Données!$B$50:$D$52,3,TRUE))</f>
        <v/>
      </c>
      <c r="I213" s="188" t="str">
        <f>'Tableau de bord'!$G$18</f>
        <v/>
      </c>
      <c r="J213" s="174" t="str">
        <f>'Tableau de bord'!$G$19</f>
        <v/>
      </c>
      <c r="K213">
        <f>'Public adulte'!D233</f>
        <v>0</v>
      </c>
      <c r="L213" s="187" t="str">
        <f>'Public adulte'!X233</f>
        <v/>
      </c>
      <c r="M213" s="187" t="str">
        <f>'Public adulte'!Y233</f>
        <v/>
      </c>
      <c r="N213" s="187" t="str">
        <f t="shared" si="3"/>
        <v/>
      </c>
      <c r="O213" s="187" t="str">
        <f>IF(N213="","",IF(N213=0,0,'Public adulte'!O233))</f>
        <v/>
      </c>
      <c r="P213">
        <f>IF(N213=0,0,'Public adulte'!P233)</f>
        <v>0</v>
      </c>
      <c r="Q213" t="str">
        <f>'Public adulte'!AD233</f>
        <v/>
      </c>
      <c r="R213" t="str">
        <f>'Public adulte'!AE233</f>
        <v/>
      </c>
      <c r="S213" t="str">
        <f>'Public adulte'!AF233</f>
        <v/>
      </c>
    </row>
    <row r="214" spans="1:19" x14ac:dyDescent="0.35">
      <c r="A214" t="s">
        <v>120</v>
      </c>
      <c r="B214" t="str">
        <f>'Public adulte'!$C$6</f>
        <v>Choisir la période de dépôt</v>
      </c>
      <c r="C214">
        <f>'Identification de la salle'!$C$14</f>
        <v>0</v>
      </c>
      <c r="D214" s="187" t="str">
        <f>'Public adulte'!$C$7</f>
        <v/>
      </c>
      <c r="E214">
        <f>'Public adulte'!$C$8</f>
        <v>0</v>
      </c>
      <c r="F214" t="str">
        <f>'Public adulte'!$C$9</f>
        <v>«Choisir»</v>
      </c>
      <c r="G214" s="187">
        <f>'Public adulte'!$C$10</f>
        <v>0</v>
      </c>
      <c r="H214" s="187" t="str">
        <f>IF(OR(G214=0,G214=""),"",VLOOKUP(G214,Données!$B$50:$D$52,3,TRUE))</f>
        <v/>
      </c>
      <c r="I214" s="188" t="str">
        <f>'Tableau de bord'!$G$18</f>
        <v/>
      </c>
      <c r="J214" s="174" t="str">
        <f>'Tableau de bord'!$G$19</f>
        <v/>
      </c>
      <c r="K214">
        <f>'Public adulte'!D234</f>
        <v>0</v>
      </c>
      <c r="L214" s="187" t="str">
        <f>'Public adulte'!X234</f>
        <v/>
      </c>
      <c r="M214" s="187" t="str">
        <f>'Public adulte'!Y234</f>
        <v/>
      </c>
      <c r="N214" s="187" t="str">
        <f t="shared" si="3"/>
        <v/>
      </c>
      <c r="O214" s="187" t="str">
        <f>IF(N214="","",IF(N214=0,0,'Public adulte'!O234))</f>
        <v/>
      </c>
      <c r="P214">
        <f>IF(N214=0,0,'Public adulte'!P234)</f>
        <v>0</v>
      </c>
      <c r="Q214" t="str">
        <f>'Public adulte'!AD234</f>
        <v/>
      </c>
      <c r="R214" t="str">
        <f>'Public adulte'!AE234</f>
        <v/>
      </c>
      <c r="S214" t="str">
        <f>'Public adulte'!AF234</f>
        <v/>
      </c>
    </row>
    <row r="215" spans="1:19" x14ac:dyDescent="0.35">
      <c r="A215" t="s">
        <v>120</v>
      </c>
      <c r="B215" t="str">
        <f>'Public adulte'!$C$6</f>
        <v>Choisir la période de dépôt</v>
      </c>
      <c r="C215">
        <f>'Identification de la salle'!$C$14</f>
        <v>0</v>
      </c>
      <c r="D215" s="187" t="str">
        <f>'Public adulte'!$C$7</f>
        <v/>
      </c>
      <c r="E215">
        <f>'Public adulte'!$C$8</f>
        <v>0</v>
      </c>
      <c r="F215" t="str">
        <f>'Public adulte'!$C$9</f>
        <v>«Choisir»</v>
      </c>
      <c r="G215" s="187">
        <f>'Public adulte'!$C$10</f>
        <v>0</v>
      </c>
      <c r="H215" s="187" t="str">
        <f>IF(OR(G215=0,G215=""),"",VLOOKUP(G215,Données!$B$50:$D$52,3,TRUE))</f>
        <v/>
      </c>
      <c r="I215" s="188" t="str">
        <f>'Tableau de bord'!$G$18</f>
        <v/>
      </c>
      <c r="J215" s="174" t="str">
        <f>'Tableau de bord'!$G$19</f>
        <v/>
      </c>
      <c r="K215">
        <f>'Public adulte'!D235</f>
        <v>0</v>
      </c>
      <c r="L215" s="187" t="str">
        <f>'Public adulte'!X235</f>
        <v/>
      </c>
      <c r="M215" s="187" t="str">
        <f>'Public adulte'!Y235</f>
        <v/>
      </c>
      <c r="N215" s="187" t="str">
        <f t="shared" si="3"/>
        <v/>
      </c>
      <c r="O215" s="187" t="str">
        <f>IF(N215="","",IF(N215=0,0,'Public adulte'!O235))</f>
        <v/>
      </c>
      <c r="P215">
        <f>IF(N215=0,0,'Public adulte'!P235)</f>
        <v>0</v>
      </c>
      <c r="Q215" t="str">
        <f>'Public adulte'!AD235</f>
        <v/>
      </c>
      <c r="R215" t="str">
        <f>'Public adulte'!AE235</f>
        <v/>
      </c>
      <c r="S215" t="str">
        <f>'Public adulte'!AF235</f>
        <v/>
      </c>
    </row>
    <row r="216" spans="1:19" x14ac:dyDescent="0.35">
      <c r="A216" t="s">
        <v>120</v>
      </c>
      <c r="B216" t="str">
        <f>'Public adulte'!$C$6</f>
        <v>Choisir la période de dépôt</v>
      </c>
      <c r="C216">
        <f>'Identification de la salle'!$C$14</f>
        <v>0</v>
      </c>
      <c r="D216" s="187" t="str">
        <f>'Public adulte'!$C$7</f>
        <v/>
      </c>
      <c r="E216">
        <f>'Public adulte'!$C$8</f>
        <v>0</v>
      </c>
      <c r="F216" t="str">
        <f>'Public adulte'!$C$9</f>
        <v>«Choisir»</v>
      </c>
      <c r="G216" s="187">
        <f>'Public adulte'!$C$10</f>
        <v>0</v>
      </c>
      <c r="H216" s="187" t="str">
        <f>IF(OR(G216=0,G216=""),"",VLOOKUP(G216,Données!$B$50:$D$52,3,TRUE))</f>
        <v/>
      </c>
      <c r="I216" s="188" t="str">
        <f>'Tableau de bord'!$G$18</f>
        <v/>
      </c>
      <c r="J216" s="174" t="str">
        <f>'Tableau de bord'!$G$19</f>
        <v/>
      </c>
      <c r="K216">
        <f>'Public adulte'!D236</f>
        <v>0</v>
      </c>
      <c r="L216" s="187" t="str">
        <f>'Public adulte'!X236</f>
        <v/>
      </c>
      <c r="M216" s="187" t="str">
        <f>'Public adulte'!Y236</f>
        <v/>
      </c>
      <c r="N216" s="187" t="str">
        <f t="shared" si="3"/>
        <v/>
      </c>
      <c r="O216" s="187" t="str">
        <f>IF(N216="","",IF(N216=0,0,'Public adulte'!O236))</f>
        <v/>
      </c>
      <c r="P216">
        <f>IF(N216=0,0,'Public adulte'!P236)</f>
        <v>0</v>
      </c>
      <c r="Q216" t="str">
        <f>'Public adulte'!AD236</f>
        <v/>
      </c>
      <c r="R216" t="str">
        <f>'Public adulte'!AE236</f>
        <v/>
      </c>
      <c r="S216" t="str">
        <f>'Public adulte'!AF236</f>
        <v/>
      </c>
    </row>
    <row r="217" spans="1:19" x14ac:dyDescent="0.35">
      <c r="A217" t="s">
        <v>120</v>
      </c>
      <c r="B217" t="str">
        <f>'Public adulte'!$C$6</f>
        <v>Choisir la période de dépôt</v>
      </c>
      <c r="C217">
        <f>'Identification de la salle'!$C$14</f>
        <v>0</v>
      </c>
      <c r="D217" s="187" t="str">
        <f>'Public adulte'!$C$7</f>
        <v/>
      </c>
      <c r="E217">
        <f>'Public adulte'!$C$8</f>
        <v>0</v>
      </c>
      <c r="F217" t="str">
        <f>'Public adulte'!$C$9</f>
        <v>«Choisir»</v>
      </c>
      <c r="G217" s="187">
        <f>'Public adulte'!$C$10</f>
        <v>0</v>
      </c>
      <c r="H217" s="187" t="str">
        <f>IF(OR(G217=0,G217=""),"",VLOOKUP(G217,Données!$B$50:$D$52,3,TRUE))</f>
        <v/>
      </c>
      <c r="I217" s="188" t="str">
        <f>'Tableau de bord'!$G$18</f>
        <v/>
      </c>
      <c r="J217" s="174" t="str">
        <f>'Tableau de bord'!$G$19</f>
        <v/>
      </c>
      <c r="K217">
        <f>'Public adulte'!D237</f>
        <v>0</v>
      </c>
      <c r="L217" s="187" t="str">
        <f>'Public adulte'!X237</f>
        <v/>
      </c>
      <c r="M217" s="187" t="str">
        <f>'Public adulte'!Y237</f>
        <v/>
      </c>
      <c r="N217" s="187" t="str">
        <f t="shared" si="3"/>
        <v/>
      </c>
      <c r="O217" s="187" t="str">
        <f>IF(N217="","",IF(N217=0,0,'Public adulte'!O237))</f>
        <v/>
      </c>
      <c r="P217">
        <f>IF(N217=0,0,'Public adulte'!P237)</f>
        <v>0</v>
      </c>
      <c r="Q217" t="str">
        <f>'Public adulte'!AD237</f>
        <v/>
      </c>
      <c r="R217" t="str">
        <f>'Public adulte'!AE237</f>
        <v/>
      </c>
      <c r="S217" t="str">
        <f>'Public adulte'!AF237</f>
        <v/>
      </c>
    </row>
    <row r="218" spans="1:19" x14ac:dyDescent="0.35">
      <c r="A218" t="s">
        <v>120</v>
      </c>
      <c r="B218" t="str">
        <f>'Public adulte'!$C$6</f>
        <v>Choisir la période de dépôt</v>
      </c>
      <c r="C218">
        <f>'Identification de la salle'!$C$14</f>
        <v>0</v>
      </c>
      <c r="D218" s="187" t="str">
        <f>'Public adulte'!$C$7</f>
        <v/>
      </c>
      <c r="E218">
        <f>'Public adulte'!$C$8</f>
        <v>0</v>
      </c>
      <c r="F218" t="str">
        <f>'Public adulte'!$C$9</f>
        <v>«Choisir»</v>
      </c>
      <c r="G218" s="187">
        <f>'Public adulte'!$C$10</f>
        <v>0</v>
      </c>
      <c r="H218" s="187" t="str">
        <f>IF(OR(G218=0,G218=""),"",VLOOKUP(G218,Données!$B$50:$D$52,3,TRUE))</f>
        <v/>
      </c>
      <c r="I218" s="188" t="str">
        <f>'Tableau de bord'!$G$18</f>
        <v/>
      </c>
      <c r="J218" s="174" t="str">
        <f>'Tableau de bord'!$G$19</f>
        <v/>
      </c>
      <c r="K218">
        <f>'Public adulte'!D238</f>
        <v>0</v>
      </c>
      <c r="L218" s="187" t="str">
        <f>'Public adulte'!X238</f>
        <v/>
      </c>
      <c r="M218" s="187" t="str">
        <f>'Public adulte'!Y238</f>
        <v/>
      </c>
      <c r="N218" s="187" t="str">
        <f t="shared" si="3"/>
        <v/>
      </c>
      <c r="O218" s="187" t="str">
        <f>IF(N218="","",IF(N218=0,0,'Public adulte'!O238))</f>
        <v/>
      </c>
      <c r="P218">
        <f>IF(N218=0,0,'Public adulte'!P238)</f>
        <v>0</v>
      </c>
      <c r="Q218" t="str">
        <f>'Public adulte'!AD238</f>
        <v/>
      </c>
      <c r="R218" t="str">
        <f>'Public adulte'!AE238</f>
        <v/>
      </c>
      <c r="S218" t="str">
        <f>'Public adulte'!AF238</f>
        <v/>
      </c>
    </row>
    <row r="219" spans="1:19" x14ac:dyDescent="0.35">
      <c r="A219" t="s">
        <v>120</v>
      </c>
      <c r="B219" t="str">
        <f>'Public adulte'!$C$6</f>
        <v>Choisir la période de dépôt</v>
      </c>
      <c r="C219">
        <f>'Identification de la salle'!$C$14</f>
        <v>0</v>
      </c>
      <c r="D219" s="187" t="str">
        <f>'Public adulte'!$C$7</f>
        <v/>
      </c>
      <c r="E219">
        <f>'Public adulte'!$C$8</f>
        <v>0</v>
      </c>
      <c r="F219" t="str">
        <f>'Public adulte'!$C$9</f>
        <v>«Choisir»</v>
      </c>
      <c r="G219" s="187">
        <f>'Public adulte'!$C$10</f>
        <v>0</v>
      </c>
      <c r="H219" s="187" t="str">
        <f>IF(OR(G219=0,G219=""),"",VLOOKUP(G219,Données!$B$50:$D$52,3,TRUE))</f>
        <v/>
      </c>
      <c r="I219" s="188" t="str">
        <f>'Tableau de bord'!$G$18</f>
        <v/>
      </c>
      <c r="J219" s="174" t="str">
        <f>'Tableau de bord'!$G$19</f>
        <v/>
      </c>
      <c r="K219">
        <f>'Public adulte'!D239</f>
        <v>0</v>
      </c>
      <c r="L219" s="187" t="str">
        <f>'Public adulte'!X239</f>
        <v/>
      </c>
      <c r="M219" s="187" t="str">
        <f>'Public adulte'!Y239</f>
        <v/>
      </c>
      <c r="N219" s="187" t="str">
        <f t="shared" si="3"/>
        <v/>
      </c>
      <c r="O219" s="187" t="str">
        <f>IF(N219="","",IF(N219=0,0,'Public adulte'!O239))</f>
        <v/>
      </c>
      <c r="P219">
        <f>IF(N219=0,0,'Public adulte'!P239)</f>
        <v>0</v>
      </c>
      <c r="Q219" t="str">
        <f>'Public adulte'!AD239</f>
        <v/>
      </c>
      <c r="R219" t="str">
        <f>'Public adulte'!AE239</f>
        <v/>
      </c>
      <c r="S219" t="str">
        <f>'Public adulte'!AF239</f>
        <v/>
      </c>
    </row>
    <row r="220" spans="1:19" x14ac:dyDescent="0.35">
      <c r="A220" t="s">
        <v>120</v>
      </c>
      <c r="B220" t="str">
        <f>'Public adulte'!$C$6</f>
        <v>Choisir la période de dépôt</v>
      </c>
      <c r="C220">
        <f>'Identification de la salle'!$C$14</f>
        <v>0</v>
      </c>
      <c r="D220" s="187" t="str">
        <f>'Public adulte'!$C$7</f>
        <v/>
      </c>
      <c r="E220">
        <f>'Public adulte'!$C$8</f>
        <v>0</v>
      </c>
      <c r="F220" t="str">
        <f>'Public adulte'!$C$9</f>
        <v>«Choisir»</v>
      </c>
      <c r="G220" s="187">
        <f>'Public adulte'!$C$10</f>
        <v>0</v>
      </c>
      <c r="H220" s="187" t="str">
        <f>IF(OR(G220=0,G220=""),"",VLOOKUP(G220,Données!$B$50:$D$52,3,TRUE))</f>
        <v/>
      </c>
      <c r="I220" s="188" t="str">
        <f>'Tableau de bord'!$G$18</f>
        <v/>
      </c>
      <c r="J220" s="174" t="str">
        <f>'Tableau de bord'!$G$19</f>
        <v/>
      </c>
      <c r="K220">
        <f>'Public adulte'!D240</f>
        <v>0</v>
      </c>
      <c r="L220" s="187" t="str">
        <f>'Public adulte'!X240</f>
        <v/>
      </c>
      <c r="M220" s="187" t="str">
        <f>'Public adulte'!Y240</f>
        <v/>
      </c>
      <c r="N220" s="187" t="str">
        <f t="shared" si="3"/>
        <v/>
      </c>
      <c r="O220" s="187" t="str">
        <f>IF(N220="","",IF(N220=0,0,'Public adulte'!O240))</f>
        <v/>
      </c>
      <c r="P220">
        <f>IF(N220=0,0,'Public adulte'!P240)</f>
        <v>0</v>
      </c>
      <c r="Q220" t="str">
        <f>'Public adulte'!AD240</f>
        <v/>
      </c>
      <c r="R220" t="str">
        <f>'Public adulte'!AE240</f>
        <v/>
      </c>
      <c r="S220" t="str">
        <f>'Public adulte'!AF240</f>
        <v/>
      </c>
    </row>
    <row r="221" spans="1:19" x14ac:dyDescent="0.35">
      <c r="A221" t="s">
        <v>120</v>
      </c>
      <c r="B221" t="str">
        <f>'Public adulte'!$C$6</f>
        <v>Choisir la période de dépôt</v>
      </c>
      <c r="C221">
        <f>'Identification de la salle'!$C$14</f>
        <v>0</v>
      </c>
      <c r="D221" s="187" t="str">
        <f>'Public adulte'!$C$7</f>
        <v/>
      </c>
      <c r="E221">
        <f>'Public adulte'!$C$8</f>
        <v>0</v>
      </c>
      <c r="F221" t="str">
        <f>'Public adulte'!$C$9</f>
        <v>«Choisir»</v>
      </c>
      <c r="G221" s="187">
        <f>'Public adulte'!$C$10</f>
        <v>0</v>
      </c>
      <c r="H221" s="187" t="str">
        <f>IF(OR(G221=0,G221=""),"",VLOOKUP(G221,Données!$B$50:$D$52,3,TRUE))</f>
        <v/>
      </c>
      <c r="I221" s="188" t="str">
        <f>'Tableau de bord'!$G$18</f>
        <v/>
      </c>
      <c r="J221" s="174" t="str">
        <f>'Tableau de bord'!$G$19</f>
        <v/>
      </c>
      <c r="K221">
        <f>'Public adulte'!D241</f>
        <v>0</v>
      </c>
      <c r="L221" s="187" t="str">
        <f>'Public adulte'!X241</f>
        <v/>
      </c>
      <c r="M221" s="187" t="str">
        <f>'Public adulte'!Y241</f>
        <v/>
      </c>
      <c r="N221" s="187" t="str">
        <f t="shared" si="3"/>
        <v/>
      </c>
      <c r="O221" s="187" t="str">
        <f>IF(N221="","",IF(N221=0,0,'Public adulte'!O241))</f>
        <v/>
      </c>
      <c r="P221">
        <f>IF(N221=0,0,'Public adulte'!P241)</f>
        <v>0</v>
      </c>
      <c r="Q221" t="str">
        <f>'Public adulte'!AD241</f>
        <v/>
      </c>
      <c r="R221" t="str">
        <f>'Public adulte'!AE241</f>
        <v/>
      </c>
      <c r="S221" t="str">
        <f>'Public adulte'!AF241</f>
        <v/>
      </c>
    </row>
    <row r="222" spans="1:19" x14ac:dyDescent="0.35">
      <c r="A222" t="s">
        <v>120</v>
      </c>
      <c r="B222" t="str">
        <f>'Public adulte'!$C$6</f>
        <v>Choisir la période de dépôt</v>
      </c>
      <c r="C222">
        <f>'Identification de la salle'!$C$14</f>
        <v>0</v>
      </c>
      <c r="D222" s="187" t="str">
        <f>'Public adulte'!$C$7</f>
        <v/>
      </c>
      <c r="E222">
        <f>'Public adulte'!$C$8</f>
        <v>0</v>
      </c>
      <c r="F222" t="str">
        <f>'Public adulte'!$C$9</f>
        <v>«Choisir»</v>
      </c>
      <c r="G222" s="187">
        <f>'Public adulte'!$C$10</f>
        <v>0</v>
      </c>
      <c r="H222" s="187" t="str">
        <f>IF(OR(G222=0,G222=""),"",VLOOKUP(G222,Données!$B$50:$D$52,3,TRUE))</f>
        <v/>
      </c>
      <c r="I222" s="188" t="str">
        <f>'Tableau de bord'!$G$18</f>
        <v/>
      </c>
      <c r="J222" s="174" t="str">
        <f>'Tableau de bord'!$G$19</f>
        <v/>
      </c>
      <c r="K222">
        <f>'Public adulte'!D242</f>
        <v>0</v>
      </c>
      <c r="L222" s="187" t="str">
        <f>'Public adulte'!X242</f>
        <v/>
      </c>
      <c r="M222" s="187" t="str">
        <f>'Public adulte'!Y242</f>
        <v/>
      </c>
      <c r="N222" s="187" t="str">
        <f t="shared" si="3"/>
        <v/>
      </c>
      <c r="O222" s="187" t="str">
        <f>IF(N222="","",IF(N222=0,0,'Public adulte'!O242))</f>
        <v/>
      </c>
      <c r="P222">
        <f>IF(N222=0,0,'Public adulte'!P242)</f>
        <v>0</v>
      </c>
      <c r="Q222" t="str">
        <f>'Public adulte'!AD242</f>
        <v/>
      </c>
      <c r="R222" t="str">
        <f>'Public adulte'!AE242</f>
        <v/>
      </c>
      <c r="S222" t="str">
        <f>'Public adulte'!AF242</f>
        <v/>
      </c>
    </row>
    <row r="223" spans="1:19" x14ac:dyDescent="0.35">
      <c r="A223" t="s">
        <v>120</v>
      </c>
      <c r="B223" t="str">
        <f>'Public adulte'!$C$6</f>
        <v>Choisir la période de dépôt</v>
      </c>
      <c r="C223">
        <f>'Identification de la salle'!$C$14</f>
        <v>0</v>
      </c>
      <c r="D223" s="187" t="str">
        <f>'Public adulte'!$C$7</f>
        <v/>
      </c>
      <c r="E223">
        <f>'Public adulte'!$C$8</f>
        <v>0</v>
      </c>
      <c r="F223" t="str">
        <f>'Public adulte'!$C$9</f>
        <v>«Choisir»</v>
      </c>
      <c r="G223" s="187">
        <f>'Public adulte'!$C$10</f>
        <v>0</v>
      </c>
      <c r="H223" s="187" t="str">
        <f>IF(OR(G223=0,G223=""),"",VLOOKUP(G223,Données!$B$50:$D$52,3,TRUE))</f>
        <v/>
      </c>
      <c r="I223" s="188" t="str">
        <f>'Tableau de bord'!$G$18</f>
        <v/>
      </c>
      <c r="J223" s="174" t="str">
        <f>'Tableau de bord'!$G$19</f>
        <v/>
      </c>
      <c r="K223">
        <f>'Public adulte'!D243</f>
        <v>0</v>
      </c>
      <c r="L223" s="187" t="str">
        <f>'Public adulte'!X243</f>
        <v/>
      </c>
      <c r="M223" s="187" t="str">
        <f>'Public adulte'!Y243</f>
        <v/>
      </c>
      <c r="N223" s="187" t="str">
        <f t="shared" si="3"/>
        <v/>
      </c>
      <c r="O223" s="187" t="str">
        <f>IF(N223="","",IF(N223=0,0,'Public adulte'!O243))</f>
        <v/>
      </c>
      <c r="P223">
        <f>IF(N223=0,0,'Public adulte'!P243)</f>
        <v>0</v>
      </c>
      <c r="Q223" t="str">
        <f>'Public adulte'!AD243</f>
        <v/>
      </c>
      <c r="R223" t="str">
        <f>'Public adulte'!AE243</f>
        <v/>
      </c>
      <c r="S223" t="str">
        <f>'Public adulte'!AF243</f>
        <v/>
      </c>
    </row>
    <row r="224" spans="1:19" x14ac:dyDescent="0.35">
      <c r="A224" t="s">
        <v>120</v>
      </c>
      <c r="B224" t="str">
        <f>'Public adulte'!$C$6</f>
        <v>Choisir la période de dépôt</v>
      </c>
      <c r="C224">
        <f>'Identification de la salle'!$C$14</f>
        <v>0</v>
      </c>
      <c r="D224" s="187" t="str">
        <f>'Public adulte'!$C$7</f>
        <v/>
      </c>
      <c r="E224">
        <f>'Public adulte'!$C$8</f>
        <v>0</v>
      </c>
      <c r="F224" t="str">
        <f>'Public adulte'!$C$9</f>
        <v>«Choisir»</v>
      </c>
      <c r="G224" s="187">
        <f>'Public adulte'!$C$10</f>
        <v>0</v>
      </c>
      <c r="H224" s="187" t="str">
        <f>IF(OR(G224=0,G224=""),"",VLOOKUP(G224,Données!$B$50:$D$52,3,TRUE))</f>
        <v/>
      </c>
      <c r="I224" s="188" t="str">
        <f>'Tableau de bord'!$G$18</f>
        <v/>
      </c>
      <c r="J224" s="174" t="str">
        <f>'Tableau de bord'!$G$19</f>
        <v/>
      </c>
      <c r="K224">
        <f>'Public adulte'!D244</f>
        <v>0</v>
      </c>
      <c r="L224" s="187" t="str">
        <f>'Public adulte'!X244</f>
        <v/>
      </c>
      <c r="M224" s="187" t="str">
        <f>'Public adulte'!Y244</f>
        <v/>
      </c>
      <c r="N224" s="187" t="str">
        <f t="shared" si="3"/>
        <v/>
      </c>
      <c r="O224" s="187" t="str">
        <f>IF(N224="","",IF(N224=0,0,'Public adulte'!O244))</f>
        <v/>
      </c>
      <c r="P224">
        <f>IF(N224=0,0,'Public adulte'!P244)</f>
        <v>0</v>
      </c>
      <c r="Q224" t="str">
        <f>'Public adulte'!AD244</f>
        <v/>
      </c>
      <c r="R224" t="str">
        <f>'Public adulte'!AE244</f>
        <v/>
      </c>
      <c r="S224" t="str">
        <f>'Public adulte'!AF244</f>
        <v/>
      </c>
    </row>
    <row r="225" spans="1:19" x14ac:dyDescent="0.35">
      <c r="A225" t="s">
        <v>120</v>
      </c>
      <c r="B225" t="str">
        <f>'Public adulte'!$C$6</f>
        <v>Choisir la période de dépôt</v>
      </c>
      <c r="C225">
        <f>'Identification de la salle'!$C$14</f>
        <v>0</v>
      </c>
      <c r="D225" s="187" t="str">
        <f>'Public adulte'!$C$7</f>
        <v/>
      </c>
      <c r="E225">
        <f>'Public adulte'!$C$8</f>
        <v>0</v>
      </c>
      <c r="F225" t="str">
        <f>'Public adulte'!$C$9</f>
        <v>«Choisir»</v>
      </c>
      <c r="G225" s="187">
        <f>'Public adulte'!$C$10</f>
        <v>0</v>
      </c>
      <c r="H225" s="187" t="str">
        <f>IF(OR(G225=0,G225=""),"",VLOOKUP(G225,Données!$B$50:$D$52,3,TRUE))</f>
        <v/>
      </c>
      <c r="I225" s="188" t="str">
        <f>'Tableau de bord'!$G$18</f>
        <v/>
      </c>
      <c r="J225" s="174" t="str">
        <f>'Tableau de bord'!$G$19</f>
        <v/>
      </c>
      <c r="K225">
        <f>'Public adulte'!D245</f>
        <v>0</v>
      </c>
      <c r="L225" s="187" t="str">
        <f>'Public adulte'!X245</f>
        <v/>
      </c>
      <c r="M225" s="187" t="str">
        <f>'Public adulte'!Y245</f>
        <v/>
      </c>
      <c r="N225" s="187" t="str">
        <f t="shared" si="3"/>
        <v/>
      </c>
      <c r="O225" s="187" t="str">
        <f>IF(N225="","",IF(N225=0,0,'Public adulte'!O245))</f>
        <v/>
      </c>
      <c r="P225">
        <f>IF(N225=0,0,'Public adulte'!P245)</f>
        <v>0</v>
      </c>
      <c r="Q225" t="str">
        <f>'Public adulte'!AD245</f>
        <v/>
      </c>
      <c r="R225" t="str">
        <f>'Public adulte'!AE245</f>
        <v/>
      </c>
      <c r="S225" t="str">
        <f>'Public adulte'!AF245</f>
        <v/>
      </c>
    </row>
    <row r="226" spans="1:19" x14ac:dyDescent="0.35">
      <c r="A226" t="s">
        <v>120</v>
      </c>
      <c r="B226" t="str">
        <f>'Public adulte'!$C$6</f>
        <v>Choisir la période de dépôt</v>
      </c>
      <c r="C226">
        <f>'Identification de la salle'!$C$14</f>
        <v>0</v>
      </c>
      <c r="D226" s="187" t="str">
        <f>'Public adulte'!$C$7</f>
        <v/>
      </c>
      <c r="E226">
        <f>'Public adulte'!$C$8</f>
        <v>0</v>
      </c>
      <c r="F226" t="str">
        <f>'Public adulte'!$C$9</f>
        <v>«Choisir»</v>
      </c>
      <c r="G226" s="187">
        <f>'Public adulte'!$C$10</f>
        <v>0</v>
      </c>
      <c r="H226" s="187" t="str">
        <f>IF(OR(G226=0,G226=""),"",VLOOKUP(G226,Données!$B$50:$D$52,3,TRUE))</f>
        <v/>
      </c>
      <c r="I226" s="188" t="str">
        <f>'Tableau de bord'!$G$18</f>
        <v/>
      </c>
      <c r="J226" s="174" t="str">
        <f>'Tableau de bord'!$G$19</f>
        <v/>
      </c>
      <c r="K226">
        <f>'Public adulte'!D246</f>
        <v>0</v>
      </c>
      <c r="L226" s="187" t="str">
        <f>'Public adulte'!X246</f>
        <v/>
      </c>
      <c r="M226" s="187" t="str">
        <f>'Public adulte'!Y246</f>
        <v/>
      </c>
      <c r="N226" s="187" t="str">
        <f t="shared" si="3"/>
        <v/>
      </c>
      <c r="O226" s="187" t="str">
        <f>IF(N226="","",IF(N226=0,0,'Public adulte'!O246))</f>
        <v/>
      </c>
      <c r="P226">
        <f>IF(N226=0,0,'Public adulte'!P246)</f>
        <v>0</v>
      </c>
      <c r="Q226" t="str">
        <f>'Public adulte'!AD246</f>
        <v/>
      </c>
      <c r="R226" t="str">
        <f>'Public adulte'!AE246</f>
        <v/>
      </c>
      <c r="S226" t="str">
        <f>'Public adulte'!AF246</f>
        <v/>
      </c>
    </row>
    <row r="227" spans="1:19" x14ac:dyDescent="0.35">
      <c r="A227" t="s">
        <v>120</v>
      </c>
      <c r="B227" t="str">
        <f>'Public adulte'!$C$6</f>
        <v>Choisir la période de dépôt</v>
      </c>
      <c r="C227">
        <f>'Identification de la salle'!$C$14</f>
        <v>0</v>
      </c>
      <c r="D227" s="187" t="str">
        <f>'Public adulte'!$C$7</f>
        <v/>
      </c>
      <c r="E227">
        <f>'Public adulte'!$C$8</f>
        <v>0</v>
      </c>
      <c r="F227" t="str">
        <f>'Public adulte'!$C$9</f>
        <v>«Choisir»</v>
      </c>
      <c r="G227" s="187">
        <f>'Public adulte'!$C$10</f>
        <v>0</v>
      </c>
      <c r="H227" s="187" t="str">
        <f>IF(OR(G227=0,G227=""),"",VLOOKUP(G227,Données!$B$50:$D$52,3,TRUE))</f>
        <v/>
      </c>
      <c r="I227" s="188" t="str">
        <f>'Tableau de bord'!$G$18</f>
        <v/>
      </c>
      <c r="J227" s="174" t="str">
        <f>'Tableau de bord'!$G$19</f>
        <v/>
      </c>
      <c r="K227">
        <f>'Public adulte'!D247</f>
        <v>0</v>
      </c>
      <c r="L227" s="187" t="str">
        <f>'Public adulte'!X247</f>
        <v/>
      </c>
      <c r="M227" s="187" t="str">
        <f>'Public adulte'!Y247</f>
        <v/>
      </c>
      <c r="N227" s="187" t="str">
        <f t="shared" si="3"/>
        <v/>
      </c>
      <c r="O227" s="187" t="str">
        <f>IF(N227="","",IF(N227=0,0,'Public adulte'!O247))</f>
        <v/>
      </c>
      <c r="P227">
        <f>IF(N227=0,0,'Public adulte'!P247)</f>
        <v>0</v>
      </c>
      <c r="Q227" t="str">
        <f>'Public adulte'!AD247</f>
        <v/>
      </c>
      <c r="R227" t="str">
        <f>'Public adulte'!AE247</f>
        <v/>
      </c>
      <c r="S227" t="str">
        <f>'Public adulte'!AF247</f>
        <v/>
      </c>
    </row>
    <row r="228" spans="1:19" x14ac:dyDescent="0.35">
      <c r="A228" t="s">
        <v>120</v>
      </c>
      <c r="B228" t="str">
        <f>'Public adulte'!$C$6</f>
        <v>Choisir la période de dépôt</v>
      </c>
      <c r="C228">
        <f>'Identification de la salle'!$C$14</f>
        <v>0</v>
      </c>
      <c r="D228" s="187" t="str">
        <f>'Public adulte'!$C$7</f>
        <v/>
      </c>
      <c r="E228">
        <f>'Public adulte'!$C$8</f>
        <v>0</v>
      </c>
      <c r="F228" t="str">
        <f>'Public adulte'!$C$9</f>
        <v>«Choisir»</v>
      </c>
      <c r="G228" s="187">
        <f>'Public adulte'!$C$10</f>
        <v>0</v>
      </c>
      <c r="H228" s="187" t="str">
        <f>IF(OR(G228=0,G228=""),"",VLOOKUP(G228,Données!$B$50:$D$52,3,TRUE))</f>
        <v/>
      </c>
      <c r="I228" s="188" t="str">
        <f>'Tableau de bord'!$G$18</f>
        <v/>
      </c>
      <c r="J228" s="174" t="str">
        <f>'Tableau de bord'!$G$19</f>
        <v/>
      </c>
      <c r="K228">
        <f>'Public adulte'!D248</f>
        <v>0</v>
      </c>
      <c r="L228" s="187" t="str">
        <f>'Public adulte'!X248</f>
        <v/>
      </c>
      <c r="M228" s="187" t="str">
        <f>'Public adulte'!Y248</f>
        <v/>
      </c>
      <c r="N228" s="187" t="str">
        <f t="shared" si="3"/>
        <v/>
      </c>
      <c r="O228" s="187" t="str">
        <f>IF(N228="","",IF(N228=0,0,'Public adulte'!O248))</f>
        <v/>
      </c>
      <c r="P228">
        <f>IF(N228=0,0,'Public adulte'!P248)</f>
        <v>0</v>
      </c>
      <c r="Q228" t="str">
        <f>'Public adulte'!AD248</f>
        <v/>
      </c>
      <c r="R228" t="str">
        <f>'Public adulte'!AE248</f>
        <v/>
      </c>
      <c r="S228" t="str">
        <f>'Public adulte'!AF248</f>
        <v/>
      </c>
    </row>
    <row r="229" spans="1:19" x14ac:dyDescent="0.35">
      <c r="A229" t="s">
        <v>120</v>
      </c>
      <c r="B229" t="str">
        <f>'Public adulte'!$C$6</f>
        <v>Choisir la période de dépôt</v>
      </c>
      <c r="C229">
        <f>'Identification de la salle'!$C$14</f>
        <v>0</v>
      </c>
      <c r="D229" s="187" t="str">
        <f>'Public adulte'!$C$7</f>
        <v/>
      </c>
      <c r="E229">
        <f>'Public adulte'!$C$8</f>
        <v>0</v>
      </c>
      <c r="F229" t="str">
        <f>'Public adulte'!$C$9</f>
        <v>«Choisir»</v>
      </c>
      <c r="G229" s="187">
        <f>'Public adulte'!$C$10</f>
        <v>0</v>
      </c>
      <c r="H229" s="187" t="str">
        <f>IF(OR(G229=0,G229=""),"",VLOOKUP(G229,Données!$B$50:$D$52,3,TRUE))</f>
        <v/>
      </c>
      <c r="I229" s="188" t="str">
        <f>'Tableau de bord'!$G$18</f>
        <v/>
      </c>
      <c r="J229" s="174" t="str">
        <f>'Tableau de bord'!$G$19</f>
        <v/>
      </c>
      <c r="K229">
        <f>'Public adulte'!D249</f>
        <v>0</v>
      </c>
      <c r="L229" s="187" t="str">
        <f>'Public adulte'!X249</f>
        <v/>
      </c>
      <c r="M229" s="187" t="str">
        <f>'Public adulte'!Y249</f>
        <v/>
      </c>
      <c r="N229" s="187" t="str">
        <f t="shared" si="3"/>
        <v/>
      </c>
      <c r="O229" s="187" t="str">
        <f>IF(N229="","",IF(N229=0,0,'Public adulte'!O249))</f>
        <v/>
      </c>
      <c r="P229">
        <f>IF(N229=0,0,'Public adulte'!P249)</f>
        <v>0</v>
      </c>
      <c r="Q229" t="str">
        <f>'Public adulte'!AD249</f>
        <v/>
      </c>
      <c r="R229" t="str">
        <f>'Public adulte'!AE249</f>
        <v/>
      </c>
      <c r="S229" t="str">
        <f>'Public adulte'!AF249</f>
        <v/>
      </c>
    </row>
    <row r="230" spans="1:19" x14ac:dyDescent="0.35">
      <c r="A230" t="s">
        <v>120</v>
      </c>
      <c r="B230" t="str">
        <f>'Public adulte'!$C$6</f>
        <v>Choisir la période de dépôt</v>
      </c>
      <c r="C230">
        <f>'Identification de la salle'!$C$14</f>
        <v>0</v>
      </c>
      <c r="D230" s="187" t="str">
        <f>'Public adulte'!$C$7</f>
        <v/>
      </c>
      <c r="E230">
        <f>'Public adulte'!$C$8</f>
        <v>0</v>
      </c>
      <c r="F230" t="str">
        <f>'Public adulte'!$C$9</f>
        <v>«Choisir»</v>
      </c>
      <c r="G230" s="187">
        <f>'Public adulte'!$C$10</f>
        <v>0</v>
      </c>
      <c r="H230" s="187" t="str">
        <f>IF(OR(G230=0,G230=""),"",VLOOKUP(G230,Données!$B$50:$D$52,3,TRUE))</f>
        <v/>
      </c>
      <c r="I230" s="188" t="str">
        <f>'Tableau de bord'!$G$18</f>
        <v/>
      </c>
      <c r="J230" s="174" t="str">
        <f>'Tableau de bord'!$G$19</f>
        <v/>
      </c>
      <c r="K230">
        <f>'Public adulte'!D250</f>
        <v>0</v>
      </c>
      <c r="L230" s="187" t="str">
        <f>'Public adulte'!X250</f>
        <v/>
      </c>
      <c r="M230" s="187" t="str">
        <f>'Public adulte'!Y250</f>
        <v/>
      </c>
      <c r="N230" s="187" t="str">
        <f t="shared" si="3"/>
        <v/>
      </c>
      <c r="O230" s="187" t="str">
        <f>IF(N230="","",IF(N230=0,0,'Public adulte'!O250))</f>
        <v/>
      </c>
      <c r="P230">
        <f>IF(N230=0,0,'Public adulte'!P250)</f>
        <v>0</v>
      </c>
      <c r="Q230" t="str">
        <f>'Public adulte'!AD250</f>
        <v/>
      </c>
      <c r="R230" t="str">
        <f>'Public adulte'!AE250</f>
        <v/>
      </c>
      <c r="S230" t="str">
        <f>'Public adulte'!AF250</f>
        <v/>
      </c>
    </row>
    <row r="231" spans="1:19" x14ac:dyDescent="0.35">
      <c r="A231" t="s">
        <v>120</v>
      </c>
      <c r="B231" t="str">
        <f>'Public adulte'!$C$6</f>
        <v>Choisir la période de dépôt</v>
      </c>
      <c r="C231">
        <f>'Identification de la salle'!$C$14</f>
        <v>0</v>
      </c>
      <c r="D231" s="187" t="str">
        <f>'Public adulte'!$C$7</f>
        <v/>
      </c>
      <c r="E231">
        <f>'Public adulte'!$C$8</f>
        <v>0</v>
      </c>
      <c r="F231" t="str">
        <f>'Public adulte'!$C$9</f>
        <v>«Choisir»</v>
      </c>
      <c r="G231" s="187">
        <f>'Public adulte'!$C$10</f>
        <v>0</v>
      </c>
      <c r="H231" s="187" t="str">
        <f>IF(OR(G231=0,G231=""),"",VLOOKUP(G231,Données!$B$50:$D$52,3,TRUE))</f>
        <v/>
      </c>
      <c r="I231" s="188" t="str">
        <f>'Tableau de bord'!$G$18</f>
        <v/>
      </c>
      <c r="J231" s="174" t="str">
        <f>'Tableau de bord'!$G$19</f>
        <v/>
      </c>
      <c r="K231">
        <f>'Public adulte'!D251</f>
        <v>0</v>
      </c>
      <c r="L231" s="187" t="str">
        <f>'Public adulte'!X251</f>
        <v/>
      </c>
      <c r="M231" s="187" t="str">
        <f>'Public adulte'!Y251</f>
        <v/>
      </c>
      <c r="N231" s="187" t="str">
        <f t="shared" si="3"/>
        <v/>
      </c>
      <c r="O231" s="187" t="str">
        <f>IF(N231="","",IF(N231=0,0,'Public adulte'!O251))</f>
        <v/>
      </c>
      <c r="P231">
        <f>IF(N231=0,0,'Public adulte'!P251)</f>
        <v>0</v>
      </c>
      <c r="Q231" t="str">
        <f>'Public adulte'!AD251</f>
        <v/>
      </c>
      <c r="R231" t="str">
        <f>'Public adulte'!AE251</f>
        <v/>
      </c>
      <c r="S231" t="str">
        <f>'Public adulte'!AF251</f>
        <v/>
      </c>
    </row>
    <row r="232" spans="1:19" x14ac:dyDescent="0.35">
      <c r="A232" t="s">
        <v>120</v>
      </c>
      <c r="B232" t="str">
        <f>'Public adulte'!$C$6</f>
        <v>Choisir la période de dépôt</v>
      </c>
      <c r="C232">
        <f>'Identification de la salle'!$C$14</f>
        <v>0</v>
      </c>
      <c r="D232" s="187" t="str">
        <f>'Public adulte'!$C$7</f>
        <v/>
      </c>
      <c r="E232">
        <f>'Public adulte'!$C$8</f>
        <v>0</v>
      </c>
      <c r="F232" t="str">
        <f>'Public adulte'!$C$9</f>
        <v>«Choisir»</v>
      </c>
      <c r="G232" s="187">
        <f>'Public adulte'!$C$10</f>
        <v>0</v>
      </c>
      <c r="H232" s="187" t="str">
        <f>IF(OR(G232=0,G232=""),"",VLOOKUP(G232,Données!$B$50:$D$52,3,TRUE))</f>
        <v/>
      </c>
      <c r="I232" s="188" t="str">
        <f>'Tableau de bord'!$G$18</f>
        <v/>
      </c>
      <c r="J232" s="174" t="str">
        <f>'Tableau de bord'!$G$19</f>
        <v/>
      </c>
      <c r="K232">
        <f>'Public adulte'!D252</f>
        <v>0</v>
      </c>
      <c r="L232" s="187" t="str">
        <f>'Public adulte'!X252</f>
        <v/>
      </c>
      <c r="M232" s="187" t="str">
        <f>'Public adulte'!Y252</f>
        <v/>
      </c>
      <c r="N232" s="187" t="str">
        <f t="shared" si="3"/>
        <v/>
      </c>
      <c r="O232" s="187" t="str">
        <f>IF(N232="","",IF(N232=0,0,'Public adulte'!O252))</f>
        <v/>
      </c>
      <c r="P232">
        <f>IF(N232=0,0,'Public adulte'!P252)</f>
        <v>0</v>
      </c>
      <c r="Q232" t="str">
        <f>'Public adulte'!AD252</f>
        <v/>
      </c>
      <c r="R232" t="str">
        <f>'Public adulte'!AE252</f>
        <v/>
      </c>
      <c r="S232" t="str">
        <f>'Public adulte'!AF252</f>
        <v/>
      </c>
    </row>
    <row r="233" spans="1:19" x14ac:dyDescent="0.35">
      <c r="A233" t="s">
        <v>120</v>
      </c>
      <c r="B233" t="str">
        <f>'Public adulte'!$C$6</f>
        <v>Choisir la période de dépôt</v>
      </c>
      <c r="C233">
        <f>'Identification de la salle'!$C$14</f>
        <v>0</v>
      </c>
      <c r="D233" s="187" t="str">
        <f>'Public adulte'!$C$7</f>
        <v/>
      </c>
      <c r="E233">
        <f>'Public adulte'!$C$8</f>
        <v>0</v>
      </c>
      <c r="F233" t="str">
        <f>'Public adulte'!$C$9</f>
        <v>«Choisir»</v>
      </c>
      <c r="G233" s="187">
        <f>'Public adulte'!$C$10</f>
        <v>0</v>
      </c>
      <c r="H233" s="187" t="str">
        <f>IF(OR(G233=0,G233=""),"",VLOOKUP(G233,Données!$B$50:$D$52,3,TRUE))</f>
        <v/>
      </c>
      <c r="I233" s="188" t="str">
        <f>'Tableau de bord'!$G$18</f>
        <v/>
      </c>
      <c r="J233" s="174" t="str">
        <f>'Tableau de bord'!$G$19</f>
        <v/>
      </c>
      <c r="K233">
        <f>'Public adulte'!D253</f>
        <v>0</v>
      </c>
      <c r="L233" s="187" t="str">
        <f>'Public adulte'!X253</f>
        <v/>
      </c>
      <c r="M233" s="187" t="str">
        <f>'Public adulte'!Y253</f>
        <v/>
      </c>
      <c r="N233" s="187" t="str">
        <f t="shared" si="3"/>
        <v/>
      </c>
      <c r="O233" s="187" t="str">
        <f>IF(N233="","",IF(N233=0,0,'Public adulte'!O253))</f>
        <v/>
      </c>
      <c r="P233">
        <f>IF(N233=0,0,'Public adulte'!P253)</f>
        <v>0</v>
      </c>
      <c r="Q233" t="str">
        <f>'Public adulte'!AD253</f>
        <v/>
      </c>
      <c r="R233" t="str">
        <f>'Public adulte'!AE253</f>
        <v/>
      </c>
      <c r="S233" t="str">
        <f>'Public adulte'!AF253</f>
        <v/>
      </c>
    </row>
    <row r="234" spans="1:19" x14ac:dyDescent="0.35">
      <c r="A234" t="s">
        <v>120</v>
      </c>
      <c r="B234" t="str">
        <f>'Public adulte'!$C$6</f>
        <v>Choisir la période de dépôt</v>
      </c>
      <c r="C234">
        <f>'Identification de la salle'!$C$14</f>
        <v>0</v>
      </c>
      <c r="D234" s="187" t="str">
        <f>'Public adulte'!$C$7</f>
        <v/>
      </c>
      <c r="E234">
        <f>'Public adulte'!$C$8</f>
        <v>0</v>
      </c>
      <c r="F234" t="str">
        <f>'Public adulte'!$C$9</f>
        <v>«Choisir»</v>
      </c>
      <c r="G234" s="187">
        <f>'Public adulte'!$C$10</f>
        <v>0</v>
      </c>
      <c r="H234" s="187" t="str">
        <f>IF(OR(G234=0,G234=""),"",VLOOKUP(G234,Données!$B$50:$D$52,3,TRUE))</f>
        <v/>
      </c>
      <c r="I234" s="188" t="str">
        <f>'Tableau de bord'!$G$18</f>
        <v/>
      </c>
      <c r="J234" s="174" t="str">
        <f>'Tableau de bord'!$G$19</f>
        <v/>
      </c>
      <c r="K234">
        <f>'Public adulte'!D254</f>
        <v>0</v>
      </c>
      <c r="L234" s="187" t="str">
        <f>'Public adulte'!X254</f>
        <v/>
      </c>
      <c r="M234" s="187" t="str">
        <f>'Public adulte'!Y254</f>
        <v/>
      </c>
      <c r="N234" s="187" t="str">
        <f t="shared" si="3"/>
        <v/>
      </c>
      <c r="O234" s="187" t="str">
        <f>IF(N234="","",IF(N234=0,0,'Public adulte'!O254))</f>
        <v/>
      </c>
      <c r="P234">
        <f>IF(N234=0,0,'Public adulte'!P254)</f>
        <v>0</v>
      </c>
      <c r="Q234" t="str">
        <f>'Public adulte'!AD254</f>
        <v/>
      </c>
      <c r="R234" t="str">
        <f>'Public adulte'!AE254</f>
        <v/>
      </c>
      <c r="S234" t="str">
        <f>'Public adulte'!AF254</f>
        <v/>
      </c>
    </row>
    <row r="235" spans="1:19" x14ac:dyDescent="0.35">
      <c r="A235" t="s">
        <v>120</v>
      </c>
      <c r="B235" t="str">
        <f>'Public adulte'!$C$6</f>
        <v>Choisir la période de dépôt</v>
      </c>
      <c r="C235">
        <f>'Identification de la salle'!$C$14</f>
        <v>0</v>
      </c>
      <c r="D235" s="187" t="str">
        <f>'Public adulte'!$C$7</f>
        <v/>
      </c>
      <c r="E235">
        <f>'Public adulte'!$C$8</f>
        <v>0</v>
      </c>
      <c r="F235" t="str">
        <f>'Public adulte'!$C$9</f>
        <v>«Choisir»</v>
      </c>
      <c r="G235" s="187">
        <f>'Public adulte'!$C$10</f>
        <v>0</v>
      </c>
      <c r="H235" s="187" t="str">
        <f>IF(OR(G235=0,G235=""),"",VLOOKUP(G235,Données!$B$50:$D$52,3,TRUE))</f>
        <v/>
      </c>
      <c r="I235" s="188" t="str">
        <f>'Tableau de bord'!$G$18</f>
        <v/>
      </c>
      <c r="J235" s="174" t="str">
        <f>'Tableau de bord'!$G$19</f>
        <v/>
      </c>
      <c r="K235">
        <f>'Public adulte'!D255</f>
        <v>0</v>
      </c>
      <c r="L235" s="187" t="str">
        <f>'Public adulte'!X255</f>
        <v/>
      </c>
      <c r="M235" s="187" t="str">
        <f>'Public adulte'!Y255</f>
        <v/>
      </c>
      <c r="N235" s="187" t="str">
        <f t="shared" si="3"/>
        <v/>
      </c>
      <c r="O235" s="187" t="str">
        <f>IF(N235="","",IF(N235=0,0,'Public adulte'!O255))</f>
        <v/>
      </c>
      <c r="P235">
        <f>IF(N235=0,0,'Public adulte'!P255)</f>
        <v>0</v>
      </c>
      <c r="Q235" t="str">
        <f>'Public adulte'!AD255</f>
        <v/>
      </c>
      <c r="R235" t="str">
        <f>'Public adulte'!AE255</f>
        <v/>
      </c>
      <c r="S235" t="str">
        <f>'Public adulte'!AF255</f>
        <v/>
      </c>
    </row>
    <row r="236" spans="1:19" x14ac:dyDescent="0.35">
      <c r="A236" t="s">
        <v>120</v>
      </c>
      <c r="B236" t="str">
        <f>'Public adulte'!$C$6</f>
        <v>Choisir la période de dépôt</v>
      </c>
      <c r="C236">
        <f>'Identification de la salle'!$C$14</f>
        <v>0</v>
      </c>
      <c r="D236" s="187" t="str">
        <f>'Public adulte'!$C$7</f>
        <v/>
      </c>
      <c r="E236">
        <f>'Public adulte'!$C$8</f>
        <v>0</v>
      </c>
      <c r="F236" t="str">
        <f>'Public adulte'!$C$9</f>
        <v>«Choisir»</v>
      </c>
      <c r="G236" s="187">
        <f>'Public adulte'!$C$10</f>
        <v>0</v>
      </c>
      <c r="H236" s="187" t="str">
        <f>IF(OR(G236=0,G236=""),"",VLOOKUP(G236,Données!$B$50:$D$52,3,TRUE))</f>
        <v/>
      </c>
      <c r="I236" s="188" t="str">
        <f>'Tableau de bord'!$G$18</f>
        <v/>
      </c>
      <c r="J236" s="174" t="str">
        <f>'Tableau de bord'!$G$19</f>
        <v/>
      </c>
      <c r="K236">
        <f>'Public adulte'!D256</f>
        <v>0</v>
      </c>
      <c r="L236" s="187" t="str">
        <f>'Public adulte'!X256</f>
        <v/>
      </c>
      <c r="M236" s="187" t="str">
        <f>'Public adulte'!Y256</f>
        <v/>
      </c>
      <c r="N236" s="187" t="str">
        <f t="shared" si="3"/>
        <v/>
      </c>
      <c r="O236" s="187" t="str">
        <f>IF(N236="","",IF(N236=0,0,'Public adulte'!O256))</f>
        <v/>
      </c>
      <c r="P236">
        <f>IF(N236=0,0,'Public adulte'!P256)</f>
        <v>0</v>
      </c>
      <c r="Q236" t="str">
        <f>'Public adulte'!AD256</f>
        <v/>
      </c>
      <c r="R236" t="str">
        <f>'Public adulte'!AE256</f>
        <v/>
      </c>
      <c r="S236" t="str">
        <f>'Public adulte'!AF256</f>
        <v/>
      </c>
    </row>
    <row r="237" spans="1:19" x14ac:dyDescent="0.35">
      <c r="A237" t="s">
        <v>120</v>
      </c>
      <c r="B237" t="str">
        <f>'Public adulte'!$C$6</f>
        <v>Choisir la période de dépôt</v>
      </c>
      <c r="C237">
        <f>'Identification de la salle'!$C$14</f>
        <v>0</v>
      </c>
      <c r="D237" s="187" t="str">
        <f>'Public adulte'!$C$7</f>
        <v/>
      </c>
      <c r="E237">
        <f>'Public adulte'!$C$8</f>
        <v>0</v>
      </c>
      <c r="F237" t="str">
        <f>'Public adulte'!$C$9</f>
        <v>«Choisir»</v>
      </c>
      <c r="G237" s="187">
        <f>'Public adulte'!$C$10</f>
        <v>0</v>
      </c>
      <c r="H237" s="187" t="str">
        <f>IF(OR(G237=0,G237=""),"",VLOOKUP(G237,Données!$B$50:$D$52,3,TRUE))</f>
        <v/>
      </c>
      <c r="I237" s="188" t="str">
        <f>'Tableau de bord'!$G$18</f>
        <v/>
      </c>
      <c r="J237" s="174" t="str">
        <f>'Tableau de bord'!$G$19</f>
        <v/>
      </c>
      <c r="K237">
        <f>'Public adulte'!D257</f>
        <v>0</v>
      </c>
      <c r="L237" s="187" t="str">
        <f>'Public adulte'!X257</f>
        <v/>
      </c>
      <c r="M237" s="187" t="str">
        <f>'Public adulte'!Y257</f>
        <v/>
      </c>
      <c r="N237" s="187" t="str">
        <f t="shared" si="3"/>
        <v/>
      </c>
      <c r="O237" s="187" t="str">
        <f>IF(N237="","",IF(N237=0,0,'Public adulte'!O257))</f>
        <v/>
      </c>
      <c r="P237">
        <f>IF(N237=0,0,'Public adulte'!P257)</f>
        <v>0</v>
      </c>
      <c r="Q237" t="str">
        <f>'Public adulte'!AD257</f>
        <v/>
      </c>
      <c r="R237" t="str">
        <f>'Public adulte'!AE257</f>
        <v/>
      </c>
      <c r="S237" t="str">
        <f>'Public adulte'!AF257</f>
        <v/>
      </c>
    </row>
    <row r="238" spans="1:19" x14ac:dyDescent="0.35">
      <c r="A238" t="s">
        <v>120</v>
      </c>
      <c r="B238" t="str">
        <f>'Public adulte'!$C$6</f>
        <v>Choisir la période de dépôt</v>
      </c>
      <c r="C238">
        <f>'Identification de la salle'!$C$14</f>
        <v>0</v>
      </c>
      <c r="D238" s="187" t="str">
        <f>'Public adulte'!$C$7</f>
        <v/>
      </c>
      <c r="E238">
        <f>'Public adulte'!$C$8</f>
        <v>0</v>
      </c>
      <c r="F238" t="str">
        <f>'Public adulte'!$C$9</f>
        <v>«Choisir»</v>
      </c>
      <c r="G238" s="187">
        <f>'Public adulte'!$C$10</f>
        <v>0</v>
      </c>
      <c r="H238" s="187" t="str">
        <f>IF(OR(G238=0,G238=""),"",VLOOKUP(G238,Données!$B$50:$D$52,3,TRUE))</f>
        <v/>
      </c>
      <c r="I238" s="188" t="str">
        <f>'Tableau de bord'!$G$18</f>
        <v/>
      </c>
      <c r="J238" s="174" t="str">
        <f>'Tableau de bord'!$G$19</f>
        <v/>
      </c>
      <c r="K238">
        <f>'Public adulte'!D258</f>
        <v>0</v>
      </c>
      <c r="L238" s="187" t="str">
        <f>'Public adulte'!X258</f>
        <v/>
      </c>
      <c r="M238" s="187" t="str">
        <f>'Public adulte'!Y258</f>
        <v/>
      </c>
      <c r="N238" s="187" t="str">
        <f t="shared" si="3"/>
        <v/>
      </c>
      <c r="O238" s="187" t="str">
        <f>IF(N238="","",IF(N238=0,0,'Public adulte'!O258))</f>
        <v/>
      </c>
      <c r="P238">
        <f>IF(N238=0,0,'Public adulte'!P258)</f>
        <v>0</v>
      </c>
      <c r="Q238" t="str">
        <f>'Public adulte'!AD258</f>
        <v/>
      </c>
      <c r="R238" t="str">
        <f>'Public adulte'!AE258</f>
        <v/>
      </c>
      <c r="S238" t="str">
        <f>'Public adulte'!AF258</f>
        <v/>
      </c>
    </row>
    <row r="239" spans="1:19" x14ac:dyDescent="0.35">
      <c r="A239" t="s">
        <v>120</v>
      </c>
      <c r="B239" t="str">
        <f>'Public adulte'!$C$6</f>
        <v>Choisir la période de dépôt</v>
      </c>
      <c r="C239">
        <f>'Identification de la salle'!$C$14</f>
        <v>0</v>
      </c>
      <c r="D239" s="187" t="str">
        <f>'Public adulte'!$C$7</f>
        <v/>
      </c>
      <c r="E239">
        <f>'Public adulte'!$C$8</f>
        <v>0</v>
      </c>
      <c r="F239" t="str">
        <f>'Public adulte'!$C$9</f>
        <v>«Choisir»</v>
      </c>
      <c r="G239" s="187">
        <f>'Public adulte'!$C$10</f>
        <v>0</v>
      </c>
      <c r="H239" s="187" t="str">
        <f>IF(OR(G239=0,G239=""),"",VLOOKUP(G239,Données!$B$50:$D$52,3,TRUE))</f>
        <v/>
      </c>
      <c r="I239" s="188" t="str">
        <f>'Tableau de bord'!$G$18</f>
        <v/>
      </c>
      <c r="J239" s="174" t="str">
        <f>'Tableau de bord'!$G$19</f>
        <v/>
      </c>
      <c r="K239">
        <f>'Public adulte'!D259</f>
        <v>0</v>
      </c>
      <c r="L239" s="187" t="str">
        <f>'Public adulte'!X259</f>
        <v/>
      </c>
      <c r="M239" s="187" t="str">
        <f>'Public adulte'!Y259</f>
        <v/>
      </c>
      <c r="N239" s="187" t="str">
        <f t="shared" si="3"/>
        <v/>
      </c>
      <c r="O239" s="187" t="str">
        <f>IF(N239="","",IF(N239=0,0,'Public adulte'!O259))</f>
        <v/>
      </c>
      <c r="P239">
        <f>IF(N239=0,0,'Public adulte'!P259)</f>
        <v>0</v>
      </c>
      <c r="Q239" t="str">
        <f>'Public adulte'!AD259</f>
        <v/>
      </c>
      <c r="R239" t="str">
        <f>'Public adulte'!AE259</f>
        <v/>
      </c>
      <c r="S239" t="str">
        <f>'Public adulte'!AF259</f>
        <v/>
      </c>
    </row>
    <row r="240" spans="1:19" x14ac:dyDescent="0.35">
      <c r="A240" t="s">
        <v>120</v>
      </c>
      <c r="B240" t="str">
        <f>'Public adulte'!$C$6</f>
        <v>Choisir la période de dépôt</v>
      </c>
      <c r="C240">
        <f>'Identification de la salle'!$C$14</f>
        <v>0</v>
      </c>
      <c r="D240" s="187" t="str">
        <f>'Public adulte'!$C$7</f>
        <v/>
      </c>
      <c r="E240">
        <f>'Public adulte'!$C$8</f>
        <v>0</v>
      </c>
      <c r="F240" t="str">
        <f>'Public adulte'!$C$9</f>
        <v>«Choisir»</v>
      </c>
      <c r="G240" s="187">
        <f>'Public adulte'!$C$10</f>
        <v>0</v>
      </c>
      <c r="H240" s="187" t="str">
        <f>IF(OR(G240=0,G240=""),"",VLOOKUP(G240,Données!$B$50:$D$52,3,TRUE))</f>
        <v/>
      </c>
      <c r="I240" s="188" t="str">
        <f>'Tableau de bord'!$G$18</f>
        <v/>
      </c>
      <c r="J240" s="174" t="str">
        <f>'Tableau de bord'!$G$19</f>
        <v/>
      </c>
      <c r="K240">
        <f>'Public adulte'!D260</f>
        <v>0</v>
      </c>
      <c r="L240" s="187" t="str">
        <f>'Public adulte'!X260</f>
        <v/>
      </c>
      <c r="M240" s="187" t="str">
        <f>'Public adulte'!Y260</f>
        <v/>
      </c>
      <c r="N240" s="187" t="str">
        <f t="shared" si="3"/>
        <v/>
      </c>
      <c r="O240" s="187" t="str">
        <f>IF(N240="","",IF(N240=0,0,'Public adulte'!O260))</f>
        <v/>
      </c>
      <c r="P240">
        <f>IF(N240=0,0,'Public adulte'!P260)</f>
        <v>0</v>
      </c>
      <c r="Q240" t="str">
        <f>'Public adulte'!AD260</f>
        <v/>
      </c>
      <c r="R240" t="str">
        <f>'Public adulte'!AE260</f>
        <v/>
      </c>
      <c r="S240" t="str">
        <f>'Public adulte'!AF260</f>
        <v/>
      </c>
    </row>
    <row r="241" spans="1:19" x14ac:dyDescent="0.35">
      <c r="A241" t="s">
        <v>120</v>
      </c>
      <c r="B241" t="str">
        <f>'Public adulte'!$C$6</f>
        <v>Choisir la période de dépôt</v>
      </c>
      <c r="C241">
        <f>'Identification de la salle'!$C$14</f>
        <v>0</v>
      </c>
      <c r="D241" s="187" t="str">
        <f>'Public adulte'!$C$7</f>
        <v/>
      </c>
      <c r="E241">
        <f>'Public adulte'!$C$8</f>
        <v>0</v>
      </c>
      <c r="F241" t="str">
        <f>'Public adulte'!$C$9</f>
        <v>«Choisir»</v>
      </c>
      <c r="G241" s="187">
        <f>'Public adulte'!$C$10</f>
        <v>0</v>
      </c>
      <c r="H241" s="187" t="str">
        <f>IF(OR(G241=0,G241=""),"",VLOOKUP(G241,Données!$B$50:$D$52,3,TRUE))</f>
        <v/>
      </c>
      <c r="I241" s="188" t="str">
        <f>'Tableau de bord'!$G$18</f>
        <v/>
      </c>
      <c r="J241" s="174" t="str">
        <f>'Tableau de bord'!$G$19</f>
        <v/>
      </c>
      <c r="K241">
        <f>'Public adulte'!D261</f>
        <v>0</v>
      </c>
      <c r="L241" s="187" t="str">
        <f>'Public adulte'!X261</f>
        <v/>
      </c>
      <c r="M241" s="187" t="str">
        <f>'Public adulte'!Y261</f>
        <v/>
      </c>
      <c r="N241" s="187" t="str">
        <f t="shared" si="3"/>
        <v/>
      </c>
      <c r="O241" s="187" t="str">
        <f>IF(N241="","",IF(N241=0,0,'Public adulte'!O261))</f>
        <v/>
      </c>
      <c r="P241">
        <f>IF(N241=0,0,'Public adulte'!P261)</f>
        <v>0</v>
      </c>
      <c r="Q241" t="str">
        <f>'Public adulte'!AD261</f>
        <v/>
      </c>
      <c r="R241" t="str">
        <f>'Public adulte'!AE261</f>
        <v/>
      </c>
      <c r="S241" t="str">
        <f>'Public adulte'!AF261</f>
        <v/>
      </c>
    </row>
    <row r="242" spans="1:19" x14ac:dyDescent="0.35">
      <c r="A242" t="s">
        <v>120</v>
      </c>
      <c r="B242" t="str">
        <f>'Public adulte'!$C$6</f>
        <v>Choisir la période de dépôt</v>
      </c>
      <c r="C242">
        <f>'Identification de la salle'!$C$14</f>
        <v>0</v>
      </c>
      <c r="D242" s="187" t="str">
        <f>'Public adulte'!$C$7</f>
        <v/>
      </c>
      <c r="E242">
        <f>'Public adulte'!$C$8</f>
        <v>0</v>
      </c>
      <c r="F242" t="str">
        <f>'Public adulte'!$C$9</f>
        <v>«Choisir»</v>
      </c>
      <c r="G242" s="187">
        <f>'Public adulte'!$C$10</f>
        <v>0</v>
      </c>
      <c r="H242" s="187" t="str">
        <f>IF(OR(G242=0,G242=""),"",VLOOKUP(G242,Données!$B$50:$D$52,3,TRUE))</f>
        <v/>
      </c>
      <c r="I242" s="188" t="str">
        <f>'Tableau de bord'!$G$18</f>
        <v/>
      </c>
      <c r="J242" s="174" t="str">
        <f>'Tableau de bord'!$G$19</f>
        <v/>
      </c>
      <c r="K242">
        <f>'Public adulte'!D262</f>
        <v>0</v>
      </c>
      <c r="L242" s="187" t="str">
        <f>'Public adulte'!X262</f>
        <v/>
      </c>
      <c r="M242" s="187" t="str">
        <f>'Public adulte'!Y262</f>
        <v/>
      </c>
      <c r="N242" s="187" t="str">
        <f t="shared" si="3"/>
        <v/>
      </c>
      <c r="O242" s="187" t="str">
        <f>IF(N242="","",IF(N242=0,0,'Public adulte'!O262))</f>
        <v/>
      </c>
      <c r="P242">
        <f>IF(N242=0,0,'Public adulte'!P262)</f>
        <v>0</v>
      </c>
      <c r="Q242" t="str">
        <f>'Public adulte'!AD262</f>
        <v/>
      </c>
      <c r="R242" t="str">
        <f>'Public adulte'!AE262</f>
        <v/>
      </c>
      <c r="S242" t="str">
        <f>'Public adulte'!AF262</f>
        <v/>
      </c>
    </row>
    <row r="243" spans="1:19" x14ac:dyDescent="0.35">
      <c r="A243" t="s">
        <v>120</v>
      </c>
      <c r="B243" t="str">
        <f>'Public adulte'!$C$6</f>
        <v>Choisir la période de dépôt</v>
      </c>
      <c r="C243">
        <f>'Identification de la salle'!$C$14</f>
        <v>0</v>
      </c>
      <c r="D243" s="187" t="str">
        <f>'Public adulte'!$C$7</f>
        <v/>
      </c>
      <c r="E243">
        <f>'Public adulte'!$C$8</f>
        <v>0</v>
      </c>
      <c r="F243" t="str">
        <f>'Public adulte'!$C$9</f>
        <v>«Choisir»</v>
      </c>
      <c r="G243" s="187">
        <f>'Public adulte'!$C$10</f>
        <v>0</v>
      </c>
      <c r="H243" s="187" t="str">
        <f>IF(OR(G243=0,G243=""),"",VLOOKUP(G243,Données!$B$50:$D$52,3,TRUE))</f>
        <v/>
      </c>
      <c r="I243" s="188" t="str">
        <f>'Tableau de bord'!$G$18</f>
        <v/>
      </c>
      <c r="J243" s="174" t="str">
        <f>'Tableau de bord'!$G$19</f>
        <v/>
      </c>
      <c r="K243">
        <f>'Public adulte'!D263</f>
        <v>0</v>
      </c>
      <c r="L243" s="187" t="str">
        <f>'Public adulte'!X263</f>
        <v/>
      </c>
      <c r="M243" s="187" t="str">
        <f>'Public adulte'!Y263</f>
        <v/>
      </c>
      <c r="N243" s="187" t="str">
        <f t="shared" si="3"/>
        <v/>
      </c>
      <c r="O243" s="187" t="str">
        <f>IF(N243="","",IF(N243=0,0,'Public adulte'!O263))</f>
        <v/>
      </c>
      <c r="P243">
        <f>IF(N243=0,0,'Public adulte'!P263)</f>
        <v>0</v>
      </c>
      <c r="Q243" t="str">
        <f>'Public adulte'!AD263</f>
        <v/>
      </c>
      <c r="R243" t="str">
        <f>'Public adulte'!AE263</f>
        <v/>
      </c>
      <c r="S243" t="str">
        <f>'Public adulte'!AF263</f>
        <v/>
      </c>
    </row>
    <row r="244" spans="1:19" x14ac:dyDescent="0.35">
      <c r="A244" t="s">
        <v>120</v>
      </c>
      <c r="B244" t="str">
        <f>'Public adulte'!$C$6</f>
        <v>Choisir la période de dépôt</v>
      </c>
      <c r="C244">
        <f>'Identification de la salle'!$C$14</f>
        <v>0</v>
      </c>
      <c r="D244" s="187" t="str">
        <f>'Public adulte'!$C$7</f>
        <v/>
      </c>
      <c r="E244">
        <f>'Public adulte'!$C$8</f>
        <v>0</v>
      </c>
      <c r="F244" t="str">
        <f>'Public adulte'!$C$9</f>
        <v>«Choisir»</v>
      </c>
      <c r="G244" s="187">
        <f>'Public adulte'!$C$10</f>
        <v>0</v>
      </c>
      <c r="H244" s="187" t="str">
        <f>IF(OR(G244=0,G244=""),"",VLOOKUP(G244,Données!$B$50:$D$52,3,TRUE))</f>
        <v/>
      </c>
      <c r="I244" s="188" t="str">
        <f>'Tableau de bord'!$G$18</f>
        <v/>
      </c>
      <c r="J244" s="174" t="str">
        <f>'Tableau de bord'!$G$19</f>
        <v/>
      </c>
      <c r="K244">
        <f>'Public adulte'!D264</f>
        <v>0</v>
      </c>
      <c r="L244" s="187" t="str">
        <f>'Public adulte'!X264</f>
        <v/>
      </c>
      <c r="M244" s="187" t="str">
        <f>'Public adulte'!Y264</f>
        <v/>
      </c>
      <c r="N244" s="187" t="str">
        <f t="shared" si="3"/>
        <v/>
      </c>
      <c r="O244" s="187" t="str">
        <f>IF(N244="","",IF(N244=0,0,'Public adulte'!O264))</f>
        <v/>
      </c>
      <c r="P244">
        <f>IF(N244=0,0,'Public adulte'!P264)</f>
        <v>0</v>
      </c>
      <c r="Q244" t="str">
        <f>'Public adulte'!AD264</f>
        <v/>
      </c>
      <c r="R244" t="str">
        <f>'Public adulte'!AE264</f>
        <v/>
      </c>
      <c r="S244" t="str">
        <f>'Public adulte'!AF264</f>
        <v/>
      </c>
    </row>
    <row r="245" spans="1:19" x14ac:dyDescent="0.35">
      <c r="A245" t="s">
        <v>120</v>
      </c>
      <c r="B245" t="str">
        <f>'Public adulte'!$C$6</f>
        <v>Choisir la période de dépôt</v>
      </c>
      <c r="C245">
        <f>'Identification de la salle'!$C$14</f>
        <v>0</v>
      </c>
      <c r="D245" s="187" t="str">
        <f>'Public adulte'!$C$7</f>
        <v/>
      </c>
      <c r="E245">
        <f>'Public adulte'!$C$8</f>
        <v>0</v>
      </c>
      <c r="F245" t="str">
        <f>'Public adulte'!$C$9</f>
        <v>«Choisir»</v>
      </c>
      <c r="G245" s="187">
        <f>'Public adulte'!$C$10</f>
        <v>0</v>
      </c>
      <c r="H245" s="187" t="str">
        <f>IF(OR(G245=0,G245=""),"",VLOOKUP(G245,Données!$B$50:$D$52,3,TRUE))</f>
        <v/>
      </c>
      <c r="I245" s="188" t="str">
        <f>'Tableau de bord'!$G$18</f>
        <v/>
      </c>
      <c r="J245" s="174" t="str">
        <f>'Tableau de bord'!$G$19</f>
        <v/>
      </c>
      <c r="K245">
        <f>'Public adulte'!D265</f>
        <v>0</v>
      </c>
      <c r="L245" s="187" t="str">
        <f>'Public adulte'!X265</f>
        <v/>
      </c>
      <c r="M245" s="187" t="str">
        <f>'Public adulte'!Y265</f>
        <v/>
      </c>
      <c r="N245" s="187" t="str">
        <f t="shared" si="3"/>
        <v/>
      </c>
      <c r="O245" s="187" t="str">
        <f>IF(N245="","",IF(N245=0,0,'Public adulte'!O265))</f>
        <v/>
      </c>
      <c r="P245">
        <f>IF(N245=0,0,'Public adulte'!P265)</f>
        <v>0</v>
      </c>
      <c r="Q245" t="str">
        <f>'Public adulte'!AD265</f>
        <v/>
      </c>
      <c r="R245" t="str">
        <f>'Public adulte'!AE265</f>
        <v/>
      </c>
      <c r="S245" t="str">
        <f>'Public adulte'!AF265</f>
        <v/>
      </c>
    </row>
    <row r="246" spans="1:19" x14ac:dyDescent="0.35">
      <c r="A246" t="s">
        <v>120</v>
      </c>
      <c r="B246" t="str">
        <f>'Public adulte'!$C$6</f>
        <v>Choisir la période de dépôt</v>
      </c>
      <c r="C246">
        <f>'Identification de la salle'!$C$14</f>
        <v>0</v>
      </c>
      <c r="D246" s="187" t="str">
        <f>'Public adulte'!$C$7</f>
        <v/>
      </c>
      <c r="E246">
        <f>'Public adulte'!$C$8</f>
        <v>0</v>
      </c>
      <c r="F246" t="str">
        <f>'Public adulte'!$C$9</f>
        <v>«Choisir»</v>
      </c>
      <c r="G246" s="187">
        <f>'Public adulte'!$C$10</f>
        <v>0</v>
      </c>
      <c r="H246" s="187" t="str">
        <f>IF(OR(G246=0,G246=""),"",VLOOKUP(G246,Données!$B$50:$D$52,3,TRUE))</f>
        <v/>
      </c>
      <c r="I246" s="188" t="str">
        <f>'Tableau de bord'!$G$18</f>
        <v/>
      </c>
      <c r="J246" s="174" t="str">
        <f>'Tableau de bord'!$G$19</f>
        <v/>
      </c>
      <c r="K246">
        <f>'Public adulte'!D266</f>
        <v>0</v>
      </c>
      <c r="L246" s="187" t="str">
        <f>'Public adulte'!X266</f>
        <v/>
      </c>
      <c r="M246" s="187" t="str">
        <f>'Public adulte'!Y266</f>
        <v/>
      </c>
      <c r="N246" s="187" t="str">
        <f t="shared" si="3"/>
        <v/>
      </c>
      <c r="O246" s="187" t="str">
        <f>IF(N246="","",IF(N246=0,0,'Public adulte'!O266))</f>
        <v/>
      </c>
      <c r="P246">
        <f>IF(N246=0,0,'Public adulte'!P266)</f>
        <v>0</v>
      </c>
      <c r="Q246" t="str">
        <f>'Public adulte'!AD266</f>
        <v/>
      </c>
      <c r="R246" t="str">
        <f>'Public adulte'!AE266</f>
        <v/>
      </c>
      <c r="S246" t="str">
        <f>'Public adulte'!AF266</f>
        <v/>
      </c>
    </row>
    <row r="247" spans="1:19" x14ac:dyDescent="0.35">
      <c r="A247" t="s">
        <v>120</v>
      </c>
      <c r="B247" t="str">
        <f>'Public adulte'!$C$6</f>
        <v>Choisir la période de dépôt</v>
      </c>
      <c r="C247">
        <f>'Identification de la salle'!$C$14</f>
        <v>0</v>
      </c>
      <c r="D247" s="187" t="str">
        <f>'Public adulte'!$C$7</f>
        <v/>
      </c>
      <c r="E247">
        <f>'Public adulte'!$C$8</f>
        <v>0</v>
      </c>
      <c r="F247" t="str">
        <f>'Public adulte'!$C$9</f>
        <v>«Choisir»</v>
      </c>
      <c r="G247" s="187">
        <f>'Public adulte'!$C$10</f>
        <v>0</v>
      </c>
      <c r="H247" s="187" t="str">
        <f>IF(OR(G247=0,G247=""),"",VLOOKUP(G247,Données!$B$50:$D$52,3,TRUE))</f>
        <v/>
      </c>
      <c r="I247" s="188" t="str">
        <f>'Tableau de bord'!$G$18</f>
        <v/>
      </c>
      <c r="J247" s="174" t="str">
        <f>'Tableau de bord'!$G$19</f>
        <v/>
      </c>
      <c r="K247">
        <f>'Public adulte'!D267</f>
        <v>0</v>
      </c>
      <c r="L247" s="187" t="str">
        <f>'Public adulte'!X267</f>
        <v/>
      </c>
      <c r="M247" s="187" t="str">
        <f>'Public adulte'!Y267</f>
        <v/>
      </c>
      <c r="N247" s="187" t="str">
        <f t="shared" si="3"/>
        <v/>
      </c>
      <c r="O247" s="187" t="str">
        <f>IF(N247="","",IF(N247=0,0,'Public adulte'!O267))</f>
        <v/>
      </c>
      <c r="P247">
        <f>IF(N247=0,0,'Public adulte'!P267)</f>
        <v>0</v>
      </c>
      <c r="Q247" t="str">
        <f>'Public adulte'!AD267</f>
        <v/>
      </c>
      <c r="R247" t="str">
        <f>'Public adulte'!AE267</f>
        <v/>
      </c>
      <c r="S247" t="str">
        <f>'Public adulte'!AF267</f>
        <v/>
      </c>
    </row>
    <row r="248" spans="1:19" x14ac:dyDescent="0.35">
      <c r="A248" t="s">
        <v>120</v>
      </c>
      <c r="B248" t="str">
        <f>'Public adulte'!$C$6</f>
        <v>Choisir la période de dépôt</v>
      </c>
      <c r="C248">
        <f>'Identification de la salle'!$C$14</f>
        <v>0</v>
      </c>
      <c r="D248" s="187" t="str">
        <f>'Public adulte'!$C$7</f>
        <v/>
      </c>
      <c r="E248">
        <f>'Public adulte'!$C$8</f>
        <v>0</v>
      </c>
      <c r="F248" t="str">
        <f>'Public adulte'!$C$9</f>
        <v>«Choisir»</v>
      </c>
      <c r="G248" s="187">
        <f>'Public adulte'!$C$10</f>
        <v>0</v>
      </c>
      <c r="H248" s="187" t="str">
        <f>IF(OR(G248=0,G248=""),"",VLOOKUP(G248,Données!$B$50:$D$52,3,TRUE))</f>
        <v/>
      </c>
      <c r="I248" s="188" t="str">
        <f>'Tableau de bord'!$G$18</f>
        <v/>
      </c>
      <c r="J248" s="174" t="str">
        <f>'Tableau de bord'!$G$19</f>
        <v/>
      </c>
      <c r="K248">
        <f>'Public adulte'!D268</f>
        <v>0</v>
      </c>
      <c r="L248" s="187" t="str">
        <f>'Public adulte'!X268</f>
        <v/>
      </c>
      <c r="M248" s="187" t="str">
        <f>'Public adulte'!Y268</f>
        <v/>
      </c>
      <c r="N248" s="187" t="str">
        <f t="shared" si="3"/>
        <v/>
      </c>
      <c r="O248" s="187" t="str">
        <f>IF(N248="","",IF(N248=0,0,'Public adulte'!O268))</f>
        <v/>
      </c>
      <c r="P248">
        <f>IF(N248=0,0,'Public adulte'!P268)</f>
        <v>0</v>
      </c>
      <c r="Q248" t="str">
        <f>'Public adulte'!AD268</f>
        <v/>
      </c>
      <c r="R248" t="str">
        <f>'Public adulte'!AE268</f>
        <v/>
      </c>
      <c r="S248" t="str">
        <f>'Public adulte'!AF268</f>
        <v/>
      </c>
    </row>
    <row r="249" spans="1:19" x14ac:dyDescent="0.35">
      <c r="A249" t="s">
        <v>120</v>
      </c>
      <c r="B249" t="str">
        <f>'Public adulte'!$C$6</f>
        <v>Choisir la période de dépôt</v>
      </c>
      <c r="C249">
        <f>'Identification de la salle'!$C$14</f>
        <v>0</v>
      </c>
      <c r="D249" s="187" t="str">
        <f>'Public adulte'!$C$7</f>
        <v/>
      </c>
      <c r="E249">
        <f>'Public adulte'!$C$8</f>
        <v>0</v>
      </c>
      <c r="F249" t="str">
        <f>'Public adulte'!$C$9</f>
        <v>«Choisir»</v>
      </c>
      <c r="G249" s="187">
        <f>'Public adulte'!$C$10</f>
        <v>0</v>
      </c>
      <c r="H249" s="187" t="str">
        <f>IF(OR(G249=0,G249=""),"",VLOOKUP(G249,Données!$B$50:$D$52,3,TRUE))</f>
        <v/>
      </c>
      <c r="I249" s="188" t="str">
        <f>'Tableau de bord'!$G$18</f>
        <v/>
      </c>
      <c r="J249" s="174" t="str">
        <f>'Tableau de bord'!$G$19</f>
        <v/>
      </c>
      <c r="K249">
        <f>'Public adulte'!D269</f>
        <v>0</v>
      </c>
      <c r="L249" s="187" t="str">
        <f>'Public adulte'!X269</f>
        <v/>
      </c>
      <c r="M249" s="187" t="str">
        <f>'Public adulte'!Y269</f>
        <v/>
      </c>
      <c r="N249" s="187" t="str">
        <f t="shared" si="3"/>
        <v/>
      </c>
      <c r="O249" s="187" t="str">
        <f>IF(N249="","",IF(N249=0,0,'Public adulte'!O269))</f>
        <v/>
      </c>
      <c r="P249">
        <f>IF(N249=0,0,'Public adulte'!P269)</f>
        <v>0</v>
      </c>
      <c r="Q249" t="str">
        <f>'Public adulte'!AD269</f>
        <v/>
      </c>
      <c r="R249" t="str">
        <f>'Public adulte'!AE269</f>
        <v/>
      </c>
      <c r="S249" t="str">
        <f>'Public adulte'!AF269</f>
        <v/>
      </c>
    </row>
    <row r="250" spans="1:19" x14ac:dyDescent="0.35">
      <c r="A250" t="s">
        <v>120</v>
      </c>
      <c r="B250" t="str">
        <f>'Public adulte'!$C$6</f>
        <v>Choisir la période de dépôt</v>
      </c>
      <c r="C250">
        <f>'Identification de la salle'!$C$14</f>
        <v>0</v>
      </c>
      <c r="D250" s="187" t="str">
        <f>'Public adulte'!$C$7</f>
        <v/>
      </c>
      <c r="E250">
        <f>'Public adulte'!$C$8</f>
        <v>0</v>
      </c>
      <c r="F250" t="str">
        <f>'Public adulte'!$C$9</f>
        <v>«Choisir»</v>
      </c>
      <c r="G250" s="187">
        <f>'Public adulte'!$C$10</f>
        <v>0</v>
      </c>
      <c r="H250" s="187" t="str">
        <f>IF(OR(G250=0,G250=""),"",VLOOKUP(G250,Données!$B$50:$D$52,3,TRUE))</f>
        <v/>
      </c>
      <c r="I250" s="188" t="str">
        <f>'Tableau de bord'!$G$18</f>
        <v/>
      </c>
      <c r="J250" s="174" t="str">
        <f>'Tableau de bord'!$G$19</f>
        <v/>
      </c>
      <c r="K250">
        <f>'Public adulte'!D270</f>
        <v>0</v>
      </c>
      <c r="L250" s="187" t="str">
        <f>'Public adulte'!X270</f>
        <v/>
      </c>
      <c r="M250" s="187" t="str">
        <f>'Public adulte'!Y270</f>
        <v/>
      </c>
      <c r="N250" s="187" t="str">
        <f t="shared" si="3"/>
        <v/>
      </c>
      <c r="O250" s="187" t="str">
        <f>IF(N250="","",IF(N250=0,0,'Public adulte'!O270))</f>
        <v/>
      </c>
      <c r="P250">
        <f>IF(N250=0,0,'Public adulte'!P270)</f>
        <v>0</v>
      </c>
      <c r="Q250" t="str">
        <f>'Public adulte'!AD270</f>
        <v/>
      </c>
      <c r="R250" t="str">
        <f>'Public adulte'!AE270</f>
        <v/>
      </c>
      <c r="S250" t="str">
        <f>'Public adulte'!AF270</f>
        <v/>
      </c>
    </row>
    <row r="251" spans="1:19" x14ac:dyDescent="0.35">
      <c r="A251" t="s">
        <v>120</v>
      </c>
      <c r="B251" t="str">
        <f>'Public adulte'!$C$6</f>
        <v>Choisir la période de dépôt</v>
      </c>
      <c r="C251">
        <f>'Identification de la salle'!$C$14</f>
        <v>0</v>
      </c>
      <c r="D251" s="187" t="str">
        <f>'Public adulte'!$C$7</f>
        <v/>
      </c>
      <c r="E251">
        <f>'Public adulte'!$C$8</f>
        <v>0</v>
      </c>
      <c r="F251" t="str">
        <f>'Public adulte'!$C$9</f>
        <v>«Choisir»</v>
      </c>
      <c r="G251" s="187">
        <f>'Public adulte'!$C$10</f>
        <v>0</v>
      </c>
      <c r="H251" s="187" t="str">
        <f>IF(OR(G251=0,G251=""),"",VLOOKUP(G251,Données!$B$50:$D$52,3,TRUE))</f>
        <v/>
      </c>
      <c r="I251" s="188" t="str">
        <f>'Tableau de bord'!$G$18</f>
        <v/>
      </c>
      <c r="J251" s="174" t="str">
        <f>'Tableau de bord'!$G$19</f>
        <v/>
      </c>
      <c r="K251">
        <f>'Public adulte'!D271</f>
        <v>0</v>
      </c>
      <c r="L251" s="187" t="str">
        <f>'Public adulte'!X271</f>
        <v/>
      </c>
      <c r="M251" s="187" t="str">
        <f>'Public adulte'!Y271</f>
        <v/>
      </c>
      <c r="N251" s="187" t="str">
        <f t="shared" si="3"/>
        <v/>
      </c>
      <c r="O251" s="187" t="str">
        <f>IF(N251="","",IF(N251=0,0,'Public adulte'!O271))</f>
        <v/>
      </c>
      <c r="P251">
        <f>IF(N251=0,0,'Public adulte'!P271)</f>
        <v>0</v>
      </c>
      <c r="Q251" t="str">
        <f>'Public adulte'!AD271</f>
        <v/>
      </c>
      <c r="R251" t="str">
        <f>'Public adulte'!AE271</f>
        <v/>
      </c>
      <c r="S251" t="str">
        <f>'Public adulte'!AF271</f>
        <v/>
      </c>
    </row>
    <row r="252" spans="1:19" x14ac:dyDescent="0.35">
      <c r="A252" t="s">
        <v>120</v>
      </c>
      <c r="B252" t="str">
        <f>'Public adulte'!$C$6</f>
        <v>Choisir la période de dépôt</v>
      </c>
      <c r="C252">
        <f>'Identification de la salle'!$C$14</f>
        <v>0</v>
      </c>
      <c r="D252" s="187" t="str">
        <f>'Public adulte'!$C$7</f>
        <v/>
      </c>
      <c r="E252">
        <f>'Public adulte'!$C$8</f>
        <v>0</v>
      </c>
      <c r="F252" t="str">
        <f>'Public adulte'!$C$9</f>
        <v>«Choisir»</v>
      </c>
      <c r="G252" s="187">
        <f>'Public adulte'!$C$10</f>
        <v>0</v>
      </c>
      <c r="H252" s="187" t="str">
        <f>IF(OR(G252=0,G252=""),"",VLOOKUP(G252,Données!$B$50:$D$52,3,TRUE))</f>
        <v/>
      </c>
      <c r="I252" s="188" t="str">
        <f>'Tableau de bord'!$G$18</f>
        <v/>
      </c>
      <c r="J252" s="174" t="str">
        <f>'Tableau de bord'!$G$19</f>
        <v/>
      </c>
      <c r="K252">
        <f>'Public adulte'!D272</f>
        <v>0</v>
      </c>
      <c r="L252" s="187" t="str">
        <f>'Public adulte'!X272</f>
        <v/>
      </c>
      <c r="M252" s="187" t="str">
        <f>'Public adulte'!Y272</f>
        <v/>
      </c>
      <c r="N252" s="187" t="str">
        <f t="shared" si="3"/>
        <v/>
      </c>
      <c r="O252" s="187" t="str">
        <f>IF(N252="","",IF(N252=0,0,'Public adulte'!O272))</f>
        <v/>
      </c>
      <c r="P252">
        <f>IF(N252=0,0,'Public adulte'!P272)</f>
        <v>0</v>
      </c>
      <c r="Q252" t="str">
        <f>'Public adulte'!AD272</f>
        <v/>
      </c>
      <c r="R252" t="str">
        <f>'Public adulte'!AE272</f>
        <v/>
      </c>
      <c r="S252" t="str">
        <f>'Public adulte'!AF272</f>
        <v/>
      </c>
    </row>
    <row r="253" spans="1:19" x14ac:dyDescent="0.35">
      <c r="A253" t="s">
        <v>120</v>
      </c>
      <c r="B253" t="str">
        <f>'Public adulte'!$C$6</f>
        <v>Choisir la période de dépôt</v>
      </c>
      <c r="C253">
        <f>'Identification de la salle'!$C$14</f>
        <v>0</v>
      </c>
      <c r="D253" s="187" t="str">
        <f>'Public adulte'!$C$7</f>
        <v/>
      </c>
      <c r="E253">
        <f>'Public adulte'!$C$8</f>
        <v>0</v>
      </c>
      <c r="F253" t="str">
        <f>'Public adulte'!$C$9</f>
        <v>«Choisir»</v>
      </c>
      <c r="G253" s="187">
        <f>'Public adulte'!$C$10</f>
        <v>0</v>
      </c>
      <c r="H253" s="187" t="str">
        <f>IF(OR(G253=0,G253=""),"",VLOOKUP(G253,Données!$B$50:$D$52,3,TRUE))</f>
        <v/>
      </c>
      <c r="I253" s="188" t="str">
        <f>'Tableau de bord'!$G$18</f>
        <v/>
      </c>
      <c r="J253" s="174" t="str">
        <f>'Tableau de bord'!$G$19</f>
        <v/>
      </c>
      <c r="K253">
        <f>'Public adulte'!D273</f>
        <v>0</v>
      </c>
      <c r="L253" s="187" t="str">
        <f>'Public adulte'!X273</f>
        <v/>
      </c>
      <c r="M253" s="187" t="str">
        <f>'Public adulte'!Y273</f>
        <v/>
      </c>
      <c r="N253" s="187" t="str">
        <f t="shared" si="3"/>
        <v/>
      </c>
      <c r="O253" s="187" t="str">
        <f>IF(N253="","",IF(N253=0,0,'Public adulte'!O273))</f>
        <v/>
      </c>
      <c r="P253">
        <f>IF(N253=0,0,'Public adulte'!P273)</f>
        <v>0</v>
      </c>
      <c r="Q253" t="str">
        <f>'Public adulte'!AD273</f>
        <v/>
      </c>
      <c r="R253" t="str">
        <f>'Public adulte'!AE273</f>
        <v/>
      </c>
      <c r="S253" t="str">
        <f>'Public adulte'!AF273</f>
        <v/>
      </c>
    </row>
    <row r="254" spans="1:19" x14ac:dyDescent="0.35">
      <c r="A254" t="s">
        <v>120</v>
      </c>
      <c r="B254" t="str">
        <f>'Public adulte'!$C$6</f>
        <v>Choisir la période de dépôt</v>
      </c>
      <c r="C254">
        <f>'Identification de la salle'!$C$14</f>
        <v>0</v>
      </c>
      <c r="D254" s="187" t="str">
        <f>'Public adulte'!$C$7</f>
        <v/>
      </c>
      <c r="E254">
        <f>'Public adulte'!$C$8</f>
        <v>0</v>
      </c>
      <c r="F254" t="str">
        <f>'Public adulte'!$C$9</f>
        <v>«Choisir»</v>
      </c>
      <c r="G254" s="187">
        <f>'Public adulte'!$C$10</f>
        <v>0</v>
      </c>
      <c r="H254" s="187" t="str">
        <f>IF(OR(G254=0,G254=""),"",VLOOKUP(G254,Données!$B$50:$D$52,3,TRUE))</f>
        <v/>
      </c>
      <c r="I254" s="188" t="str">
        <f>'Tableau de bord'!$G$18</f>
        <v/>
      </c>
      <c r="J254" s="174" t="str">
        <f>'Tableau de bord'!$G$19</f>
        <v/>
      </c>
      <c r="K254">
        <f>'Public adulte'!D274</f>
        <v>0</v>
      </c>
      <c r="L254" s="187" t="str">
        <f>'Public adulte'!X274</f>
        <v/>
      </c>
      <c r="M254" s="187" t="str">
        <f>'Public adulte'!Y274</f>
        <v/>
      </c>
      <c r="N254" s="187" t="str">
        <f t="shared" si="3"/>
        <v/>
      </c>
      <c r="O254" s="187" t="str">
        <f>IF(N254="","",IF(N254=0,0,'Public adulte'!O274))</f>
        <v/>
      </c>
      <c r="P254">
        <f>IF(N254=0,0,'Public adulte'!P274)</f>
        <v>0</v>
      </c>
      <c r="Q254" t="str">
        <f>'Public adulte'!AD274</f>
        <v/>
      </c>
      <c r="R254" t="str">
        <f>'Public adulte'!AE274</f>
        <v/>
      </c>
      <c r="S254" t="str">
        <f>'Public adulte'!AF274</f>
        <v/>
      </c>
    </row>
    <row r="255" spans="1:19" x14ac:dyDescent="0.35">
      <c r="A255" t="s">
        <v>120</v>
      </c>
      <c r="B255" t="str">
        <f>'Public adulte'!$C$6</f>
        <v>Choisir la période de dépôt</v>
      </c>
      <c r="C255">
        <f>'Identification de la salle'!$C$14</f>
        <v>0</v>
      </c>
      <c r="D255" s="187" t="str">
        <f>'Public adulte'!$C$7</f>
        <v/>
      </c>
      <c r="E255">
        <f>'Public adulte'!$C$8</f>
        <v>0</v>
      </c>
      <c r="F255" t="str">
        <f>'Public adulte'!$C$9</f>
        <v>«Choisir»</v>
      </c>
      <c r="G255" s="187">
        <f>'Public adulte'!$C$10</f>
        <v>0</v>
      </c>
      <c r="H255" s="187" t="str">
        <f>IF(OR(G255=0,G255=""),"",VLOOKUP(G255,Données!$B$50:$D$52,3,TRUE))</f>
        <v/>
      </c>
      <c r="I255" s="188" t="str">
        <f>'Tableau de bord'!$G$18</f>
        <v/>
      </c>
      <c r="J255" s="174" t="str">
        <f>'Tableau de bord'!$G$19</f>
        <v/>
      </c>
      <c r="K255">
        <f>'Public adulte'!D275</f>
        <v>0</v>
      </c>
      <c r="L255" s="187" t="str">
        <f>'Public adulte'!X275</f>
        <v/>
      </c>
      <c r="M255" s="187" t="str">
        <f>'Public adulte'!Y275</f>
        <v/>
      </c>
      <c r="N255" s="187" t="str">
        <f t="shared" si="3"/>
        <v/>
      </c>
      <c r="O255" s="187" t="str">
        <f>IF(N255="","",IF(N255=0,0,'Public adulte'!O275))</f>
        <v/>
      </c>
      <c r="P255">
        <f>IF(N255=0,0,'Public adulte'!P275)</f>
        <v>0</v>
      </c>
      <c r="Q255" t="str">
        <f>'Public adulte'!AD275</f>
        <v/>
      </c>
      <c r="R255" t="str">
        <f>'Public adulte'!AE275</f>
        <v/>
      </c>
      <c r="S255" t="str">
        <f>'Public adulte'!AF275</f>
        <v/>
      </c>
    </row>
    <row r="256" spans="1:19" x14ac:dyDescent="0.35">
      <c r="A256" t="s">
        <v>120</v>
      </c>
      <c r="B256" t="str">
        <f>'Public adulte'!$C$6</f>
        <v>Choisir la période de dépôt</v>
      </c>
      <c r="C256">
        <f>'Identification de la salle'!$C$14</f>
        <v>0</v>
      </c>
      <c r="D256" s="187" t="str">
        <f>'Public adulte'!$C$7</f>
        <v/>
      </c>
      <c r="E256">
        <f>'Public adulte'!$C$8</f>
        <v>0</v>
      </c>
      <c r="F256" t="str">
        <f>'Public adulte'!$C$9</f>
        <v>«Choisir»</v>
      </c>
      <c r="G256" s="187">
        <f>'Public adulte'!$C$10</f>
        <v>0</v>
      </c>
      <c r="H256" s="187" t="str">
        <f>IF(OR(G256=0,G256=""),"",VLOOKUP(G256,Données!$B$50:$D$52,3,TRUE))</f>
        <v/>
      </c>
      <c r="I256" s="188" t="str">
        <f>'Tableau de bord'!$G$18</f>
        <v/>
      </c>
      <c r="J256" s="174" t="str">
        <f>'Tableau de bord'!$G$19</f>
        <v/>
      </c>
      <c r="K256">
        <f>'Public adulte'!D276</f>
        <v>0</v>
      </c>
      <c r="L256" s="187" t="str">
        <f>'Public adulte'!X276</f>
        <v/>
      </c>
      <c r="M256" s="187" t="str">
        <f>'Public adulte'!Y276</f>
        <v/>
      </c>
      <c r="N256" s="187" t="str">
        <f t="shared" si="3"/>
        <v/>
      </c>
      <c r="O256" s="187" t="str">
        <f>IF(N256="","",IF(N256=0,0,'Public adulte'!O276))</f>
        <v/>
      </c>
      <c r="P256">
        <f>IF(N256=0,0,'Public adulte'!P276)</f>
        <v>0</v>
      </c>
      <c r="Q256" t="str">
        <f>'Public adulte'!AD276</f>
        <v/>
      </c>
      <c r="R256" t="str">
        <f>'Public adulte'!AE276</f>
        <v/>
      </c>
      <c r="S256" t="str">
        <f>'Public adulte'!AF276</f>
        <v/>
      </c>
    </row>
    <row r="257" spans="1:19" x14ac:dyDescent="0.35">
      <c r="A257" t="s">
        <v>120</v>
      </c>
      <c r="B257" t="str">
        <f>'Public adulte'!$C$6</f>
        <v>Choisir la période de dépôt</v>
      </c>
      <c r="C257">
        <f>'Identification de la salle'!$C$14</f>
        <v>0</v>
      </c>
      <c r="D257" s="187" t="str">
        <f>'Public adulte'!$C$7</f>
        <v/>
      </c>
      <c r="E257">
        <f>'Public adulte'!$C$8</f>
        <v>0</v>
      </c>
      <c r="F257" t="str">
        <f>'Public adulte'!$C$9</f>
        <v>«Choisir»</v>
      </c>
      <c r="G257" s="187">
        <f>'Public adulte'!$C$10</f>
        <v>0</v>
      </c>
      <c r="H257" s="187" t="str">
        <f>IF(OR(G257=0,G257=""),"",VLOOKUP(G257,Données!$B$50:$D$52,3,TRUE))</f>
        <v/>
      </c>
      <c r="I257" s="188" t="str">
        <f>'Tableau de bord'!$G$18</f>
        <v/>
      </c>
      <c r="J257" s="174" t="str">
        <f>'Tableau de bord'!$G$19</f>
        <v/>
      </c>
      <c r="K257">
        <f>'Public adulte'!D277</f>
        <v>0</v>
      </c>
      <c r="L257" s="187" t="str">
        <f>'Public adulte'!X277</f>
        <v/>
      </c>
      <c r="M257" s="187" t="str">
        <f>'Public adulte'!Y277</f>
        <v/>
      </c>
      <c r="N257" s="187" t="str">
        <f t="shared" si="3"/>
        <v/>
      </c>
      <c r="O257" s="187" t="str">
        <f>IF(N257="","",IF(N257=0,0,'Public adulte'!O277))</f>
        <v/>
      </c>
      <c r="P257">
        <f>IF(N257=0,0,'Public adulte'!P277)</f>
        <v>0</v>
      </c>
      <c r="Q257" t="str">
        <f>'Public adulte'!AD277</f>
        <v/>
      </c>
      <c r="R257" t="str">
        <f>'Public adulte'!AE277</f>
        <v/>
      </c>
      <c r="S257" t="str">
        <f>'Public adulte'!AF277</f>
        <v/>
      </c>
    </row>
    <row r="258" spans="1:19" x14ac:dyDescent="0.35">
      <c r="A258" s="292" t="s">
        <v>153</v>
      </c>
      <c r="B258" s="292" t="str">
        <f>'Public familial'!$C$6</f>
        <v>Choisir la période de dépôt</v>
      </c>
      <c r="C258" s="292">
        <f>'Identification de la salle'!$C$14</f>
        <v>0</v>
      </c>
      <c r="D258" s="323" t="str">
        <f>'Public familial'!$C$7</f>
        <v/>
      </c>
      <c r="E258" s="292">
        <f>'Public familial'!$C$8</f>
        <v>0</v>
      </c>
      <c r="F258" s="292" t="str">
        <f>'Public familial'!$C$9</f>
        <v>«Choisir»</v>
      </c>
      <c r="G258" s="323">
        <f>'Public familial'!$C$10</f>
        <v>0</v>
      </c>
      <c r="H258" s="323" t="str">
        <f>IF(OR(G258=0,G258=""),"",VLOOKUP(G258,Données!$B$50:$D$52,3,TRUE))</f>
        <v/>
      </c>
      <c r="I258" s="324" t="str">
        <f>'Tableau de bord'!$E$18</f>
        <v/>
      </c>
      <c r="J258" s="325" t="str">
        <f>'Tableau de bord'!$E$19</f>
        <v/>
      </c>
      <c r="K258" s="292">
        <f>'Public familial'!D22</f>
        <v>0</v>
      </c>
      <c r="L258" s="292" t="str">
        <f>'Public familial'!X22</f>
        <v/>
      </c>
      <c r="M258" s="292" t="str">
        <f>'Public familial'!Y22</f>
        <v/>
      </c>
      <c r="N258" s="323" t="str">
        <f>IF(L258="","",L258-M258)</f>
        <v/>
      </c>
      <c r="O258" s="323" t="str">
        <f>IF(N258="","",IF(N258=0,0,'Public familial'!O22))</f>
        <v/>
      </c>
      <c r="P258" s="292">
        <f>IF(N258=0,0,'Public familial'!P22)</f>
        <v>0</v>
      </c>
      <c r="Q258" s="292" t="str">
        <f>'Public familial'!AD22</f>
        <v/>
      </c>
      <c r="R258" s="292" t="str">
        <f>'Public familial'!AE22</f>
        <v/>
      </c>
      <c r="S258" s="292" t="str">
        <f>'Public familial'!AF22</f>
        <v/>
      </c>
    </row>
    <row r="259" spans="1:19" x14ac:dyDescent="0.35">
      <c r="A259" s="292" t="s">
        <v>153</v>
      </c>
      <c r="B259" s="292" t="str">
        <f>'Public familial'!$C$6</f>
        <v>Choisir la période de dépôt</v>
      </c>
      <c r="C259" s="292">
        <f>'Identification de la salle'!$C$14</f>
        <v>0</v>
      </c>
      <c r="D259" s="323" t="str">
        <f>'Public familial'!$C$7</f>
        <v/>
      </c>
      <c r="E259" s="292">
        <f>'Public familial'!$C$8</f>
        <v>0</v>
      </c>
      <c r="F259" s="292" t="str">
        <f>'Public familial'!$C$9</f>
        <v>«Choisir»</v>
      </c>
      <c r="G259" s="323">
        <f>'Public familial'!$C$10</f>
        <v>0</v>
      </c>
      <c r="H259" s="323" t="str">
        <f>IF(OR(G259=0,G259=""),"",VLOOKUP(G259,Données!$B$50:$D$52,3,TRUE))</f>
        <v/>
      </c>
      <c r="I259" s="324" t="str">
        <f>'Tableau de bord'!$E$18</f>
        <v/>
      </c>
      <c r="J259" s="325" t="str">
        <f>'Tableau de bord'!$E$19</f>
        <v/>
      </c>
      <c r="K259" s="292">
        <f>'Public familial'!D23</f>
        <v>0</v>
      </c>
      <c r="L259" s="292" t="str">
        <f>'Public familial'!X23</f>
        <v/>
      </c>
      <c r="M259" s="292" t="str">
        <f>'Public familial'!Y23</f>
        <v/>
      </c>
      <c r="N259" s="323" t="str">
        <f t="shared" ref="N259:N322" si="4">IF(L259="","",L259-M259)</f>
        <v/>
      </c>
      <c r="O259" s="323" t="str">
        <f>IF(N259="","",IF(N259=0,0,'Public familial'!O23))</f>
        <v/>
      </c>
      <c r="P259" s="292">
        <f>IF(N259=0,0,'Public familial'!P23)</f>
        <v>0</v>
      </c>
      <c r="Q259" s="292" t="str">
        <f>'Public familial'!AD23</f>
        <v/>
      </c>
      <c r="R259" s="292" t="str">
        <f>'Public familial'!AE23</f>
        <v/>
      </c>
      <c r="S259" s="292" t="str">
        <f>'Public familial'!AF23</f>
        <v/>
      </c>
    </row>
    <row r="260" spans="1:19" x14ac:dyDescent="0.35">
      <c r="A260" s="292" t="s">
        <v>153</v>
      </c>
      <c r="B260" s="292" t="str">
        <f>'Public familial'!$C$6</f>
        <v>Choisir la période de dépôt</v>
      </c>
      <c r="C260" s="292">
        <f>'Identification de la salle'!$C$14</f>
        <v>0</v>
      </c>
      <c r="D260" s="323" t="str">
        <f>'Public familial'!$C$7</f>
        <v/>
      </c>
      <c r="E260" s="292">
        <f>'Public familial'!$C$8</f>
        <v>0</v>
      </c>
      <c r="F260" s="292" t="str">
        <f>'Public familial'!$C$9</f>
        <v>«Choisir»</v>
      </c>
      <c r="G260" s="323">
        <f>'Public familial'!$C$10</f>
        <v>0</v>
      </c>
      <c r="H260" s="323" t="str">
        <f>IF(OR(G260=0,G260=""),"",VLOOKUP(G260,Données!$B$50:$D$52,3,TRUE))</f>
        <v/>
      </c>
      <c r="I260" s="324" t="str">
        <f>'Tableau de bord'!$E$18</f>
        <v/>
      </c>
      <c r="J260" s="325" t="str">
        <f>'Tableau de bord'!$E$19</f>
        <v/>
      </c>
      <c r="K260" s="292">
        <f>'Public familial'!D24</f>
        <v>0</v>
      </c>
      <c r="L260" s="292" t="str">
        <f>'Public familial'!X24</f>
        <v/>
      </c>
      <c r="M260" s="292" t="str">
        <f>'Public familial'!Y24</f>
        <v/>
      </c>
      <c r="N260" s="323" t="str">
        <f t="shared" si="4"/>
        <v/>
      </c>
      <c r="O260" s="323" t="str">
        <f>IF(N260="","",IF(N260=0,0,'Public familial'!O24))</f>
        <v/>
      </c>
      <c r="P260" s="292">
        <f>IF(N260=0,0,'Public familial'!P24)</f>
        <v>0</v>
      </c>
      <c r="Q260" s="292" t="str">
        <f>'Public familial'!AD24</f>
        <v/>
      </c>
      <c r="R260" s="292" t="str">
        <f>'Public familial'!AE24</f>
        <v/>
      </c>
      <c r="S260" s="292" t="str">
        <f>'Public familial'!AF24</f>
        <v/>
      </c>
    </row>
    <row r="261" spans="1:19" x14ac:dyDescent="0.35">
      <c r="A261" s="292" t="s">
        <v>153</v>
      </c>
      <c r="B261" s="292" t="str">
        <f>'Public familial'!$C$6</f>
        <v>Choisir la période de dépôt</v>
      </c>
      <c r="C261" s="292">
        <f>'Identification de la salle'!$C$14</f>
        <v>0</v>
      </c>
      <c r="D261" s="323" t="str">
        <f>'Public familial'!$C$7</f>
        <v/>
      </c>
      <c r="E261" s="292">
        <f>'Public familial'!$C$8</f>
        <v>0</v>
      </c>
      <c r="F261" s="292" t="str">
        <f>'Public familial'!$C$9</f>
        <v>«Choisir»</v>
      </c>
      <c r="G261" s="323">
        <f>'Public familial'!$C$10</f>
        <v>0</v>
      </c>
      <c r="H261" s="323" t="str">
        <f>IF(OR(G261=0,G261=""),"",VLOOKUP(G261,Données!$B$50:$D$52,3,TRUE))</f>
        <v/>
      </c>
      <c r="I261" s="324" t="str">
        <f>'Tableau de bord'!$E$18</f>
        <v/>
      </c>
      <c r="J261" s="325" t="str">
        <f>'Tableau de bord'!$E$19</f>
        <v/>
      </c>
      <c r="K261" s="292">
        <f>'Public familial'!D25</f>
        <v>0</v>
      </c>
      <c r="L261" s="292" t="str">
        <f>'Public familial'!X25</f>
        <v/>
      </c>
      <c r="M261" s="292" t="str">
        <f>'Public familial'!Y25</f>
        <v/>
      </c>
      <c r="N261" s="323" t="str">
        <f t="shared" si="4"/>
        <v/>
      </c>
      <c r="O261" s="323" t="str">
        <f>IF(N261="","",IF(N261=0,0,'Public familial'!O25))</f>
        <v/>
      </c>
      <c r="P261" s="292">
        <f>IF(N261=0,0,'Public familial'!P25)</f>
        <v>0</v>
      </c>
      <c r="Q261" s="292" t="str">
        <f>'Public familial'!AD25</f>
        <v/>
      </c>
      <c r="R261" s="292" t="str">
        <f>'Public familial'!AE25</f>
        <v/>
      </c>
      <c r="S261" s="292" t="str">
        <f>'Public familial'!AF25</f>
        <v/>
      </c>
    </row>
    <row r="262" spans="1:19" x14ac:dyDescent="0.35">
      <c r="A262" s="292" t="s">
        <v>153</v>
      </c>
      <c r="B262" s="292" t="str">
        <f>'Public familial'!$C$6</f>
        <v>Choisir la période de dépôt</v>
      </c>
      <c r="C262" s="292">
        <f>'Identification de la salle'!$C$14</f>
        <v>0</v>
      </c>
      <c r="D262" s="323" t="str">
        <f>'Public familial'!$C$7</f>
        <v/>
      </c>
      <c r="E262" s="292">
        <f>'Public familial'!$C$8</f>
        <v>0</v>
      </c>
      <c r="F262" s="292" t="str">
        <f>'Public familial'!$C$9</f>
        <v>«Choisir»</v>
      </c>
      <c r="G262" s="323">
        <f>'Public familial'!$C$10</f>
        <v>0</v>
      </c>
      <c r="H262" s="323" t="str">
        <f>IF(OR(G262=0,G262=""),"",VLOOKUP(G262,Données!$B$50:$D$52,3,TRUE))</f>
        <v/>
      </c>
      <c r="I262" s="324" t="str">
        <f>'Tableau de bord'!$E$18</f>
        <v/>
      </c>
      <c r="J262" s="325" t="str">
        <f>'Tableau de bord'!$E$19</f>
        <v/>
      </c>
      <c r="K262" s="292">
        <f>'Public familial'!D26</f>
        <v>0</v>
      </c>
      <c r="L262" s="292" t="str">
        <f>'Public familial'!X26</f>
        <v/>
      </c>
      <c r="M262" s="292" t="str">
        <f>'Public familial'!Y26</f>
        <v/>
      </c>
      <c r="N262" s="323" t="str">
        <f t="shared" si="4"/>
        <v/>
      </c>
      <c r="O262" s="323" t="str">
        <f>IF(N262="","",IF(N262=0,0,'Public familial'!O26))</f>
        <v/>
      </c>
      <c r="P262" s="292">
        <f>IF(N262=0,0,'Public familial'!P26)</f>
        <v>0</v>
      </c>
      <c r="Q262" s="292" t="str">
        <f>'Public familial'!AD26</f>
        <v/>
      </c>
      <c r="R262" s="292" t="str">
        <f>'Public familial'!AE26</f>
        <v/>
      </c>
      <c r="S262" s="292" t="str">
        <f>'Public familial'!AF26</f>
        <v/>
      </c>
    </row>
    <row r="263" spans="1:19" x14ac:dyDescent="0.35">
      <c r="A263" s="292" t="s">
        <v>153</v>
      </c>
      <c r="B263" s="292" t="str">
        <f>'Public familial'!$C$6</f>
        <v>Choisir la période de dépôt</v>
      </c>
      <c r="C263" s="292">
        <f>'Identification de la salle'!$C$14</f>
        <v>0</v>
      </c>
      <c r="D263" s="323" t="str">
        <f>'Public familial'!$C$7</f>
        <v/>
      </c>
      <c r="E263" s="292">
        <f>'Public familial'!$C$8</f>
        <v>0</v>
      </c>
      <c r="F263" s="292" t="str">
        <f>'Public familial'!$C$9</f>
        <v>«Choisir»</v>
      </c>
      <c r="G263" s="323">
        <f>'Public familial'!$C$10</f>
        <v>0</v>
      </c>
      <c r="H263" s="323" t="str">
        <f>IF(OR(G263=0,G263=""),"",VLOOKUP(G263,Données!$B$50:$D$52,3,TRUE))</f>
        <v/>
      </c>
      <c r="I263" s="324" t="str">
        <f>'Tableau de bord'!$E$18</f>
        <v/>
      </c>
      <c r="J263" s="325" t="str">
        <f>'Tableau de bord'!$E$19</f>
        <v/>
      </c>
      <c r="K263" s="292">
        <f>'Public familial'!D27</f>
        <v>0</v>
      </c>
      <c r="L263" s="292" t="str">
        <f>'Public familial'!X27</f>
        <v/>
      </c>
      <c r="M263" s="292" t="str">
        <f>'Public familial'!Y27</f>
        <v/>
      </c>
      <c r="N263" s="323" t="str">
        <f t="shared" si="4"/>
        <v/>
      </c>
      <c r="O263" s="323" t="str">
        <f>IF(N263="","",IF(N263=0,0,'Public familial'!O27))</f>
        <v/>
      </c>
      <c r="P263" s="292">
        <f>IF(N263=0,0,'Public familial'!P27)</f>
        <v>0</v>
      </c>
      <c r="Q263" s="292" t="str">
        <f>'Public familial'!AD27</f>
        <v/>
      </c>
      <c r="R263" s="292" t="str">
        <f>'Public familial'!AE27</f>
        <v/>
      </c>
      <c r="S263" s="292" t="str">
        <f>'Public familial'!AF27</f>
        <v/>
      </c>
    </row>
    <row r="264" spans="1:19" x14ac:dyDescent="0.35">
      <c r="A264" s="292" t="s">
        <v>153</v>
      </c>
      <c r="B264" s="292" t="str">
        <f>'Public familial'!$C$6</f>
        <v>Choisir la période de dépôt</v>
      </c>
      <c r="C264" s="292">
        <f>'Identification de la salle'!$C$14</f>
        <v>0</v>
      </c>
      <c r="D264" s="323" t="str">
        <f>'Public familial'!$C$7</f>
        <v/>
      </c>
      <c r="E264" s="292">
        <f>'Public familial'!$C$8</f>
        <v>0</v>
      </c>
      <c r="F264" s="292" t="str">
        <f>'Public familial'!$C$9</f>
        <v>«Choisir»</v>
      </c>
      <c r="G264" s="323">
        <f>'Public familial'!$C$10</f>
        <v>0</v>
      </c>
      <c r="H264" s="323" t="str">
        <f>IF(OR(G264=0,G264=""),"",VLOOKUP(G264,Données!$B$50:$D$52,3,TRUE))</f>
        <v/>
      </c>
      <c r="I264" s="324" t="str">
        <f>'Tableau de bord'!$E$18</f>
        <v/>
      </c>
      <c r="J264" s="325" t="str">
        <f>'Tableau de bord'!$E$19</f>
        <v/>
      </c>
      <c r="K264" s="292">
        <f>'Public familial'!D28</f>
        <v>0</v>
      </c>
      <c r="L264" s="292" t="str">
        <f>'Public familial'!X28</f>
        <v/>
      </c>
      <c r="M264" s="292" t="str">
        <f>'Public familial'!Y28</f>
        <v/>
      </c>
      <c r="N264" s="323" t="str">
        <f t="shared" si="4"/>
        <v/>
      </c>
      <c r="O264" s="323" t="str">
        <f>IF(N264="","",IF(N264=0,0,'Public familial'!O28))</f>
        <v/>
      </c>
      <c r="P264" s="292">
        <f>IF(N264=0,0,'Public familial'!P28)</f>
        <v>0</v>
      </c>
      <c r="Q264" s="292" t="str">
        <f>'Public familial'!AD28</f>
        <v/>
      </c>
      <c r="R264" s="292" t="str">
        <f>'Public familial'!AE28</f>
        <v/>
      </c>
      <c r="S264" s="292" t="str">
        <f>'Public familial'!AF28</f>
        <v/>
      </c>
    </row>
    <row r="265" spans="1:19" x14ac:dyDescent="0.35">
      <c r="A265" s="292" t="s">
        <v>153</v>
      </c>
      <c r="B265" s="292" t="str">
        <f>'Public familial'!$C$6</f>
        <v>Choisir la période de dépôt</v>
      </c>
      <c r="C265" s="292">
        <f>'Identification de la salle'!$C$14</f>
        <v>0</v>
      </c>
      <c r="D265" s="323" t="str">
        <f>'Public familial'!$C$7</f>
        <v/>
      </c>
      <c r="E265" s="292">
        <f>'Public familial'!$C$8</f>
        <v>0</v>
      </c>
      <c r="F265" s="292" t="str">
        <f>'Public familial'!$C$9</f>
        <v>«Choisir»</v>
      </c>
      <c r="G265" s="323">
        <f>'Public familial'!$C$10</f>
        <v>0</v>
      </c>
      <c r="H265" s="323" t="str">
        <f>IF(OR(G265=0,G265=""),"",VLOOKUP(G265,Données!$B$50:$D$52,3,TRUE))</f>
        <v/>
      </c>
      <c r="I265" s="324" t="str">
        <f>'Tableau de bord'!$E$18</f>
        <v/>
      </c>
      <c r="J265" s="325" t="str">
        <f>'Tableau de bord'!$E$19</f>
        <v/>
      </c>
      <c r="K265" s="292">
        <f>'Public familial'!D29</f>
        <v>0</v>
      </c>
      <c r="L265" s="292" t="str">
        <f>'Public familial'!X29</f>
        <v/>
      </c>
      <c r="M265" s="292" t="str">
        <f>'Public familial'!Y29</f>
        <v/>
      </c>
      <c r="N265" s="323" t="str">
        <f t="shared" si="4"/>
        <v/>
      </c>
      <c r="O265" s="323" t="str">
        <f>IF(N265="","",IF(N265=0,0,'Public familial'!O29))</f>
        <v/>
      </c>
      <c r="P265" s="292">
        <f>IF(N265=0,0,'Public familial'!P29)</f>
        <v>0</v>
      </c>
      <c r="Q265" s="292" t="str">
        <f>'Public familial'!AD29</f>
        <v/>
      </c>
      <c r="R265" s="292" t="str">
        <f>'Public familial'!AE29</f>
        <v/>
      </c>
      <c r="S265" s="292" t="str">
        <f>'Public familial'!AF29</f>
        <v/>
      </c>
    </row>
    <row r="266" spans="1:19" x14ac:dyDescent="0.35">
      <c r="A266" s="292" t="s">
        <v>153</v>
      </c>
      <c r="B266" s="292" t="str">
        <f>'Public familial'!$C$6</f>
        <v>Choisir la période de dépôt</v>
      </c>
      <c r="C266" s="292">
        <f>'Identification de la salle'!$C$14</f>
        <v>0</v>
      </c>
      <c r="D266" s="323" t="str">
        <f>'Public familial'!$C$7</f>
        <v/>
      </c>
      <c r="E266" s="292">
        <f>'Public familial'!$C$8</f>
        <v>0</v>
      </c>
      <c r="F266" s="292" t="str">
        <f>'Public familial'!$C$9</f>
        <v>«Choisir»</v>
      </c>
      <c r="G266" s="323">
        <f>'Public familial'!$C$10</f>
        <v>0</v>
      </c>
      <c r="H266" s="323" t="str">
        <f>IF(OR(G266=0,G266=""),"",VLOOKUP(G266,Données!$B$50:$D$52,3,TRUE))</f>
        <v/>
      </c>
      <c r="I266" s="324" t="str">
        <f>'Tableau de bord'!$E$18</f>
        <v/>
      </c>
      <c r="J266" s="325" t="str">
        <f>'Tableau de bord'!$E$19</f>
        <v/>
      </c>
      <c r="K266" s="292">
        <f>'Public familial'!D30</f>
        <v>0</v>
      </c>
      <c r="L266" s="292" t="str">
        <f>'Public familial'!X30</f>
        <v/>
      </c>
      <c r="M266" s="292" t="str">
        <f>'Public familial'!Y30</f>
        <v/>
      </c>
      <c r="N266" s="323" t="str">
        <f t="shared" si="4"/>
        <v/>
      </c>
      <c r="O266" s="323" t="str">
        <f>IF(N266="","",IF(N266=0,0,'Public familial'!O30))</f>
        <v/>
      </c>
      <c r="P266" s="292">
        <f>IF(N266=0,0,'Public familial'!P30)</f>
        <v>0</v>
      </c>
      <c r="Q266" s="292" t="str">
        <f>'Public familial'!AD30</f>
        <v/>
      </c>
      <c r="R266" s="292" t="str">
        <f>'Public familial'!AE30</f>
        <v/>
      </c>
      <c r="S266" s="292" t="str">
        <f>'Public familial'!AF30</f>
        <v/>
      </c>
    </row>
    <row r="267" spans="1:19" x14ac:dyDescent="0.35">
      <c r="A267" s="292" t="s">
        <v>153</v>
      </c>
      <c r="B267" s="292" t="str">
        <f>'Public familial'!$C$6</f>
        <v>Choisir la période de dépôt</v>
      </c>
      <c r="C267" s="292">
        <f>'Identification de la salle'!$C$14</f>
        <v>0</v>
      </c>
      <c r="D267" s="323" t="str">
        <f>'Public familial'!$C$7</f>
        <v/>
      </c>
      <c r="E267" s="292">
        <f>'Public familial'!$C$8</f>
        <v>0</v>
      </c>
      <c r="F267" s="292" t="str">
        <f>'Public familial'!$C$9</f>
        <v>«Choisir»</v>
      </c>
      <c r="G267" s="323">
        <f>'Public familial'!$C$10</f>
        <v>0</v>
      </c>
      <c r="H267" s="323" t="str">
        <f>IF(OR(G267=0,G267=""),"",VLOOKUP(G267,Données!$B$50:$D$52,3,TRUE))</f>
        <v/>
      </c>
      <c r="I267" s="324" t="str">
        <f>'Tableau de bord'!$E$18</f>
        <v/>
      </c>
      <c r="J267" s="325" t="str">
        <f>'Tableau de bord'!$E$19</f>
        <v/>
      </c>
      <c r="K267" s="292">
        <f>'Public familial'!D31</f>
        <v>0</v>
      </c>
      <c r="L267" s="292" t="str">
        <f>'Public familial'!X31</f>
        <v/>
      </c>
      <c r="M267" s="292" t="str">
        <f>'Public familial'!Y31</f>
        <v/>
      </c>
      <c r="N267" s="323" t="str">
        <f t="shared" si="4"/>
        <v/>
      </c>
      <c r="O267" s="323" t="str">
        <f>IF(N267="","",IF(N267=0,0,'Public familial'!O31))</f>
        <v/>
      </c>
      <c r="P267" s="292">
        <f>IF(N267=0,0,'Public familial'!P31)</f>
        <v>0</v>
      </c>
      <c r="Q267" s="292" t="str">
        <f>'Public familial'!AD31</f>
        <v/>
      </c>
      <c r="R267" s="292" t="str">
        <f>'Public familial'!AE31</f>
        <v/>
      </c>
      <c r="S267" s="292" t="str">
        <f>'Public familial'!AF31</f>
        <v/>
      </c>
    </row>
    <row r="268" spans="1:19" x14ac:dyDescent="0.35">
      <c r="A268" s="292" t="s">
        <v>153</v>
      </c>
      <c r="B268" s="292" t="str">
        <f>'Public familial'!$C$6</f>
        <v>Choisir la période de dépôt</v>
      </c>
      <c r="C268" s="292">
        <f>'Identification de la salle'!$C$14</f>
        <v>0</v>
      </c>
      <c r="D268" s="323" t="str">
        <f>'Public familial'!$C$7</f>
        <v/>
      </c>
      <c r="E268" s="292">
        <f>'Public familial'!$C$8</f>
        <v>0</v>
      </c>
      <c r="F268" s="292" t="str">
        <f>'Public familial'!$C$9</f>
        <v>«Choisir»</v>
      </c>
      <c r="G268" s="323">
        <f>'Public familial'!$C$10</f>
        <v>0</v>
      </c>
      <c r="H268" s="323" t="str">
        <f>IF(OR(G268=0,G268=""),"",VLOOKUP(G268,Données!$B$50:$D$52,3,TRUE))</f>
        <v/>
      </c>
      <c r="I268" s="324" t="str">
        <f>'Tableau de bord'!$E$18</f>
        <v/>
      </c>
      <c r="J268" s="325" t="str">
        <f>'Tableau de bord'!$E$19</f>
        <v/>
      </c>
      <c r="K268" s="292">
        <f>'Public familial'!D32</f>
        <v>0</v>
      </c>
      <c r="L268" s="292" t="str">
        <f>'Public familial'!X32</f>
        <v/>
      </c>
      <c r="M268" s="292" t="str">
        <f>'Public familial'!Y32</f>
        <v/>
      </c>
      <c r="N268" s="323" t="str">
        <f t="shared" si="4"/>
        <v/>
      </c>
      <c r="O268" s="323" t="str">
        <f>IF(N268="","",IF(N268=0,0,'Public familial'!O32))</f>
        <v/>
      </c>
      <c r="P268" s="292">
        <f>IF(N268=0,0,'Public familial'!P32)</f>
        <v>0</v>
      </c>
      <c r="Q268" s="292" t="str">
        <f>'Public familial'!AD32</f>
        <v/>
      </c>
      <c r="R268" s="292" t="str">
        <f>'Public familial'!AE32</f>
        <v/>
      </c>
      <c r="S268" s="292" t="str">
        <f>'Public familial'!AF32</f>
        <v/>
      </c>
    </row>
    <row r="269" spans="1:19" x14ac:dyDescent="0.35">
      <c r="A269" s="292" t="s">
        <v>153</v>
      </c>
      <c r="B269" s="292" t="str">
        <f>'Public familial'!$C$6</f>
        <v>Choisir la période de dépôt</v>
      </c>
      <c r="C269" s="292">
        <f>'Identification de la salle'!$C$14</f>
        <v>0</v>
      </c>
      <c r="D269" s="323" t="str">
        <f>'Public familial'!$C$7</f>
        <v/>
      </c>
      <c r="E269" s="292">
        <f>'Public familial'!$C$8</f>
        <v>0</v>
      </c>
      <c r="F269" s="292" t="str">
        <f>'Public familial'!$C$9</f>
        <v>«Choisir»</v>
      </c>
      <c r="G269" s="323">
        <f>'Public familial'!$C$10</f>
        <v>0</v>
      </c>
      <c r="H269" s="323" t="str">
        <f>IF(OR(G269=0,G269=""),"",VLOOKUP(G269,Données!$B$50:$D$52,3,TRUE))</f>
        <v/>
      </c>
      <c r="I269" s="324" t="str">
        <f>'Tableau de bord'!$E$18</f>
        <v/>
      </c>
      <c r="J269" s="325" t="str">
        <f>'Tableau de bord'!$E$19</f>
        <v/>
      </c>
      <c r="K269" s="292">
        <f>'Public familial'!D33</f>
        <v>0</v>
      </c>
      <c r="L269" s="292" t="str">
        <f>'Public familial'!X33</f>
        <v/>
      </c>
      <c r="M269" s="292" t="str">
        <f>'Public familial'!Y33</f>
        <v/>
      </c>
      <c r="N269" s="323" t="str">
        <f t="shared" si="4"/>
        <v/>
      </c>
      <c r="O269" s="323" t="str">
        <f>IF(N269="","",IF(N269=0,0,'Public familial'!O33))</f>
        <v/>
      </c>
      <c r="P269" s="292">
        <f>IF(N269=0,0,'Public familial'!P33)</f>
        <v>0</v>
      </c>
      <c r="Q269" s="292" t="str">
        <f>'Public familial'!AD33</f>
        <v/>
      </c>
      <c r="R269" s="292" t="str">
        <f>'Public familial'!AE33</f>
        <v/>
      </c>
      <c r="S269" s="292" t="str">
        <f>'Public familial'!AF33</f>
        <v/>
      </c>
    </row>
    <row r="270" spans="1:19" x14ac:dyDescent="0.35">
      <c r="A270" s="292" t="s">
        <v>153</v>
      </c>
      <c r="B270" s="292" t="str">
        <f>'Public familial'!$C$6</f>
        <v>Choisir la période de dépôt</v>
      </c>
      <c r="C270" s="292">
        <f>'Identification de la salle'!$C$14</f>
        <v>0</v>
      </c>
      <c r="D270" s="323" t="str">
        <f>'Public familial'!$C$7</f>
        <v/>
      </c>
      <c r="E270" s="292">
        <f>'Public familial'!$C$8</f>
        <v>0</v>
      </c>
      <c r="F270" s="292" t="str">
        <f>'Public familial'!$C$9</f>
        <v>«Choisir»</v>
      </c>
      <c r="G270" s="323">
        <f>'Public familial'!$C$10</f>
        <v>0</v>
      </c>
      <c r="H270" s="323" t="str">
        <f>IF(OR(G270=0,G270=""),"",VLOOKUP(G270,Données!$B$50:$D$52,3,TRUE))</f>
        <v/>
      </c>
      <c r="I270" s="324" t="str">
        <f>'Tableau de bord'!$E$18</f>
        <v/>
      </c>
      <c r="J270" s="325" t="str">
        <f>'Tableau de bord'!$E$19</f>
        <v/>
      </c>
      <c r="K270" s="292">
        <f>'Public familial'!D34</f>
        <v>0</v>
      </c>
      <c r="L270" s="292" t="str">
        <f>'Public familial'!X34</f>
        <v/>
      </c>
      <c r="M270" s="292" t="str">
        <f>'Public familial'!Y34</f>
        <v/>
      </c>
      <c r="N270" s="323" t="str">
        <f t="shared" si="4"/>
        <v/>
      </c>
      <c r="O270" s="323" t="str">
        <f>IF(N270="","",IF(N270=0,0,'Public familial'!O34))</f>
        <v/>
      </c>
      <c r="P270" s="292">
        <f>IF(N270=0,0,'Public familial'!P34)</f>
        <v>0</v>
      </c>
      <c r="Q270" s="292" t="str">
        <f>'Public familial'!AD34</f>
        <v/>
      </c>
      <c r="R270" s="292" t="str">
        <f>'Public familial'!AE34</f>
        <v/>
      </c>
      <c r="S270" s="292" t="str">
        <f>'Public familial'!AF34</f>
        <v/>
      </c>
    </row>
    <row r="271" spans="1:19" x14ac:dyDescent="0.35">
      <c r="A271" s="292" t="s">
        <v>153</v>
      </c>
      <c r="B271" s="292" t="str">
        <f>'Public familial'!$C$6</f>
        <v>Choisir la période de dépôt</v>
      </c>
      <c r="C271" s="292">
        <f>'Identification de la salle'!$C$14</f>
        <v>0</v>
      </c>
      <c r="D271" s="323" t="str">
        <f>'Public familial'!$C$7</f>
        <v/>
      </c>
      <c r="E271" s="292">
        <f>'Public familial'!$C$8</f>
        <v>0</v>
      </c>
      <c r="F271" s="292" t="str">
        <f>'Public familial'!$C$9</f>
        <v>«Choisir»</v>
      </c>
      <c r="G271" s="323">
        <f>'Public familial'!$C$10</f>
        <v>0</v>
      </c>
      <c r="H271" s="323" t="str">
        <f>IF(OR(G271=0,G271=""),"",VLOOKUP(G271,Données!$B$50:$D$52,3,TRUE))</f>
        <v/>
      </c>
      <c r="I271" s="324" t="str">
        <f>'Tableau de bord'!$E$18</f>
        <v/>
      </c>
      <c r="J271" s="325" t="str">
        <f>'Tableau de bord'!$E$19</f>
        <v/>
      </c>
      <c r="K271" s="292">
        <f>'Public familial'!D35</f>
        <v>0</v>
      </c>
      <c r="L271" s="292" t="str">
        <f>'Public familial'!X35</f>
        <v/>
      </c>
      <c r="M271" s="292" t="str">
        <f>'Public familial'!Y35</f>
        <v/>
      </c>
      <c r="N271" s="323" t="str">
        <f t="shared" si="4"/>
        <v/>
      </c>
      <c r="O271" s="323" t="str">
        <f>IF(N271="","",IF(N271=0,0,'Public familial'!O35))</f>
        <v/>
      </c>
      <c r="P271" s="292">
        <f>IF(N271=0,0,'Public familial'!P35)</f>
        <v>0</v>
      </c>
      <c r="Q271" s="292" t="str">
        <f>'Public familial'!AD35</f>
        <v/>
      </c>
      <c r="R271" s="292" t="str">
        <f>'Public familial'!AE35</f>
        <v/>
      </c>
      <c r="S271" s="292" t="str">
        <f>'Public familial'!AF35</f>
        <v/>
      </c>
    </row>
    <row r="272" spans="1:19" x14ac:dyDescent="0.35">
      <c r="A272" s="292" t="s">
        <v>153</v>
      </c>
      <c r="B272" s="292" t="str">
        <f>'Public familial'!$C$6</f>
        <v>Choisir la période de dépôt</v>
      </c>
      <c r="C272" s="292">
        <f>'Identification de la salle'!$C$14</f>
        <v>0</v>
      </c>
      <c r="D272" s="323" t="str">
        <f>'Public familial'!$C$7</f>
        <v/>
      </c>
      <c r="E272" s="292">
        <f>'Public familial'!$C$8</f>
        <v>0</v>
      </c>
      <c r="F272" s="292" t="str">
        <f>'Public familial'!$C$9</f>
        <v>«Choisir»</v>
      </c>
      <c r="G272" s="323">
        <f>'Public familial'!$C$10</f>
        <v>0</v>
      </c>
      <c r="H272" s="323" t="str">
        <f>IF(OR(G272=0,G272=""),"",VLOOKUP(G272,Données!$B$50:$D$52,3,TRUE))</f>
        <v/>
      </c>
      <c r="I272" s="324" t="str">
        <f>'Tableau de bord'!$E$18</f>
        <v/>
      </c>
      <c r="J272" s="325" t="str">
        <f>'Tableau de bord'!$E$19</f>
        <v/>
      </c>
      <c r="K272" s="292">
        <f>'Public familial'!D36</f>
        <v>0</v>
      </c>
      <c r="L272" s="292" t="str">
        <f>'Public familial'!X36</f>
        <v/>
      </c>
      <c r="M272" s="292" t="str">
        <f>'Public familial'!Y36</f>
        <v/>
      </c>
      <c r="N272" s="323" t="str">
        <f t="shared" si="4"/>
        <v/>
      </c>
      <c r="O272" s="323" t="str">
        <f>IF(N272="","",IF(N272=0,0,'Public familial'!O36))</f>
        <v/>
      </c>
      <c r="P272" s="292">
        <f>IF(N272=0,0,'Public familial'!P36)</f>
        <v>0</v>
      </c>
      <c r="Q272" s="292" t="str">
        <f>'Public familial'!AD36</f>
        <v/>
      </c>
      <c r="R272" s="292" t="str">
        <f>'Public familial'!AE36</f>
        <v/>
      </c>
      <c r="S272" s="292" t="str">
        <f>'Public familial'!AF36</f>
        <v/>
      </c>
    </row>
    <row r="273" spans="1:19" x14ac:dyDescent="0.35">
      <c r="A273" s="292" t="s">
        <v>153</v>
      </c>
      <c r="B273" s="292" t="str">
        <f>'Public familial'!$C$6</f>
        <v>Choisir la période de dépôt</v>
      </c>
      <c r="C273" s="292">
        <f>'Identification de la salle'!$C$14</f>
        <v>0</v>
      </c>
      <c r="D273" s="323" t="str">
        <f>'Public familial'!$C$7</f>
        <v/>
      </c>
      <c r="E273" s="292">
        <f>'Public familial'!$C$8</f>
        <v>0</v>
      </c>
      <c r="F273" s="292" t="str">
        <f>'Public familial'!$C$9</f>
        <v>«Choisir»</v>
      </c>
      <c r="G273" s="323">
        <f>'Public familial'!$C$10</f>
        <v>0</v>
      </c>
      <c r="H273" s="323" t="str">
        <f>IF(OR(G273=0,G273=""),"",VLOOKUP(G273,Données!$B$50:$D$52,3,TRUE))</f>
        <v/>
      </c>
      <c r="I273" s="324" t="str">
        <f>'Tableau de bord'!$E$18</f>
        <v/>
      </c>
      <c r="J273" s="325" t="str">
        <f>'Tableau de bord'!$E$19</f>
        <v/>
      </c>
      <c r="K273" s="292">
        <f>'Public familial'!D37</f>
        <v>0</v>
      </c>
      <c r="L273" s="292" t="str">
        <f>'Public familial'!X37</f>
        <v/>
      </c>
      <c r="M273" s="292" t="str">
        <f>'Public familial'!Y37</f>
        <v/>
      </c>
      <c r="N273" s="323" t="str">
        <f t="shared" si="4"/>
        <v/>
      </c>
      <c r="O273" s="323" t="str">
        <f>IF(N273="","",IF(N273=0,0,'Public familial'!O37))</f>
        <v/>
      </c>
      <c r="P273" s="292">
        <f>IF(N273=0,0,'Public familial'!P37)</f>
        <v>0</v>
      </c>
      <c r="Q273" s="292" t="str">
        <f>'Public familial'!AD37</f>
        <v/>
      </c>
      <c r="R273" s="292" t="str">
        <f>'Public familial'!AE37</f>
        <v/>
      </c>
      <c r="S273" s="292" t="str">
        <f>'Public familial'!AF37</f>
        <v/>
      </c>
    </row>
    <row r="274" spans="1:19" x14ac:dyDescent="0.35">
      <c r="A274" s="292" t="s">
        <v>153</v>
      </c>
      <c r="B274" s="292" t="str">
        <f>'Public familial'!$C$6</f>
        <v>Choisir la période de dépôt</v>
      </c>
      <c r="C274" s="292">
        <f>'Identification de la salle'!$C$14</f>
        <v>0</v>
      </c>
      <c r="D274" s="323" t="str">
        <f>'Public familial'!$C$7</f>
        <v/>
      </c>
      <c r="E274" s="292">
        <f>'Public familial'!$C$8</f>
        <v>0</v>
      </c>
      <c r="F274" s="292" t="str">
        <f>'Public familial'!$C$9</f>
        <v>«Choisir»</v>
      </c>
      <c r="G274" s="323">
        <f>'Public familial'!$C$10</f>
        <v>0</v>
      </c>
      <c r="H274" s="323" t="str">
        <f>IF(OR(G274=0,G274=""),"",VLOOKUP(G274,Données!$B$50:$D$52,3,TRUE))</f>
        <v/>
      </c>
      <c r="I274" s="324" t="str">
        <f>'Tableau de bord'!$E$18</f>
        <v/>
      </c>
      <c r="J274" s="325" t="str">
        <f>'Tableau de bord'!$E$19</f>
        <v/>
      </c>
      <c r="K274" s="292">
        <f>'Public familial'!D38</f>
        <v>0</v>
      </c>
      <c r="L274" s="292" t="str">
        <f>'Public familial'!X38</f>
        <v/>
      </c>
      <c r="M274" s="292" t="str">
        <f>'Public familial'!Y38</f>
        <v/>
      </c>
      <c r="N274" s="323" t="str">
        <f t="shared" si="4"/>
        <v/>
      </c>
      <c r="O274" s="323" t="str">
        <f>IF(N274="","",IF(N274=0,0,'Public familial'!O38))</f>
        <v/>
      </c>
      <c r="P274" s="292">
        <f>IF(N274=0,0,'Public familial'!P38)</f>
        <v>0</v>
      </c>
      <c r="Q274" s="292" t="str">
        <f>'Public familial'!AD38</f>
        <v/>
      </c>
      <c r="R274" s="292" t="str">
        <f>'Public familial'!AE38</f>
        <v/>
      </c>
      <c r="S274" s="292" t="str">
        <f>'Public familial'!AF38</f>
        <v/>
      </c>
    </row>
    <row r="275" spans="1:19" x14ac:dyDescent="0.35">
      <c r="A275" s="292" t="s">
        <v>153</v>
      </c>
      <c r="B275" s="292" t="str">
        <f>'Public familial'!$C$6</f>
        <v>Choisir la période de dépôt</v>
      </c>
      <c r="C275" s="292">
        <f>'Identification de la salle'!$C$14</f>
        <v>0</v>
      </c>
      <c r="D275" s="323" t="str">
        <f>'Public familial'!$C$7</f>
        <v/>
      </c>
      <c r="E275" s="292">
        <f>'Public familial'!$C$8</f>
        <v>0</v>
      </c>
      <c r="F275" s="292" t="str">
        <f>'Public familial'!$C$9</f>
        <v>«Choisir»</v>
      </c>
      <c r="G275" s="323">
        <f>'Public familial'!$C$10</f>
        <v>0</v>
      </c>
      <c r="H275" s="323" t="str">
        <f>IF(OR(G275=0,G275=""),"",VLOOKUP(G275,Données!$B$50:$D$52,3,TRUE))</f>
        <v/>
      </c>
      <c r="I275" s="324" t="str">
        <f>'Tableau de bord'!$E$18</f>
        <v/>
      </c>
      <c r="J275" s="325" t="str">
        <f>'Tableau de bord'!$E$19</f>
        <v/>
      </c>
      <c r="K275" s="292">
        <f>'Public familial'!D39</f>
        <v>0</v>
      </c>
      <c r="L275" s="292" t="str">
        <f>'Public familial'!X39</f>
        <v/>
      </c>
      <c r="M275" s="292" t="str">
        <f>'Public familial'!Y39</f>
        <v/>
      </c>
      <c r="N275" s="323" t="str">
        <f t="shared" si="4"/>
        <v/>
      </c>
      <c r="O275" s="323" t="str">
        <f>IF(N275="","",IF(N275=0,0,'Public familial'!O39))</f>
        <v/>
      </c>
      <c r="P275" s="292">
        <f>IF(N275=0,0,'Public familial'!P39)</f>
        <v>0</v>
      </c>
      <c r="Q275" s="292" t="str">
        <f>'Public familial'!AD39</f>
        <v/>
      </c>
      <c r="R275" s="292" t="str">
        <f>'Public familial'!AE39</f>
        <v/>
      </c>
      <c r="S275" s="292" t="str">
        <f>'Public familial'!AF39</f>
        <v/>
      </c>
    </row>
    <row r="276" spans="1:19" x14ac:dyDescent="0.35">
      <c r="A276" s="292" t="s">
        <v>153</v>
      </c>
      <c r="B276" s="292" t="str">
        <f>'Public familial'!$C$6</f>
        <v>Choisir la période de dépôt</v>
      </c>
      <c r="C276" s="292">
        <f>'Identification de la salle'!$C$14</f>
        <v>0</v>
      </c>
      <c r="D276" s="323" t="str">
        <f>'Public familial'!$C$7</f>
        <v/>
      </c>
      <c r="E276" s="292">
        <f>'Public familial'!$C$8</f>
        <v>0</v>
      </c>
      <c r="F276" s="292" t="str">
        <f>'Public familial'!$C$9</f>
        <v>«Choisir»</v>
      </c>
      <c r="G276" s="323">
        <f>'Public familial'!$C$10</f>
        <v>0</v>
      </c>
      <c r="H276" s="323" t="str">
        <f>IF(OR(G276=0,G276=""),"",VLOOKUP(G276,Données!$B$50:$D$52,3,TRUE))</f>
        <v/>
      </c>
      <c r="I276" s="324" t="str">
        <f>'Tableau de bord'!$E$18</f>
        <v/>
      </c>
      <c r="J276" s="325" t="str">
        <f>'Tableau de bord'!$E$19</f>
        <v/>
      </c>
      <c r="K276" s="292">
        <f>'Public familial'!D40</f>
        <v>0</v>
      </c>
      <c r="L276" s="292" t="str">
        <f>'Public familial'!X40</f>
        <v/>
      </c>
      <c r="M276" s="292" t="str">
        <f>'Public familial'!Y40</f>
        <v/>
      </c>
      <c r="N276" s="323" t="str">
        <f t="shared" si="4"/>
        <v/>
      </c>
      <c r="O276" s="323" t="str">
        <f>IF(N276="","",IF(N276=0,0,'Public familial'!O40))</f>
        <v/>
      </c>
      <c r="P276" s="292">
        <f>IF(N276=0,0,'Public familial'!P40)</f>
        <v>0</v>
      </c>
      <c r="Q276" s="292" t="str">
        <f>'Public familial'!AD40</f>
        <v/>
      </c>
      <c r="R276" s="292" t="str">
        <f>'Public familial'!AE40</f>
        <v/>
      </c>
      <c r="S276" s="292" t="str">
        <f>'Public familial'!AF40</f>
        <v/>
      </c>
    </row>
    <row r="277" spans="1:19" x14ac:dyDescent="0.35">
      <c r="A277" s="292" t="s">
        <v>153</v>
      </c>
      <c r="B277" s="292" t="str">
        <f>'Public familial'!$C$6</f>
        <v>Choisir la période de dépôt</v>
      </c>
      <c r="C277" s="292">
        <f>'Identification de la salle'!$C$14</f>
        <v>0</v>
      </c>
      <c r="D277" s="323" t="str">
        <f>'Public familial'!$C$7</f>
        <v/>
      </c>
      <c r="E277" s="292">
        <f>'Public familial'!$C$8</f>
        <v>0</v>
      </c>
      <c r="F277" s="292" t="str">
        <f>'Public familial'!$C$9</f>
        <v>«Choisir»</v>
      </c>
      <c r="G277" s="323">
        <f>'Public familial'!$C$10</f>
        <v>0</v>
      </c>
      <c r="H277" s="323" t="str">
        <f>IF(OR(G277=0,G277=""),"",VLOOKUP(G277,Données!$B$50:$D$52,3,TRUE))</f>
        <v/>
      </c>
      <c r="I277" s="324" t="str">
        <f>'Tableau de bord'!$E$18</f>
        <v/>
      </c>
      <c r="J277" s="325" t="str">
        <f>'Tableau de bord'!$E$19</f>
        <v/>
      </c>
      <c r="K277" s="292">
        <f>'Public familial'!D41</f>
        <v>0</v>
      </c>
      <c r="L277" s="292" t="str">
        <f>'Public familial'!X41</f>
        <v/>
      </c>
      <c r="M277" s="292" t="str">
        <f>'Public familial'!Y41</f>
        <v/>
      </c>
      <c r="N277" s="323" t="str">
        <f t="shared" si="4"/>
        <v/>
      </c>
      <c r="O277" s="323" t="str">
        <f>IF(N277="","",IF(N277=0,0,'Public familial'!O41))</f>
        <v/>
      </c>
      <c r="P277" s="292">
        <f>IF(N277=0,0,'Public familial'!P41)</f>
        <v>0</v>
      </c>
      <c r="Q277" s="292" t="str">
        <f>'Public familial'!AD41</f>
        <v/>
      </c>
      <c r="R277" s="292" t="str">
        <f>'Public familial'!AE41</f>
        <v/>
      </c>
      <c r="S277" s="292" t="str">
        <f>'Public familial'!AF41</f>
        <v/>
      </c>
    </row>
    <row r="278" spans="1:19" x14ac:dyDescent="0.35">
      <c r="A278" s="292" t="s">
        <v>153</v>
      </c>
      <c r="B278" s="292" t="str">
        <f>'Public familial'!$C$6</f>
        <v>Choisir la période de dépôt</v>
      </c>
      <c r="C278" s="292">
        <f>'Identification de la salle'!$C$14</f>
        <v>0</v>
      </c>
      <c r="D278" s="323" t="str">
        <f>'Public familial'!$C$7</f>
        <v/>
      </c>
      <c r="E278" s="292">
        <f>'Public familial'!$C$8</f>
        <v>0</v>
      </c>
      <c r="F278" s="292" t="str">
        <f>'Public familial'!$C$9</f>
        <v>«Choisir»</v>
      </c>
      <c r="G278" s="323">
        <f>'Public familial'!$C$10</f>
        <v>0</v>
      </c>
      <c r="H278" s="323" t="str">
        <f>IF(OR(G278=0,G278=""),"",VLOOKUP(G278,Données!$B$50:$D$52,3,TRUE))</f>
        <v/>
      </c>
      <c r="I278" s="324" t="str">
        <f>'Tableau de bord'!$E$18</f>
        <v/>
      </c>
      <c r="J278" s="325" t="str">
        <f>'Tableau de bord'!$E$19</f>
        <v/>
      </c>
      <c r="K278" s="292">
        <f>'Public familial'!D42</f>
        <v>0</v>
      </c>
      <c r="L278" s="292" t="str">
        <f>'Public familial'!X42</f>
        <v/>
      </c>
      <c r="M278" s="292" t="str">
        <f>'Public familial'!Y42</f>
        <v/>
      </c>
      <c r="N278" s="323" t="str">
        <f t="shared" si="4"/>
        <v/>
      </c>
      <c r="O278" s="323" t="str">
        <f>IF(N278="","",IF(N278=0,0,'Public familial'!O42))</f>
        <v/>
      </c>
      <c r="P278" s="292">
        <f>IF(N278=0,0,'Public familial'!P42)</f>
        <v>0</v>
      </c>
      <c r="Q278" s="292" t="str">
        <f>'Public familial'!AD42</f>
        <v/>
      </c>
      <c r="R278" s="292" t="str">
        <f>'Public familial'!AE42</f>
        <v/>
      </c>
      <c r="S278" s="292" t="str">
        <f>'Public familial'!AF42</f>
        <v/>
      </c>
    </row>
    <row r="279" spans="1:19" x14ac:dyDescent="0.35">
      <c r="A279" s="292" t="s">
        <v>153</v>
      </c>
      <c r="B279" s="292" t="str">
        <f>'Public familial'!$C$6</f>
        <v>Choisir la période de dépôt</v>
      </c>
      <c r="C279" s="292">
        <f>'Identification de la salle'!$C$14</f>
        <v>0</v>
      </c>
      <c r="D279" s="323" t="str">
        <f>'Public familial'!$C$7</f>
        <v/>
      </c>
      <c r="E279" s="292">
        <f>'Public familial'!$C$8</f>
        <v>0</v>
      </c>
      <c r="F279" s="292" t="str">
        <f>'Public familial'!$C$9</f>
        <v>«Choisir»</v>
      </c>
      <c r="G279" s="323">
        <f>'Public familial'!$C$10</f>
        <v>0</v>
      </c>
      <c r="H279" s="323" t="str">
        <f>IF(OR(G279=0,G279=""),"",VLOOKUP(G279,Données!$B$50:$D$52,3,TRUE))</f>
        <v/>
      </c>
      <c r="I279" s="324" t="str">
        <f>'Tableau de bord'!$E$18</f>
        <v/>
      </c>
      <c r="J279" s="325" t="str">
        <f>'Tableau de bord'!$E$19</f>
        <v/>
      </c>
      <c r="K279" s="292">
        <f>'Public familial'!D43</f>
        <v>0</v>
      </c>
      <c r="L279" s="292" t="str">
        <f>'Public familial'!X43</f>
        <v/>
      </c>
      <c r="M279" s="292" t="str">
        <f>'Public familial'!Y43</f>
        <v/>
      </c>
      <c r="N279" s="323" t="str">
        <f t="shared" si="4"/>
        <v/>
      </c>
      <c r="O279" s="323" t="str">
        <f>IF(N279="","",IF(N279=0,0,'Public familial'!O43))</f>
        <v/>
      </c>
      <c r="P279" s="292">
        <f>IF(N279=0,0,'Public familial'!P43)</f>
        <v>0</v>
      </c>
      <c r="Q279" s="292" t="str">
        <f>'Public familial'!AD43</f>
        <v/>
      </c>
      <c r="R279" s="292" t="str">
        <f>'Public familial'!AE43</f>
        <v/>
      </c>
      <c r="S279" s="292" t="str">
        <f>'Public familial'!AF43</f>
        <v/>
      </c>
    </row>
    <row r="280" spans="1:19" x14ac:dyDescent="0.35">
      <c r="A280" s="292" t="s">
        <v>153</v>
      </c>
      <c r="B280" s="292" t="str">
        <f>'Public familial'!$C$6</f>
        <v>Choisir la période de dépôt</v>
      </c>
      <c r="C280" s="292">
        <f>'Identification de la salle'!$C$14</f>
        <v>0</v>
      </c>
      <c r="D280" s="323" t="str">
        <f>'Public familial'!$C$7</f>
        <v/>
      </c>
      <c r="E280" s="292">
        <f>'Public familial'!$C$8</f>
        <v>0</v>
      </c>
      <c r="F280" s="292" t="str">
        <f>'Public familial'!$C$9</f>
        <v>«Choisir»</v>
      </c>
      <c r="G280" s="323">
        <f>'Public familial'!$C$10</f>
        <v>0</v>
      </c>
      <c r="H280" s="323" t="str">
        <f>IF(OR(G280=0,G280=""),"",VLOOKUP(G280,Données!$B$50:$D$52,3,TRUE))</f>
        <v/>
      </c>
      <c r="I280" s="324" t="str">
        <f>'Tableau de bord'!$E$18</f>
        <v/>
      </c>
      <c r="J280" s="325" t="str">
        <f>'Tableau de bord'!$E$19</f>
        <v/>
      </c>
      <c r="K280" s="292">
        <f>'Public familial'!D44</f>
        <v>0</v>
      </c>
      <c r="L280" s="292" t="str">
        <f>'Public familial'!X44</f>
        <v/>
      </c>
      <c r="M280" s="292" t="str">
        <f>'Public familial'!Y44</f>
        <v/>
      </c>
      <c r="N280" s="323" t="str">
        <f t="shared" si="4"/>
        <v/>
      </c>
      <c r="O280" s="323" t="str">
        <f>IF(N280="","",IF(N280=0,0,'Public familial'!O44))</f>
        <v/>
      </c>
      <c r="P280" s="292">
        <f>IF(N280=0,0,'Public familial'!P44)</f>
        <v>0</v>
      </c>
      <c r="Q280" s="292" t="str">
        <f>'Public familial'!AD44</f>
        <v/>
      </c>
      <c r="R280" s="292" t="str">
        <f>'Public familial'!AE44</f>
        <v/>
      </c>
      <c r="S280" s="292" t="str">
        <f>'Public familial'!AF44</f>
        <v/>
      </c>
    </row>
    <row r="281" spans="1:19" x14ac:dyDescent="0.35">
      <c r="A281" s="292" t="s">
        <v>153</v>
      </c>
      <c r="B281" s="292" t="str">
        <f>'Public familial'!$C$6</f>
        <v>Choisir la période de dépôt</v>
      </c>
      <c r="C281" s="292">
        <f>'Identification de la salle'!$C$14</f>
        <v>0</v>
      </c>
      <c r="D281" s="323" t="str">
        <f>'Public familial'!$C$7</f>
        <v/>
      </c>
      <c r="E281" s="292">
        <f>'Public familial'!$C$8</f>
        <v>0</v>
      </c>
      <c r="F281" s="292" t="str">
        <f>'Public familial'!$C$9</f>
        <v>«Choisir»</v>
      </c>
      <c r="G281" s="323">
        <f>'Public familial'!$C$10</f>
        <v>0</v>
      </c>
      <c r="H281" s="323" t="str">
        <f>IF(OR(G281=0,G281=""),"",VLOOKUP(G281,Données!$B$50:$D$52,3,TRUE))</f>
        <v/>
      </c>
      <c r="I281" s="324" t="str">
        <f>'Tableau de bord'!$E$18</f>
        <v/>
      </c>
      <c r="J281" s="325" t="str">
        <f>'Tableau de bord'!$E$19</f>
        <v/>
      </c>
      <c r="K281" s="292">
        <f>'Public familial'!D45</f>
        <v>0</v>
      </c>
      <c r="L281" s="292" t="str">
        <f>'Public familial'!X45</f>
        <v/>
      </c>
      <c r="M281" s="292" t="str">
        <f>'Public familial'!Y45</f>
        <v/>
      </c>
      <c r="N281" s="323" t="str">
        <f t="shared" si="4"/>
        <v/>
      </c>
      <c r="O281" s="323" t="str">
        <f>IF(N281="","",IF(N281=0,0,'Public familial'!O45))</f>
        <v/>
      </c>
      <c r="P281" s="292">
        <f>IF(N281=0,0,'Public familial'!P45)</f>
        <v>0</v>
      </c>
      <c r="Q281" s="292" t="str">
        <f>'Public familial'!AD45</f>
        <v/>
      </c>
      <c r="R281" s="292" t="str">
        <f>'Public familial'!AE45</f>
        <v/>
      </c>
      <c r="S281" s="292" t="str">
        <f>'Public familial'!AF45</f>
        <v/>
      </c>
    </row>
    <row r="282" spans="1:19" x14ac:dyDescent="0.35">
      <c r="A282" s="292" t="s">
        <v>153</v>
      </c>
      <c r="B282" s="292" t="str">
        <f>'Public familial'!$C$6</f>
        <v>Choisir la période de dépôt</v>
      </c>
      <c r="C282" s="292">
        <f>'Identification de la salle'!$C$14</f>
        <v>0</v>
      </c>
      <c r="D282" s="323" t="str">
        <f>'Public familial'!$C$7</f>
        <v/>
      </c>
      <c r="E282" s="292">
        <f>'Public familial'!$C$8</f>
        <v>0</v>
      </c>
      <c r="F282" s="292" t="str">
        <f>'Public familial'!$C$9</f>
        <v>«Choisir»</v>
      </c>
      <c r="G282" s="323">
        <f>'Public familial'!$C$10</f>
        <v>0</v>
      </c>
      <c r="H282" s="323" t="str">
        <f>IF(OR(G282=0,G282=""),"",VLOOKUP(G282,Données!$B$50:$D$52,3,TRUE))</f>
        <v/>
      </c>
      <c r="I282" s="324" t="str">
        <f>'Tableau de bord'!$E$18</f>
        <v/>
      </c>
      <c r="J282" s="325" t="str">
        <f>'Tableau de bord'!$E$19</f>
        <v/>
      </c>
      <c r="K282" s="292">
        <f>'Public familial'!D46</f>
        <v>0</v>
      </c>
      <c r="L282" s="292" t="str">
        <f>'Public familial'!X46</f>
        <v/>
      </c>
      <c r="M282" s="292" t="str">
        <f>'Public familial'!Y46</f>
        <v/>
      </c>
      <c r="N282" s="323" t="str">
        <f t="shared" si="4"/>
        <v/>
      </c>
      <c r="O282" s="323" t="str">
        <f>IF(N282="","",IF(N282=0,0,'Public familial'!O46))</f>
        <v/>
      </c>
      <c r="P282" s="292">
        <f>IF(N282=0,0,'Public familial'!P46)</f>
        <v>0</v>
      </c>
      <c r="Q282" s="292" t="str">
        <f>'Public familial'!AD46</f>
        <v/>
      </c>
      <c r="R282" s="292" t="str">
        <f>'Public familial'!AE46</f>
        <v/>
      </c>
      <c r="S282" s="292" t="str">
        <f>'Public familial'!AF46</f>
        <v/>
      </c>
    </row>
    <row r="283" spans="1:19" x14ac:dyDescent="0.35">
      <c r="A283" s="292" t="s">
        <v>153</v>
      </c>
      <c r="B283" s="292" t="str">
        <f>'Public familial'!$C$6</f>
        <v>Choisir la période de dépôt</v>
      </c>
      <c r="C283" s="292">
        <f>'Identification de la salle'!$C$14</f>
        <v>0</v>
      </c>
      <c r="D283" s="323" t="str">
        <f>'Public familial'!$C$7</f>
        <v/>
      </c>
      <c r="E283" s="292">
        <f>'Public familial'!$C$8</f>
        <v>0</v>
      </c>
      <c r="F283" s="292" t="str">
        <f>'Public familial'!$C$9</f>
        <v>«Choisir»</v>
      </c>
      <c r="G283" s="323">
        <f>'Public familial'!$C$10</f>
        <v>0</v>
      </c>
      <c r="H283" s="323" t="str">
        <f>IF(OR(G283=0,G283=""),"",VLOOKUP(G283,Données!$B$50:$D$52,3,TRUE))</f>
        <v/>
      </c>
      <c r="I283" s="324" t="str">
        <f>'Tableau de bord'!$E$18</f>
        <v/>
      </c>
      <c r="J283" s="325" t="str">
        <f>'Tableau de bord'!$E$19</f>
        <v/>
      </c>
      <c r="K283" s="292">
        <f>'Public familial'!D47</f>
        <v>0</v>
      </c>
      <c r="L283" s="292" t="str">
        <f>'Public familial'!X47</f>
        <v/>
      </c>
      <c r="M283" s="292" t="str">
        <f>'Public familial'!Y47</f>
        <v/>
      </c>
      <c r="N283" s="323" t="str">
        <f t="shared" si="4"/>
        <v/>
      </c>
      <c r="O283" s="323" t="str">
        <f>IF(N283="","",IF(N283=0,0,'Public familial'!O47))</f>
        <v/>
      </c>
      <c r="P283" s="292">
        <f>IF(N283=0,0,'Public familial'!P47)</f>
        <v>0</v>
      </c>
      <c r="Q283" s="292" t="str">
        <f>'Public familial'!AD47</f>
        <v/>
      </c>
      <c r="R283" s="292" t="str">
        <f>'Public familial'!AE47</f>
        <v/>
      </c>
      <c r="S283" s="292" t="str">
        <f>'Public familial'!AF47</f>
        <v/>
      </c>
    </row>
    <row r="284" spans="1:19" x14ac:dyDescent="0.35">
      <c r="A284" s="292" t="s">
        <v>153</v>
      </c>
      <c r="B284" s="292" t="str">
        <f>'Public familial'!$C$6</f>
        <v>Choisir la période de dépôt</v>
      </c>
      <c r="C284" s="292">
        <f>'Identification de la salle'!$C$14</f>
        <v>0</v>
      </c>
      <c r="D284" s="323" t="str">
        <f>'Public familial'!$C$7</f>
        <v/>
      </c>
      <c r="E284" s="292">
        <f>'Public familial'!$C$8</f>
        <v>0</v>
      </c>
      <c r="F284" s="292" t="str">
        <f>'Public familial'!$C$9</f>
        <v>«Choisir»</v>
      </c>
      <c r="G284" s="323">
        <f>'Public familial'!$C$10</f>
        <v>0</v>
      </c>
      <c r="H284" s="323" t="str">
        <f>IF(OR(G284=0,G284=""),"",VLOOKUP(G284,Données!$B$50:$D$52,3,TRUE))</f>
        <v/>
      </c>
      <c r="I284" s="324" t="str">
        <f>'Tableau de bord'!$E$18</f>
        <v/>
      </c>
      <c r="J284" s="325" t="str">
        <f>'Tableau de bord'!$E$19</f>
        <v/>
      </c>
      <c r="K284" s="292">
        <f>'Public familial'!D48</f>
        <v>0</v>
      </c>
      <c r="L284" s="292" t="str">
        <f>'Public familial'!X48</f>
        <v/>
      </c>
      <c r="M284" s="292" t="str">
        <f>'Public familial'!Y48</f>
        <v/>
      </c>
      <c r="N284" s="323" t="str">
        <f t="shared" si="4"/>
        <v/>
      </c>
      <c r="O284" s="323" t="str">
        <f>IF(N284="","",IF(N284=0,0,'Public familial'!O48))</f>
        <v/>
      </c>
      <c r="P284" s="292">
        <f>IF(N284=0,0,'Public familial'!P48)</f>
        <v>0</v>
      </c>
      <c r="Q284" s="292" t="str">
        <f>'Public familial'!AD48</f>
        <v/>
      </c>
      <c r="R284" s="292" t="str">
        <f>'Public familial'!AE48</f>
        <v/>
      </c>
      <c r="S284" s="292" t="str">
        <f>'Public familial'!AF48</f>
        <v/>
      </c>
    </row>
    <row r="285" spans="1:19" x14ac:dyDescent="0.35">
      <c r="A285" s="292" t="s">
        <v>153</v>
      </c>
      <c r="B285" s="292" t="str">
        <f>'Public familial'!$C$6</f>
        <v>Choisir la période de dépôt</v>
      </c>
      <c r="C285" s="292">
        <f>'Identification de la salle'!$C$14</f>
        <v>0</v>
      </c>
      <c r="D285" s="323" t="str">
        <f>'Public familial'!$C$7</f>
        <v/>
      </c>
      <c r="E285" s="292">
        <f>'Public familial'!$C$8</f>
        <v>0</v>
      </c>
      <c r="F285" s="292" t="str">
        <f>'Public familial'!$C$9</f>
        <v>«Choisir»</v>
      </c>
      <c r="G285" s="323">
        <f>'Public familial'!$C$10</f>
        <v>0</v>
      </c>
      <c r="H285" s="323" t="str">
        <f>IF(OR(G285=0,G285=""),"",VLOOKUP(G285,Données!$B$50:$D$52,3,TRUE))</f>
        <v/>
      </c>
      <c r="I285" s="324" t="str">
        <f>'Tableau de bord'!$E$18</f>
        <v/>
      </c>
      <c r="J285" s="325" t="str">
        <f>'Tableau de bord'!$E$19</f>
        <v/>
      </c>
      <c r="K285" s="292">
        <f>'Public familial'!D49</f>
        <v>0</v>
      </c>
      <c r="L285" s="292" t="str">
        <f>'Public familial'!X49</f>
        <v/>
      </c>
      <c r="M285" s="292" t="str">
        <f>'Public familial'!Y49</f>
        <v/>
      </c>
      <c r="N285" s="323" t="str">
        <f t="shared" si="4"/>
        <v/>
      </c>
      <c r="O285" s="323" t="str">
        <f>IF(N285="","",IF(N285=0,0,'Public familial'!O49))</f>
        <v/>
      </c>
      <c r="P285" s="292">
        <f>IF(N285=0,0,'Public familial'!P49)</f>
        <v>0</v>
      </c>
      <c r="Q285" s="292" t="str">
        <f>'Public familial'!AD49</f>
        <v/>
      </c>
      <c r="R285" s="292" t="str">
        <f>'Public familial'!AE49</f>
        <v/>
      </c>
      <c r="S285" s="292" t="str">
        <f>'Public familial'!AF49</f>
        <v/>
      </c>
    </row>
    <row r="286" spans="1:19" x14ac:dyDescent="0.35">
      <c r="A286" s="292" t="s">
        <v>153</v>
      </c>
      <c r="B286" s="292" t="str">
        <f>'Public familial'!$C$6</f>
        <v>Choisir la période de dépôt</v>
      </c>
      <c r="C286" s="292">
        <f>'Identification de la salle'!$C$14</f>
        <v>0</v>
      </c>
      <c r="D286" s="323" t="str">
        <f>'Public familial'!$C$7</f>
        <v/>
      </c>
      <c r="E286" s="292">
        <f>'Public familial'!$C$8</f>
        <v>0</v>
      </c>
      <c r="F286" s="292" t="str">
        <f>'Public familial'!$C$9</f>
        <v>«Choisir»</v>
      </c>
      <c r="G286" s="323">
        <f>'Public familial'!$C$10</f>
        <v>0</v>
      </c>
      <c r="H286" s="323" t="str">
        <f>IF(OR(G286=0,G286=""),"",VLOOKUP(G286,Données!$B$50:$D$52,3,TRUE))</f>
        <v/>
      </c>
      <c r="I286" s="324" t="str">
        <f>'Tableau de bord'!$E$18</f>
        <v/>
      </c>
      <c r="J286" s="325" t="str">
        <f>'Tableau de bord'!$E$19</f>
        <v/>
      </c>
      <c r="K286" s="292">
        <f>'Public familial'!D50</f>
        <v>0</v>
      </c>
      <c r="L286" s="292" t="str">
        <f>'Public familial'!X50</f>
        <v/>
      </c>
      <c r="M286" s="292" t="str">
        <f>'Public familial'!Y50</f>
        <v/>
      </c>
      <c r="N286" s="323" t="str">
        <f t="shared" si="4"/>
        <v/>
      </c>
      <c r="O286" s="323" t="str">
        <f>IF(N286="","",IF(N286=0,0,'Public familial'!O50))</f>
        <v/>
      </c>
      <c r="P286" s="292">
        <f>IF(N286=0,0,'Public familial'!P50)</f>
        <v>0</v>
      </c>
      <c r="Q286" s="292" t="str">
        <f>'Public familial'!AD50</f>
        <v/>
      </c>
      <c r="R286" s="292" t="str">
        <f>'Public familial'!AE50</f>
        <v/>
      </c>
      <c r="S286" s="292" t="str">
        <f>'Public familial'!AF50</f>
        <v/>
      </c>
    </row>
    <row r="287" spans="1:19" x14ac:dyDescent="0.35">
      <c r="A287" s="292" t="s">
        <v>153</v>
      </c>
      <c r="B287" s="292" t="str">
        <f>'Public familial'!$C$6</f>
        <v>Choisir la période de dépôt</v>
      </c>
      <c r="C287" s="292">
        <f>'Identification de la salle'!$C$14</f>
        <v>0</v>
      </c>
      <c r="D287" s="323" t="str">
        <f>'Public familial'!$C$7</f>
        <v/>
      </c>
      <c r="E287" s="292">
        <f>'Public familial'!$C$8</f>
        <v>0</v>
      </c>
      <c r="F287" s="292" t="str">
        <f>'Public familial'!$C$9</f>
        <v>«Choisir»</v>
      </c>
      <c r="G287" s="323">
        <f>'Public familial'!$C$10</f>
        <v>0</v>
      </c>
      <c r="H287" s="323" t="str">
        <f>IF(OR(G287=0,G287=""),"",VLOOKUP(G287,Données!$B$50:$D$52,3,TRUE))</f>
        <v/>
      </c>
      <c r="I287" s="324" t="str">
        <f>'Tableau de bord'!$E$18</f>
        <v/>
      </c>
      <c r="J287" s="325" t="str">
        <f>'Tableau de bord'!$E$19</f>
        <v/>
      </c>
      <c r="K287" s="292">
        <f>'Public familial'!D51</f>
        <v>0</v>
      </c>
      <c r="L287" s="292" t="str">
        <f>'Public familial'!X51</f>
        <v/>
      </c>
      <c r="M287" s="292" t="str">
        <f>'Public familial'!Y51</f>
        <v/>
      </c>
      <c r="N287" s="323" t="str">
        <f t="shared" si="4"/>
        <v/>
      </c>
      <c r="O287" s="323" t="str">
        <f>IF(N287="","",IF(N287=0,0,'Public familial'!O51))</f>
        <v/>
      </c>
      <c r="P287" s="292">
        <f>IF(N287=0,0,'Public familial'!P51)</f>
        <v>0</v>
      </c>
      <c r="Q287" s="292" t="str">
        <f>'Public familial'!AD51</f>
        <v/>
      </c>
      <c r="R287" s="292" t="str">
        <f>'Public familial'!AE51</f>
        <v/>
      </c>
      <c r="S287" s="292" t="str">
        <f>'Public familial'!AF51</f>
        <v/>
      </c>
    </row>
    <row r="288" spans="1:19" x14ac:dyDescent="0.35">
      <c r="A288" s="292" t="s">
        <v>153</v>
      </c>
      <c r="B288" s="292" t="str">
        <f>'Public familial'!$C$6</f>
        <v>Choisir la période de dépôt</v>
      </c>
      <c r="C288" s="292">
        <f>'Identification de la salle'!$C$14</f>
        <v>0</v>
      </c>
      <c r="D288" s="323" t="str">
        <f>'Public familial'!$C$7</f>
        <v/>
      </c>
      <c r="E288" s="292">
        <f>'Public familial'!$C$8</f>
        <v>0</v>
      </c>
      <c r="F288" s="292" t="str">
        <f>'Public familial'!$C$9</f>
        <v>«Choisir»</v>
      </c>
      <c r="G288" s="323">
        <f>'Public familial'!$C$10</f>
        <v>0</v>
      </c>
      <c r="H288" s="323" t="str">
        <f>IF(OR(G288=0,G288=""),"",VLOOKUP(G288,Données!$B$50:$D$52,3,TRUE))</f>
        <v/>
      </c>
      <c r="I288" s="324" t="str">
        <f>'Tableau de bord'!$E$18</f>
        <v/>
      </c>
      <c r="J288" s="325" t="str">
        <f>'Tableau de bord'!$E$19</f>
        <v/>
      </c>
      <c r="K288" s="292">
        <f>'Public familial'!D52</f>
        <v>0</v>
      </c>
      <c r="L288" s="292" t="str">
        <f>'Public familial'!X52</f>
        <v/>
      </c>
      <c r="M288" s="292" t="str">
        <f>'Public familial'!Y52</f>
        <v/>
      </c>
      <c r="N288" s="323" t="str">
        <f t="shared" si="4"/>
        <v/>
      </c>
      <c r="O288" s="323" t="str">
        <f>IF(N288="","",IF(N288=0,0,'Public familial'!O52))</f>
        <v/>
      </c>
      <c r="P288" s="292">
        <f>IF(N288=0,0,'Public familial'!P52)</f>
        <v>0</v>
      </c>
      <c r="Q288" s="292" t="str">
        <f>'Public familial'!AD52</f>
        <v/>
      </c>
      <c r="R288" s="292" t="str">
        <f>'Public familial'!AE52</f>
        <v/>
      </c>
      <c r="S288" s="292" t="str">
        <f>'Public familial'!AF52</f>
        <v/>
      </c>
    </row>
    <row r="289" spans="1:19" x14ac:dyDescent="0.35">
      <c r="A289" s="292" t="s">
        <v>153</v>
      </c>
      <c r="B289" s="292" t="str">
        <f>'Public familial'!$C$6</f>
        <v>Choisir la période de dépôt</v>
      </c>
      <c r="C289" s="292">
        <f>'Identification de la salle'!$C$14</f>
        <v>0</v>
      </c>
      <c r="D289" s="323" t="str">
        <f>'Public familial'!$C$7</f>
        <v/>
      </c>
      <c r="E289" s="292">
        <f>'Public familial'!$C$8</f>
        <v>0</v>
      </c>
      <c r="F289" s="292" t="str">
        <f>'Public familial'!$C$9</f>
        <v>«Choisir»</v>
      </c>
      <c r="G289" s="323">
        <f>'Public familial'!$C$10</f>
        <v>0</v>
      </c>
      <c r="H289" s="323" t="str">
        <f>IF(OR(G289=0,G289=""),"",VLOOKUP(G289,Données!$B$50:$D$52,3,TRUE))</f>
        <v/>
      </c>
      <c r="I289" s="324" t="str">
        <f>'Tableau de bord'!$E$18</f>
        <v/>
      </c>
      <c r="J289" s="325" t="str">
        <f>'Tableau de bord'!$E$19</f>
        <v/>
      </c>
      <c r="K289" s="292">
        <f>'Public familial'!D53</f>
        <v>0</v>
      </c>
      <c r="L289" s="292" t="str">
        <f>'Public familial'!X53</f>
        <v/>
      </c>
      <c r="M289" s="292" t="str">
        <f>'Public familial'!Y53</f>
        <v/>
      </c>
      <c r="N289" s="323" t="str">
        <f t="shared" si="4"/>
        <v/>
      </c>
      <c r="O289" s="323" t="str">
        <f>IF(N289="","",IF(N289=0,0,'Public familial'!O53))</f>
        <v/>
      </c>
      <c r="P289" s="292">
        <f>IF(N289=0,0,'Public familial'!P53)</f>
        <v>0</v>
      </c>
      <c r="Q289" s="292" t="str">
        <f>'Public familial'!AD53</f>
        <v/>
      </c>
      <c r="R289" s="292" t="str">
        <f>'Public familial'!AE53</f>
        <v/>
      </c>
      <c r="S289" s="292" t="str">
        <f>'Public familial'!AF53</f>
        <v/>
      </c>
    </row>
    <row r="290" spans="1:19" x14ac:dyDescent="0.35">
      <c r="A290" s="292" t="s">
        <v>153</v>
      </c>
      <c r="B290" s="292" t="str">
        <f>'Public familial'!$C$6</f>
        <v>Choisir la période de dépôt</v>
      </c>
      <c r="C290" s="292">
        <f>'Identification de la salle'!$C$14</f>
        <v>0</v>
      </c>
      <c r="D290" s="323" t="str">
        <f>'Public familial'!$C$7</f>
        <v/>
      </c>
      <c r="E290" s="292">
        <f>'Public familial'!$C$8</f>
        <v>0</v>
      </c>
      <c r="F290" s="292" t="str">
        <f>'Public familial'!$C$9</f>
        <v>«Choisir»</v>
      </c>
      <c r="G290" s="323">
        <f>'Public familial'!$C$10</f>
        <v>0</v>
      </c>
      <c r="H290" s="323" t="str">
        <f>IF(OR(G290=0,G290=""),"",VLOOKUP(G290,Données!$B$50:$D$52,3,TRUE))</f>
        <v/>
      </c>
      <c r="I290" s="324" t="str">
        <f>'Tableau de bord'!$E$18</f>
        <v/>
      </c>
      <c r="J290" s="325" t="str">
        <f>'Tableau de bord'!$E$19</f>
        <v/>
      </c>
      <c r="K290" s="292">
        <f>'Public familial'!D54</f>
        <v>0</v>
      </c>
      <c r="L290" s="292" t="str">
        <f>'Public familial'!X54</f>
        <v/>
      </c>
      <c r="M290" s="292" t="str">
        <f>'Public familial'!Y54</f>
        <v/>
      </c>
      <c r="N290" s="323" t="str">
        <f t="shared" si="4"/>
        <v/>
      </c>
      <c r="O290" s="323" t="str">
        <f>IF(N290="","",IF(N290=0,0,'Public familial'!O54))</f>
        <v/>
      </c>
      <c r="P290" s="292">
        <f>IF(N290=0,0,'Public familial'!P54)</f>
        <v>0</v>
      </c>
      <c r="Q290" s="292" t="str">
        <f>'Public familial'!AD54</f>
        <v/>
      </c>
      <c r="R290" s="292" t="str">
        <f>'Public familial'!AE54</f>
        <v/>
      </c>
      <c r="S290" s="292" t="str">
        <f>'Public familial'!AF54</f>
        <v/>
      </c>
    </row>
    <row r="291" spans="1:19" x14ac:dyDescent="0.35">
      <c r="A291" s="292" t="s">
        <v>153</v>
      </c>
      <c r="B291" s="292" t="str">
        <f>'Public familial'!$C$6</f>
        <v>Choisir la période de dépôt</v>
      </c>
      <c r="C291" s="292">
        <f>'Identification de la salle'!$C$14</f>
        <v>0</v>
      </c>
      <c r="D291" s="323" t="str">
        <f>'Public familial'!$C$7</f>
        <v/>
      </c>
      <c r="E291" s="292">
        <f>'Public familial'!$C$8</f>
        <v>0</v>
      </c>
      <c r="F291" s="292" t="str">
        <f>'Public familial'!$C$9</f>
        <v>«Choisir»</v>
      </c>
      <c r="G291" s="323">
        <f>'Public familial'!$C$10</f>
        <v>0</v>
      </c>
      <c r="H291" s="323" t="str">
        <f>IF(OR(G291=0,G291=""),"",VLOOKUP(G291,Données!$B$50:$D$52,3,TRUE))</f>
        <v/>
      </c>
      <c r="I291" s="324" t="str">
        <f>'Tableau de bord'!$E$18</f>
        <v/>
      </c>
      <c r="J291" s="325" t="str">
        <f>'Tableau de bord'!$E$19</f>
        <v/>
      </c>
      <c r="K291" s="292">
        <f>'Public familial'!D55</f>
        <v>0</v>
      </c>
      <c r="L291" s="292" t="str">
        <f>'Public familial'!X55</f>
        <v/>
      </c>
      <c r="M291" s="292" t="str">
        <f>'Public familial'!Y55</f>
        <v/>
      </c>
      <c r="N291" s="323" t="str">
        <f t="shared" si="4"/>
        <v/>
      </c>
      <c r="O291" s="323" t="str">
        <f>IF(N291="","",IF(N291=0,0,'Public familial'!O55))</f>
        <v/>
      </c>
      <c r="P291" s="292">
        <f>IF(N291=0,0,'Public familial'!P55)</f>
        <v>0</v>
      </c>
      <c r="Q291" s="292" t="str">
        <f>'Public familial'!AD55</f>
        <v/>
      </c>
      <c r="R291" s="292" t="str">
        <f>'Public familial'!AE55</f>
        <v/>
      </c>
      <c r="S291" s="292" t="str">
        <f>'Public familial'!AF55</f>
        <v/>
      </c>
    </row>
    <row r="292" spans="1:19" x14ac:dyDescent="0.35">
      <c r="A292" s="292" t="s">
        <v>153</v>
      </c>
      <c r="B292" s="292" t="str">
        <f>'Public familial'!$C$6</f>
        <v>Choisir la période de dépôt</v>
      </c>
      <c r="C292" s="292">
        <f>'Identification de la salle'!$C$14</f>
        <v>0</v>
      </c>
      <c r="D292" s="323" t="str">
        <f>'Public familial'!$C$7</f>
        <v/>
      </c>
      <c r="E292" s="292">
        <f>'Public familial'!$C$8</f>
        <v>0</v>
      </c>
      <c r="F292" s="292" t="str">
        <f>'Public familial'!$C$9</f>
        <v>«Choisir»</v>
      </c>
      <c r="G292" s="323">
        <f>'Public familial'!$C$10</f>
        <v>0</v>
      </c>
      <c r="H292" s="323" t="str">
        <f>IF(OR(G292=0,G292=""),"",VLOOKUP(G292,Données!$B$50:$D$52,3,TRUE))</f>
        <v/>
      </c>
      <c r="I292" s="324" t="str">
        <f>'Tableau de bord'!$E$18</f>
        <v/>
      </c>
      <c r="J292" s="325" t="str">
        <f>'Tableau de bord'!$E$19</f>
        <v/>
      </c>
      <c r="K292" s="292">
        <f>'Public familial'!D56</f>
        <v>0</v>
      </c>
      <c r="L292" s="292" t="str">
        <f>'Public familial'!X56</f>
        <v/>
      </c>
      <c r="M292" s="292" t="str">
        <f>'Public familial'!Y56</f>
        <v/>
      </c>
      <c r="N292" s="323" t="str">
        <f t="shared" si="4"/>
        <v/>
      </c>
      <c r="O292" s="323" t="str">
        <f>IF(N292="","",IF(N292=0,0,'Public familial'!O56))</f>
        <v/>
      </c>
      <c r="P292" s="292">
        <f>IF(N292=0,0,'Public familial'!P56)</f>
        <v>0</v>
      </c>
      <c r="Q292" s="292" t="str">
        <f>'Public familial'!AD56</f>
        <v/>
      </c>
      <c r="R292" s="292" t="str">
        <f>'Public familial'!AE56</f>
        <v/>
      </c>
      <c r="S292" s="292" t="str">
        <f>'Public familial'!AF56</f>
        <v/>
      </c>
    </row>
    <row r="293" spans="1:19" x14ac:dyDescent="0.35">
      <c r="A293" s="292" t="s">
        <v>153</v>
      </c>
      <c r="B293" s="292" t="str">
        <f>'Public familial'!$C$6</f>
        <v>Choisir la période de dépôt</v>
      </c>
      <c r="C293" s="292">
        <f>'Identification de la salle'!$C$14</f>
        <v>0</v>
      </c>
      <c r="D293" s="323" t="str">
        <f>'Public familial'!$C$7</f>
        <v/>
      </c>
      <c r="E293" s="292">
        <f>'Public familial'!$C$8</f>
        <v>0</v>
      </c>
      <c r="F293" s="292" t="str">
        <f>'Public familial'!$C$9</f>
        <v>«Choisir»</v>
      </c>
      <c r="G293" s="323">
        <f>'Public familial'!$C$10</f>
        <v>0</v>
      </c>
      <c r="H293" s="323" t="str">
        <f>IF(OR(G293=0,G293=""),"",VLOOKUP(G293,Données!$B$50:$D$52,3,TRUE))</f>
        <v/>
      </c>
      <c r="I293" s="324" t="str">
        <f>'Tableau de bord'!$E$18</f>
        <v/>
      </c>
      <c r="J293" s="325" t="str">
        <f>'Tableau de bord'!$E$19</f>
        <v/>
      </c>
      <c r="K293" s="292">
        <f>'Public familial'!D57</f>
        <v>0</v>
      </c>
      <c r="L293" s="292" t="str">
        <f>'Public familial'!X57</f>
        <v/>
      </c>
      <c r="M293" s="292" t="str">
        <f>'Public familial'!Y57</f>
        <v/>
      </c>
      <c r="N293" s="323" t="str">
        <f t="shared" si="4"/>
        <v/>
      </c>
      <c r="O293" s="323" t="str">
        <f>IF(N293="","",IF(N293=0,0,'Public familial'!O57))</f>
        <v/>
      </c>
      <c r="P293" s="292">
        <f>IF(N293=0,0,'Public familial'!P57)</f>
        <v>0</v>
      </c>
      <c r="Q293" s="292" t="str">
        <f>'Public familial'!AD57</f>
        <v/>
      </c>
      <c r="R293" s="292" t="str">
        <f>'Public familial'!AE57</f>
        <v/>
      </c>
      <c r="S293" s="292" t="str">
        <f>'Public familial'!AF57</f>
        <v/>
      </c>
    </row>
    <row r="294" spans="1:19" x14ac:dyDescent="0.35">
      <c r="A294" s="292" t="s">
        <v>153</v>
      </c>
      <c r="B294" s="292" t="str">
        <f>'Public familial'!$C$6</f>
        <v>Choisir la période de dépôt</v>
      </c>
      <c r="C294" s="292">
        <f>'Identification de la salle'!$C$14</f>
        <v>0</v>
      </c>
      <c r="D294" s="323" t="str">
        <f>'Public familial'!$C$7</f>
        <v/>
      </c>
      <c r="E294" s="292">
        <f>'Public familial'!$C$8</f>
        <v>0</v>
      </c>
      <c r="F294" s="292" t="str">
        <f>'Public familial'!$C$9</f>
        <v>«Choisir»</v>
      </c>
      <c r="G294" s="323">
        <f>'Public familial'!$C$10</f>
        <v>0</v>
      </c>
      <c r="H294" s="323" t="str">
        <f>IF(OR(G294=0,G294=""),"",VLOOKUP(G294,Données!$B$50:$D$52,3,TRUE))</f>
        <v/>
      </c>
      <c r="I294" s="324" t="str">
        <f>'Tableau de bord'!$E$18</f>
        <v/>
      </c>
      <c r="J294" s="325" t="str">
        <f>'Tableau de bord'!$E$19</f>
        <v/>
      </c>
      <c r="K294" s="292">
        <f>'Public familial'!D58</f>
        <v>0</v>
      </c>
      <c r="L294" s="292" t="str">
        <f>'Public familial'!X58</f>
        <v/>
      </c>
      <c r="M294" s="292" t="str">
        <f>'Public familial'!Y58</f>
        <v/>
      </c>
      <c r="N294" s="323" t="str">
        <f t="shared" si="4"/>
        <v/>
      </c>
      <c r="O294" s="323" t="str">
        <f>IF(N294="","",IF(N294=0,0,'Public familial'!O58))</f>
        <v/>
      </c>
      <c r="P294" s="292">
        <f>IF(N294=0,0,'Public familial'!P58)</f>
        <v>0</v>
      </c>
      <c r="Q294" s="292" t="str">
        <f>'Public familial'!AD58</f>
        <v/>
      </c>
      <c r="R294" s="292" t="str">
        <f>'Public familial'!AE58</f>
        <v/>
      </c>
      <c r="S294" s="292" t="str">
        <f>'Public familial'!AF58</f>
        <v/>
      </c>
    </row>
    <row r="295" spans="1:19" x14ac:dyDescent="0.35">
      <c r="A295" s="292" t="s">
        <v>153</v>
      </c>
      <c r="B295" s="292" t="str">
        <f>'Public familial'!$C$6</f>
        <v>Choisir la période de dépôt</v>
      </c>
      <c r="C295" s="292">
        <f>'Identification de la salle'!$C$14</f>
        <v>0</v>
      </c>
      <c r="D295" s="323" t="str">
        <f>'Public familial'!$C$7</f>
        <v/>
      </c>
      <c r="E295" s="292">
        <f>'Public familial'!$C$8</f>
        <v>0</v>
      </c>
      <c r="F295" s="292" t="str">
        <f>'Public familial'!$C$9</f>
        <v>«Choisir»</v>
      </c>
      <c r="G295" s="323">
        <f>'Public familial'!$C$10</f>
        <v>0</v>
      </c>
      <c r="H295" s="323" t="str">
        <f>IF(OR(G295=0,G295=""),"",VLOOKUP(G295,Données!$B$50:$D$52,3,TRUE))</f>
        <v/>
      </c>
      <c r="I295" s="324" t="str">
        <f>'Tableau de bord'!$E$18</f>
        <v/>
      </c>
      <c r="J295" s="325" t="str">
        <f>'Tableau de bord'!$E$19</f>
        <v/>
      </c>
      <c r="K295" s="292">
        <f>'Public familial'!D59</f>
        <v>0</v>
      </c>
      <c r="L295" s="292" t="str">
        <f>'Public familial'!X59</f>
        <v/>
      </c>
      <c r="M295" s="292" t="str">
        <f>'Public familial'!Y59</f>
        <v/>
      </c>
      <c r="N295" s="323" t="str">
        <f t="shared" si="4"/>
        <v/>
      </c>
      <c r="O295" s="323" t="str">
        <f>IF(N295="","",IF(N295=0,0,'Public familial'!O59))</f>
        <v/>
      </c>
      <c r="P295" s="292">
        <f>IF(N295=0,0,'Public familial'!P59)</f>
        <v>0</v>
      </c>
      <c r="Q295" s="292" t="str">
        <f>'Public familial'!AD59</f>
        <v/>
      </c>
      <c r="R295" s="292" t="str">
        <f>'Public familial'!AE59</f>
        <v/>
      </c>
      <c r="S295" s="292" t="str">
        <f>'Public familial'!AF59</f>
        <v/>
      </c>
    </row>
    <row r="296" spans="1:19" x14ac:dyDescent="0.35">
      <c r="A296" s="292" t="s">
        <v>153</v>
      </c>
      <c r="B296" s="292" t="str">
        <f>'Public familial'!$C$6</f>
        <v>Choisir la période de dépôt</v>
      </c>
      <c r="C296" s="292">
        <f>'Identification de la salle'!$C$14</f>
        <v>0</v>
      </c>
      <c r="D296" s="323" t="str">
        <f>'Public familial'!$C$7</f>
        <v/>
      </c>
      <c r="E296" s="292">
        <f>'Public familial'!$C$8</f>
        <v>0</v>
      </c>
      <c r="F296" s="292" t="str">
        <f>'Public familial'!$C$9</f>
        <v>«Choisir»</v>
      </c>
      <c r="G296" s="323">
        <f>'Public familial'!$C$10</f>
        <v>0</v>
      </c>
      <c r="H296" s="323" t="str">
        <f>IF(OR(G296=0,G296=""),"",VLOOKUP(G296,Données!$B$50:$D$52,3,TRUE))</f>
        <v/>
      </c>
      <c r="I296" s="324" t="str">
        <f>'Tableau de bord'!$E$18</f>
        <v/>
      </c>
      <c r="J296" s="325" t="str">
        <f>'Tableau de bord'!$E$19</f>
        <v/>
      </c>
      <c r="K296" s="292">
        <f>'Public familial'!D60</f>
        <v>0</v>
      </c>
      <c r="L296" s="292" t="str">
        <f>'Public familial'!X60</f>
        <v/>
      </c>
      <c r="M296" s="292" t="str">
        <f>'Public familial'!Y60</f>
        <v/>
      </c>
      <c r="N296" s="323" t="str">
        <f t="shared" si="4"/>
        <v/>
      </c>
      <c r="O296" s="323" t="str">
        <f>IF(N296="","",IF(N296=0,0,'Public familial'!O60))</f>
        <v/>
      </c>
      <c r="P296" s="292">
        <f>IF(N296=0,0,'Public familial'!P60)</f>
        <v>0</v>
      </c>
      <c r="Q296" s="292" t="str">
        <f>'Public familial'!AD60</f>
        <v/>
      </c>
      <c r="R296" s="292" t="str">
        <f>'Public familial'!AE60</f>
        <v/>
      </c>
      <c r="S296" s="292" t="str">
        <f>'Public familial'!AF60</f>
        <v/>
      </c>
    </row>
    <row r="297" spans="1:19" x14ac:dyDescent="0.35">
      <c r="A297" s="292" t="s">
        <v>153</v>
      </c>
      <c r="B297" s="292" t="str">
        <f>'Public familial'!$C$6</f>
        <v>Choisir la période de dépôt</v>
      </c>
      <c r="C297" s="292">
        <f>'Identification de la salle'!$C$14</f>
        <v>0</v>
      </c>
      <c r="D297" s="323" t="str">
        <f>'Public familial'!$C$7</f>
        <v/>
      </c>
      <c r="E297" s="292">
        <f>'Public familial'!$C$8</f>
        <v>0</v>
      </c>
      <c r="F297" s="292" t="str">
        <f>'Public familial'!$C$9</f>
        <v>«Choisir»</v>
      </c>
      <c r="G297" s="323">
        <f>'Public familial'!$C$10</f>
        <v>0</v>
      </c>
      <c r="H297" s="323" t="str">
        <f>IF(OR(G297=0,G297=""),"",VLOOKUP(G297,Données!$B$50:$D$52,3,TRUE))</f>
        <v/>
      </c>
      <c r="I297" s="324" t="str">
        <f>'Tableau de bord'!$E$18</f>
        <v/>
      </c>
      <c r="J297" s="325" t="str">
        <f>'Tableau de bord'!$E$19</f>
        <v/>
      </c>
      <c r="K297" s="292">
        <f>'Public familial'!D61</f>
        <v>0</v>
      </c>
      <c r="L297" s="292" t="str">
        <f>'Public familial'!X61</f>
        <v/>
      </c>
      <c r="M297" s="292" t="str">
        <f>'Public familial'!Y61</f>
        <v/>
      </c>
      <c r="N297" s="323" t="str">
        <f t="shared" si="4"/>
        <v/>
      </c>
      <c r="O297" s="323" t="str">
        <f>IF(N297="","",IF(N297=0,0,'Public familial'!O61))</f>
        <v/>
      </c>
      <c r="P297" s="292">
        <f>IF(N297=0,0,'Public familial'!P61)</f>
        <v>0</v>
      </c>
      <c r="Q297" s="292" t="str">
        <f>'Public familial'!AD61</f>
        <v/>
      </c>
      <c r="R297" s="292" t="str">
        <f>'Public familial'!AE61</f>
        <v/>
      </c>
      <c r="S297" s="292" t="str">
        <f>'Public familial'!AF61</f>
        <v/>
      </c>
    </row>
    <row r="298" spans="1:19" x14ac:dyDescent="0.35">
      <c r="A298" s="292" t="s">
        <v>153</v>
      </c>
      <c r="B298" s="292" t="str">
        <f>'Public familial'!$C$6</f>
        <v>Choisir la période de dépôt</v>
      </c>
      <c r="C298" s="292">
        <f>'Identification de la salle'!$C$14</f>
        <v>0</v>
      </c>
      <c r="D298" s="323" t="str">
        <f>'Public familial'!$C$7</f>
        <v/>
      </c>
      <c r="E298" s="292">
        <f>'Public familial'!$C$8</f>
        <v>0</v>
      </c>
      <c r="F298" s="292" t="str">
        <f>'Public familial'!$C$9</f>
        <v>«Choisir»</v>
      </c>
      <c r="G298" s="323">
        <f>'Public familial'!$C$10</f>
        <v>0</v>
      </c>
      <c r="H298" s="323" t="str">
        <f>IF(OR(G298=0,G298=""),"",VLOOKUP(G298,Données!$B$50:$D$52,3,TRUE))</f>
        <v/>
      </c>
      <c r="I298" s="324" t="str">
        <f>'Tableau de bord'!$E$18</f>
        <v/>
      </c>
      <c r="J298" s="325" t="str">
        <f>'Tableau de bord'!$E$19</f>
        <v/>
      </c>
      <c r="K298" s="292">
        <f>'Public familial'!D62</f>
        <v>0</v>
      </c>
      <c r="L298" s="292" t="str">
        <f>'Public familial'!X62</f>
        <v/>
      </c>
      <c r="M298" s="292" t="str">
        <f>'Public familial'!Y62</f>
        <v/>
      </c>
      <c r="N298" s="323" t="str">
        <f t="shared" si="4"/>
        <v/>
      </c>
      <c r="O298" s="323" t="str">
        <f>IF(N298="","",IF(N298=0,0,'Public familial'!O62))</f>
        <v/>
      </c>
      <c r="P298" s="292">
        <f>IF(N298=0,0,'Public familial'!P62)</f>
        <v>0</v>
      </c>
      <c r="Q298" s="292" t="str">
        <f>'Public familial'!AD62</f>
        <v/>
      </c>
      <c r="R298" s="292" t="str">
        <f>'Public familial'!AE62</f>
        <v/>
      </c>
      <c r="S298" s="292" t="str">
        <f>'Public familial'!AF62</f>
        <v/>
      </c>
    </row>
    <row r="299" spans="1:19" x14ac:dyDescent="0.35">
      <c r="A299" s="292" t="s">
        <v>153</v>
      </c>
      <c r="B299" s="292" t="str">
        <f>'Public familial'!$C$6</f>
        <v>Choisir la période de dépôt</v>
      </c>
      <c r="C299" s="292">
        <f>'Identification de la salle'!$C$14</f>
        <v>0</v>
      </c>
      <c r="D299" s="323" t="str">
        <f>'Public familial'!$C$7</f>
        <v/>
      </c>
      <c r="E299" s="292">
        <f>'Public familial'!$C$8</f>
        <v>0</v>
      </c>
      <c r="F299" s="292" t="str">
        <f>'Public familial'!$C$9</f>
        <v>«Choisir»</v>
      </c>
      <c r="G299" s="323">
        <f>'Public familial'!$C$10</f>
        <v>0</v>
      </c>
      <c r="H299" s="323" t="str">
        <f>IF(OR(G299=0,G299=""),"",VLOOKUP(G299,Données!$B$50:$D$52,3,TRUE))</f>
        <v/>
      </c>
      <c r="I299" s="324" t="str">
        <f>'Tableau de bord'!$E$18</f>
        <v/>
      </c>
      <c r="J299" s="325" t="str">
        <f>'Tableau de bord'!$E$19</f>
        <v/>
      </c>
      <c r="K299" s="292">
        <f>'Public familial'!D63</f>
        <v>0</v>
      </c>
      <c r="L299" s="292" t="str">
        <f>'Public familial'!X63</f>
        <v/>
      </c>
      <c r="M299" s="292" t="str">
        <f>'Public familial'!Y63</f>
        <v/>
      </c>
      <c r="N299" s="323" t="str">
        <f t="shared" si="4"/>
        <v/>
      </c>
      <c r="O299" s="323" t="str">
        <f>IF(N299="","",IF(N299=0,0,'Public familial'!O63))</f>
        <v/>
      </c>
      <c r="P299" s="292">
        <f>IF(N299=0,0,'Public familial'!P63)</f>
        <v>0</v>
      </c>
      <c r="Q299" s="292" t="str">
        <f>'Public familial'!AD63</f>
        <v/>
      </c>
      <c r="R299" s="292" t="str">
        <f>'Public familial'!AE63</f>
        <v/>
      </c>
      <c r="S299" s="292" t="str">
        <f>'Public familial'!AF63</f>
        <v/>
      </c>
    </row>
    <row r="300" spans="1:19" x14ac:dyDescent="0.35">
      <c r="A300" s="292" t="s">
        <v>153</v>
      </c>
      <c r="B300" s="292" t="str">
        <f>'Public familial'!$C$6</f>
        <v>Choisir la période de dépôt</v>
      </c>
      <c r="C300" s="292">
        <f>'Identification de la salle'!$C$14</f>
        <v>0</v>
      </c>
      <c r="D300" s="323" t="str">
        <f>'Public familial'!$C$7</f>
        <v/>
      </c>
      <c r="E300" s="292">
        <f>'Public familial'!$C$8</f>
        <v>0</v>
      </c>
      <c r="F300" s="292" t="str">
        <f>'Public familial'!$C$9</f>
        <v>«Choisir»</v>
      </c>
      <c r="G300" s="323">
        <f>'Public familial'!$C$10</f>
        <v>0</v>
      </c>
      <c r="H300" s="323" t="str">
        <f>IF(OR(G300=0,G300=""),"",VLOOKUP(G300,Données!$B$50:$D$52,3,TRUE))</f>
        <v/>
      </c>
      <c r="I300" s="324" t="str">
        <f>'Tableau de bord'!$E$18</f>
        <v/>
      </c>
      <c r="J300" s="325" t="str">
        <f>'Tableau de bord'!$E$19</f>
        <v/>
      </c>
      <c r="K300" s="292">
        <f>'Public familial'!D64</f>
        <v>0</v>
      </c>
      <c r="L300" s="292" t="str">
        <f>'Public familial'!X64</f>
        <v/>
      </c>
      <c r="M300" s="292" t="str">
        <f>'Public familial'!Y64</f>
        <v/>
      </c>
      <c r="N300" s="323" t="str">
        <f t="shared" si="4"/>
        <v/>
      </c>
      <c r="O300" s="323" t="str">
        <f>IF(N300="","",IF(N300=0,0,'Public familial'!O64))</f>
        <v/>
      </c>
      <c r="P300" s="292">
        <f>IF(N300=0,0,'Public familial'!P64)</f>
        <v>0</v>
      </c>
      <c r="Q300" s="292" t="str">
        <f>'Public familial'!AD64</f>
        <v/>
      </c>
      <c r="R300" s="292" t="str">
        <f>'Public familial'!AE64</f>
        <v/>
      </c>
      <c r="S300" s="292" t="str">
        <f>'Public familial'!AF64</f>
        <v/>
      </c>
    </row>
    <row r="301" spans="1:19" x14ac:dyDescent="0.35">
      <c r="A301" s="292" t="s">
        <v>153</v>
      </c>
      <c r="B301" s="292" t="str">
        <f>'Public familial'!$C$6</f>
        <v>Choisir la période de dépôt</v>
      </c>
      <c r="C301" s="292">
        <f>'Identification de la salle'!$C$14</f>
        <v>0</v>
      </c>
      <c r="D301" s="323" t="str">
        <f>'Public familial'!$C$7</f>
        <v/>
      </c>
      <c r="E301" s="292">
        <f>'Public familial'!$C$8</f>
        <v>0</v>
      </c>
      <c r="F301" s="292" t="str">
        <f>'Public familial'!$C$9</f>
        <v>«Choisir»</v>
      </c>
      <c r="G301" s="323">
        <f>'Public familial'!$C$10</f>
        <v>0</v>
      </c>
      <c r="H301" s="323" t="str">
        <f>IF(OR(G301=0,G301=""),"",VLOOKUP(G301,Données!$B$50:$D$52,3,TRUE))</f>
        <v/>
      </c>
      <c r="I301" s="324" t="str">
        <f>'Tableau de bord'!$E$18</f>
        <v/>
      </c>
      <c r="J301" s="325" t="str">
        <f>'Tableau de bord'!$E$19</f>
        <v/>
      </c>
      <c r="K301" s="292">
        <f>'Public familial'!D65</f>
        <v>0</v>
      </c>
      <c r="L301" s="292" t="str">
        <f>'Public familial'!X65</f>
        <v/>
      </c>
      <c r="M301" s="292" t="str">
        <f>'Public familial'!Y65</f>
        <v/>
      </c>
      <c r="N301" s="323" t="str">
        <f t="shared" si="4"/>
        <v/>
      </c>
      <c r="O301" s="323" t="str">
        <f>IF(N301="","",IF(N301=0,0,'Public familial'!O65))</f>
        <v/>
      </c>
      <c r="P301" s="292">
        <f>IF(N301=0,0,'Public familial'!P65)</f>
        <v>0</v>
      </c>
      <c r="Q301" s="292" t="str">
        <f>'Public familial'!AD65</f>
        <v/>
      </c>
      <c r="R301" s="292" t="str">
        <f>'Public familial'!AE65</f>
        <v/>
      </c>
      <c r="S301" s="292" t="str">
        <f>'Public familial'!AF65</f>
        <v/>
      </c>
    </row>
    <row r="302" spans="1:19" x14ac:dyDescent="0.35">
      <c r="A302" s="292" t="s">
        <v>153</v>
      </c>
      <c r="B302" s="292" t="str">
        <f>'Public familial'!$C$6</f>
        <v>Choisir la période de dépôt</v>
      </c>
      <c r="C302" s="292">
        <f>'Identification de la salle'!$C$14</f>
        <v>0</v>
      </c>
      <c r="D302" s="323" t="str">
        <f>'Public familial'!$C$7</f>
        <v/>
      </c>
      <c r="E302" s="292">
        <f>'Public familial'!$C$8</f>
        <v>0</v>
      </c>
      <c r="F302" s="292" t="str">
        <f>'Public familial'!$C$9</f>
        <v>«Choisir»</v>
      </c>
      <c r="G302" s="323">
        <f>'Public familial'!$C$10</f>
        <v>0</v>
      </c>
      <c r="H302" s="323" t="str">
        <f>IF(OR(G302=0,G302=""),"",VLOOKUP(G302,Données!$B$50:$D$52,3,TRUE))</f>
        <v/>
      </c>
      <c r="I302" s="324" t="str">
        <f>'Tableau de bord'!$E$18</f>
        <v/>
      </c>
      <c r="J302" s="325" t="str">
        <f>'Tableau de bord'!$E$19</f>
        <v/>
      </c>
      <c r="K302" s="292">
        <f>'Public familial'!D66</f>
        <v>0</v>
      </c>
      <c r="L302" s="292" t="str">
        <f>'Public familial'!X66</f>
        <v/>
      </c>
      <c r="M302" s="292" t="str">
        <f>'Public familial'!Y66</f>
        <v/>
      </c>
      <c r="N302" s="323" t="str">
        <f t="shared" si="4"/>
        <v/>
      </c>
      <c r="O302" s="323" t="str">
        <f>IF(N302="","",IF(N302=0,0,'Public familial'!O66))</f>
        <v/>
      </c>
      <c r="P302" s="292">
        <f>IF(N302=0,0,'Public familial'!P66)</f>
        <v>0</v>
      </c>
      <c r="Q302" s="292" t="str">
        <f>'Public familial'!AD66</f>
        <v/>
      </c>
      <c r="R302" s="292" t="str">
        <f>'Public familial'!AE66</f>
        <v/>
      </c>
      <c r="S302" s="292" t="str">
        <f>'Public familial'!AF66</f>
        <v/>
      </c>
    </row>
    <row r="303" spans="1:19" x14ac:dyDescent="0.35">
      <c r="A303" s="292" t="s">
        <v>153</v>
      </c>
      <c r="B303" s="292" t="str">
        <f>'Public familial'!$C$6</f>
        <v>Choisir la période de dépôt</v>
      </c>
      <c r="C303" s="292">
        <f>'Identification de la salle'!$C$14</f>
        <v>0</v>
      </c>
      <c r="D303" s="323" t="str">
        <f>'Public familial'!$C$7</f>
        <v/>
      </c>
      <c r="E303" s="292">
        <f>'Public familial'!$C$8</f>
        <v>0</v>
      </c>
      <c r="F303" s="292" t="str">
        <f>'Public familial'!$C$9</f>
        <v>«Choisir»</v>
      </c>
      <c r="G303" s="323">
        <f>'Public familial'!$C$10</f>
        <v>0</v>
      </c>
      <c r="H303" s="323" t="str">
        <f>IF(OR(G303=0,G303=""),"",VLOOKUP(G303,Données!$B$50:$D$52,3,TRUE))</f>
        <v/>
      </c>
      <c r="I303" s="324" t="str">
        <f>'Tableau de bord'!$E$18</f>
        <v/>
      </c>
      <c r="J303" s="325" t="str">
        <f>'Tableau de bord'!$E$19</f>
        <v/>
      </c>
      <c r="K303" s="292">
        <f>'Public familial'!D67</f>
        <v>0</v>
      </c>
      <c r="L303" s="292" t="str">
        <f>'Public familial'!X67</f>
        <v/>
      </c>
      <c r="M303" s="292" t="str">
        <f>'Public familial'!Y67</f>
        <v/>
      </c>
      <c r="N303" s="323" t="str">
        <f t="shared" si="4"/>
        <v/>
      </c>
      <c r="O303" s="323" t="str">
        <f>IF(N303="","",IF(N303=0,0,'Public familial'!O67))</f>
        <v/>
      </c>
      <c r="P303" s="292">
        <f>IF(N303=0,0,'Public familial'!P67)</f>
        <v>0</v>
      </c>
      <c r="Q303" s="292" t="str">
        <f>'Public familial'!AD67</f>
        <v/>
      </c>
      <c r="R303" s="292" t="str">
        <f>'Public familial'!AE67</f>
        <v/>
      </c>
      <c r="S303" s="292" t="str">
        <f>'Public familial'!AF67</f>
        <v/>
      </c>
    </row>
    <row r="304" spans="1:19" x14ac:dyDescent="0.35">
      <c r="A304" s="292" t="s">
        <v>153</v>
      </c>
      <c r="B304" s="292" t="str">
        <f>'Public familial'!$C$6</f>
        <v>Choisir la période de dépôt</v>
      </c>
      <c r="C304" s="292">
        <f>'Identification de la salle'!$C$14</f>
        <v>0</v>
      </c>
      <c r="D304" s="323" t="str">
        <f>'Public familial'!$C$7</f>
        <v/>
      </c>
      <c r="E304" s="292">
        <f>'Public familial'!$C$8</f>
        <v>0</v>
      </c>
      <c r="F304" s="292" t="str">
        <f>'Public familial'!$C$9</f>
        <v>«Choisir»</v>
      </c>
      <c r="G304" s="323">
        <f>'Public familial'!$C$10</f>
        <v>0</v>
      </c>
      <c r="H304" s="323" t="str">
        <f>IF(OR(G304=0,G304=""),"",VLOOKUP(G304,Données!$B$50:$D$52,3,TRUE))</f>
        <v/>
      </c>
      <c r="I304" s="324" t="str">
        <f>'Tableau de bord'!$E$18</f>
        <v/>
      </c>
      <c r="J304" s="325" t="str">
        <f>'Tableau de bord'!$E$19</f>
        <v/>
      </c>
      <c r="K304" s="292">
        <f>'Public familial'!D68</f>
        <v>0</v>
      </c>
      <c r="L304" s="292" t="str">
        <f>'Public familial'!X68</f>
        <v/>
      </c>
      <c r="M304" s="292" t="str">
        <f>'Public familial'!Y68</f>
        <v/>
      </c>
      <c r="N304" s="323" t="str">
        <f t="shared" si="4"/>
        <v/>
      </c>
      <c r="O304" s="323" t="str">
        <f>IF(N304="","",IF(N304=0,0,'Public familial'!O68))</f>
        <v/>
      </c>
      <c r="P304" s="292">
        <f>IF(N304=0,0,'Public familial'!P68)</f>
        <v>0</v>
      </c>
      <c r="Q304" s="292" t="str">
        <f>'Public familial'!AD68</f>
        <v/>
      </c>
      <c r="R304" s="292" t="str">
        <f>'Public familial'!AE68</f>
        <v/>
      </c>
      <c r="S304" s="292" t="str">
        <f>'Public familial'!AF68</f>
        <v/>
      </c>
    </row>
    <row r="305" spans="1:19" x14ac:dyDescent="0.35">
      <c r="A305" s="292" t="s">
        <v>153</v>
      </c>
      <c r="B305" s="292" t="str">
        <f>'Public familial'!$C$6</f>
        <v>Choisir la période de dépôt</v>
      </c>
      <c r="C305" s="292">
        <f>'Identification de la salle'!$C$14</f>
        <v>0</v>
      </c>
      <c r="D305" s="323" t="str">
        <f>'Public familial'!$C$7</f>
        <v/>
      </c>
      <c r="E305" s="292">
        <f>'Public familial'!$C$8</f>
        <v>0</v>
      </c>
      <c r="F305" s="292" t="str">
        <f>'Public familial'!$C$9</f>
        <v>«Choisir»</v>
      </c>
      <c r="G305" s="323">
        <f>'Public familial'!$C$10</f>
        <v>0</v>
      </c>
      <c r="H305" s="323" t="str">
        <f>IF(OR(G305=0,G305=""),"",VLOOKUP(G305,Données!$B$50:$D$52,3,TRUE))</f>
        <v/>
      </c>
      <c r="I305" s="324" t="str">
        <f>'Tableau de bord'!$E$18</f>
        <v/>
      </c>
      <c r="J305" s="325" t="str">
        <f>'Tableau de bord'!$E$19</f>
        <v/>
      </c>
      <c r="K305" s="292">
        <f>'Public familial'!D69</f>
        <v>0</v>
      </c>
      <c r="L305" s="292" t="str">
        <f>'Public familial'!X69</f>
        <v/>
      </c>
      <c r="M305" s="292" t="str">
        <f>'Public familial'!Y69</f>
        <v/>
      </c>
      <c r="N305" s="323" t="str">
        <f t="shared" si="4"/>
        <v/>
      </c>
      <c r="O305" s="323" t="str">
        <f>IF(N305="","",IF(N305=0,0,'Public familial'!O69))</f>
        <v/>
      </c>
      <c r="P305" s="292">
        <f>IF(N305=0,0,'Public familial'!P69)</f>
        <v>0</v>
      </c>
      <c r="Q305" s="292" t="str">
        <f>'Public familial'!AD69</f>
        <v/>
      </c>
      <c r="R305" s="292" t="str">
        <f>'Public familial'!AE69</f>
        <v/>
      </c>
      <c r="S305" s="292" t="str">
        <f>'Public familial'!AF69</f>
        <v/>
      </c>
    </row>
    <row r="306" spans="1:19" x14ac:dyDescent="0.35">
      <c r="A306" s="292" t="s">
        <v>153</v>
      </c>
      <c r="B306" s="292" t="str">
        <f>'Public familial'!$C$6</f>
        <v>Choisir la période de dépôt</v>
      </c>
      <c r="C306" s="292">
        <f>'Identification de la salle'!$C$14</f>
        <v>0</v>
      </c>
      <c r="D306" s="323" t="str">
        <f>'Public familial'!$C$7</f>
        <v/>
      </c>
      <c r="E306" s="292">
        <f>'Public familial'!$C$8</f>
        <v>0</v>
      </c>
      <c r="F306" s="292" t="str">
        <f>'Public familial'!$C$9</f>
        <v>«Choisir»</v>
      </c>
      <c r="G306" s="323">
        <f>'Public familial'!$C$10</f>
        <v>0</v>
      </c>
      <c r="H306" s="323" t="str">
        <f>IF(OR(G306=0,G306=""),"",VLOOKUP(G306,Données!$B$50:$D$52,3,TRUE))</f>
        <v/>
      </c>
      <c r="I306" s="324" t="str">
        <f>'Tableau de bord'!$E$18</f>
        <v/>
      </c>
      <c r="J306" s="325" t="str">
        <f>'Tableau de bord'!$E$19</f>
        <v/>
      </c>
      <c r="K306" s="292">
        <f>'Public familial'!D70</f>
        <v>0</v>
      </c>
      <c r="L306" s="292" t="str">
        <f>'Public familial'!X70</f>
        <v/>
      </c>
      <c r="M306" s="292" t="str">
        <f>'Public familial'!Y70</f>
        <v/>
      </c>
      <c r="N306" s="323" t="str">
        <f t="shared" si="4"/>
        <v/>
      </c>
      <c r="O306" s="323" t="str">
        <f>IF(N306="","",IF(N306=0,0,'Public familial'!O70))</f>
        <v/>
      </c>
      <c r="P306" s="292">
        <f>IF(N306=0,0,'Public familial'!P70)</f>
        <v>0</v>
      </c>
      <c r="Q306" s="292" t="str">
        <f>'Public familial'!AD70</f>
        <v/>
      </c>
      <c r="R306" s="292" t="str">
        <f>'Public familial'!AE70</f>
        <v/>
      </c>
      <c r="S306" s="292" t="str">
        <f>'Public familial'!AF70</f>
        <v/>
      </c>
    </row>
    <row r="307" spans="1:19" x14ac:dyDescent="0.35">
      <c r="A307" s="292" t="s">
        <v>153</v>
      </c>
      <c r="B307" s="292" t="str">
        <f>'Public familial'!$C$6</f>
        <v>Choisir la période de dépôt</v>
      </c>
      <c r="C307" s="292">
        <f>'Identification de la salle'!$C$14</f>
        <v>0</v>
      </c>
      <c r="D307" s="323" t="str">
        <f>'Public familial'!$C$7</f>
        <v/>
      </c>
      <c r="E307" s="292">
        <f>'Public familial'!$C$8</f>
        <v>0</v>
      </c>
      <c r="F307" s="292" t="str">
        <f>'Public familial'!$C$9</f>
        <v>«Choisir»</v>
      </c>
      <c r="G307" s="323">
        <f>'Public familial'!$C$10</f>
        <v>0</v>
      </c>
      <c r="H307" s="323" t="str">
        <f>IF(OR(G307=0,G307=""),"",VLOOKUP(G307,Données!$B$50:$D$52,3,TRUE))</f>
        <v/>
      </c>
      <c r="I307" s="324" t="str">
        <f>'Tableau de bord'!$E$18</f>
        <v/>
      </c>
      <c r="J307" s="325" t="str">
        <f>'Tableau de bord'!$E$19</f>
        <v/>
      </c>
      <c r="K307" s="292">
        <f>'Public familial'!D71</f>
        <v>0</v>
      </c>
      <c r="L307" s="292" t="str">
        <f>'Public familial'!X71</f>
        <v/>
      </c>
      <c r="M307" s="292" t="str">
        <f>'Public familial'!Y71</f>
        <v/>
      </c>
      <c r="N307" s="323" t="str">
        <f t="shared" si="4"/>
        <v/>
      </c>
      <c r="O307" s="323" t="str">
        <f>IF(N307="","",IF(N307=0,0,'Public familial'!O71))</f>
        <v/>
      </c>
      <c r="P307" s="292">
        <f>IF(N307=0,0,'Public familial'!P71)</f>
        <v>0</v>
      </c>
      <c r="Q307" s="292" t="str">
        <f>'Public familial'!AD71</f>
        <v/>
      </c>
      <c r="R307" s="292" t="str">
        <f>'Public familial'!AE71</f>
        <v/>
      </c>
      <c r="S307" s="292" t="str">
        <f>'Public familial'!AF71</f>
        <v/>
      </c>
    </row>
    <row r="308" spans="1:19" x14ac:dyDescent="0.35">
      <c r="A308" s="292" t="s">
        <v>153</v>
      </c>
      <c r="B308" s="292" t="str">
        <f>'Public familial'!$C$6</f>
        <v>Choisir la période de dépôt</v>
      </c>
      <c r="C308" s="292">
        <f>'Identification de la salle'!$C$14</f>
        <v>0</v>
      </c>
      <c r="D308" s="323" t="str">
        <f>'Public familial'!$C$7</f>
        <v/>
      </c>
      <c r="E308" s="292">
        <f>'Public familial'!$C$8</f>
        <v>0</v>
      </c>
      <c r="F308" s="292" t="str">
        <f>'Public familial'!$C$9</f>
        <v>«Choisir»</v>
      </c>
      <c r="G308" s="323">
        <f>'Public familial'!$C$10</f>
        <v>0</v>
      </c>
      <c r="H308" s="323" t="str">
        <f>IF(OR(G308=0,G308=""),"",VLOOKUP(G308,Données!$B$50:$D$52,3,TRUE))</f>
        <v/>
      </c>
      <c r="I308" s="324" t="str">
        <f>'Tableau de bord'!$E$18</f>
        <v/>
      </c>
      <c r="J308" s="325" t="str">
        <f>'Tableau de bord'!$E$19</f>
        <v/>
      </c>
      <c r="K308" s="292">
        <f>'Public familial'!D72</f>
        <v>0</v>
      </c>
      <c r="L308" s="292" t="str">
        <f>'Public familial'!X72</f>
        <v/>
      </c>
      <c r="M308" s="292" t="str">
        <f>'Public familial'!Y72</f>
        <v/>
      </c>
      <c r="N308" s="323" t="str">
        <f t="shared" si="4"/>
        <v/>
      </c>
      <c r="O308" s="323" t="str">
        <f>IF(N308="","",IF(N308=0,0,'Public familial'!O72))</f>
        <v/>
      </c>
      <c r="P308" s="292">
        <f>IF(N308=0,0,'Public familial'!P72)</f>
        <v>0</v>
      </c>
      <c r="Q308" s="292" t="str">
        <f>'Public familial'!AD72</f>
        <v/>
      </c>
      <c r="R308" s="292" t="str">
        <f>'Public familial'!AE72</f>
        <v/>
      </c>
      <c r="S308" s="292" t="str">
        <f>'Public familial'!AF72</f>
        <v/>
      </c>
    </row>
    <row r="309" spans="1:19" x14ac:dyDescent="0.35">
      <c r="A309" s="292" t="s">
        <v>153</v>
      </c>
      <c r="B309" s="292" t="str">
        <f>'Public familial'!$C$6</f>
        <v>Choisir la période de dépôt</v>
      </c>
      <c r="C309" s="292">
        <f>'Identification de la salle'!$C$14</f>
        <v>0</v>
      </c>
      <c r="D309" s="323" t="str">
        <f>'Public familial'!$C$7</f>
        <v/>
      </c>
      <c r="E309" s="292">
        <f>'Public familial'!$C$8</f>
        <v>0</v>
      </c>
      <c r="F309" s="292" t="str">
        <f>'Public familial'!$C$9</f>
        <v>«Choisir»</v>
      </c>
      <c r="G309" s="323">
        <f>'Public familial'!$C$10</f>
        <v>0</v>
      </c>
      <c r="H309" s="323" t="str">
        <f>IF(OR(G309=0,G309=""),"",VLOOKUP(G309,Données!$B$50:$D$52,3,TRUE))</f>
        <v/>
      </c>
      <c r="I309" s="324" t="str">
        <f>'Tableau de bord'!$E$18</f>
        <v/>
      </c>
      <c r="J309" s="325" t="str">
        <f>'Tableau de bord'!$E$19</f>
        <v/>
      </c>
      <c r="K309" s="292">
        <f>'Public familial'!D73</f>
        <v>0</v>
      </c>
      <c r="L309" s="292" t="str">
        <f>'Public familial'!X73</f>
        <v/>
      </c>
      <c r="M309" s="292" t="str">
        <f>'Public familial'!Y73</f>
        <v/>
      </c>
      <c r="N309" s="323" t="str">
        <f t="shared" si="4"/>
        <v/>
      </c>
      <c r="O309" s="323" t="str">
        <f>IF(N309="","",IF(N309=0,0,'Public familial'!O73))</f>
        <v/>
      </c>
      <c r="P309" s="292">
        <f>IF(N309=0,0,'Public familial'!P73)</f>
        <v>0</v>
      </c>
      <c r="Q309" s="292" t="str">
        <f>'Public familial'!AD73</f>
        <v/>
      </c>
      <c r="R309" s="292" t="str">
        <f>'Public familial'!AE73</f>
        <v/>
      </c>
      <c r="S309" s="292" t="str">
        <f>'Public familial'!AF73</f>
        <v/>
      </c>
    </row>
    <row r="310" spans="1:19" x14ac:dyDescent="0.35">
      <c r="A310" s="292" t="s">
        <v>153</v>
      </c>
      <c r="B310" s="292" t="str">
        <f>'Public familial'!$C$6</f>
        <v>Choisir la période de dépôt</v>
      </c>
      <c r="C310" s="292">
        <f>'Identification de la salle'!$C$14</f>
        <v>0</v>
      </c>
      <c r="D310" s="323" t="str">
        <f>'Public familial'!$C$7</f>
        <v/>
      </c>
      <c r="E310" s="292">
        <f>'Public familial'!$C$8</f>
        <v>0</v>
      </c>
      <c r="F310" s="292" t="str">
        <f>'Public familial'!$C$9</f>
        <v>«Choisir»</v>
      </c>
      <c r="G310" s="323">
        <f>'Public familial'!$C$10</f>
        <v>0</v>
      </c>
      <c r="H310" s="323" t="str">
        <f>IF(OR(G310=0,G310=""),"",VLOOKUP(G310,Données!$B$50:$D$52,3,TRUE))</f>
        <v/>
      </c>
      <c r="I310" s="324" t="str">
        <f>'Tableau de bord'!$E$18</f>
        <v/>
      </c>
      <c r="J310" s="325" t="str">
        <f>'Tableau de bord'!$E$19</f>
        <v/>
      </c>
      <c r="K310" s="292">
        <f>'Public familial'!D74</f>
        <v>0</v>
      </c>
      <c r="L310" s="292" t="str">
        <f>'Public familial'!X74</f>
        <v/>
      </c>
      <c r="M310" s="292" t="str">
        <f>'Public familial'!Y74</f>
        <v/>
      </c>
      <c r="N310" s="323" t="str">
        <f t="shared" si="4"/>
        <v/>
      </c>
      <c r="O310" s="323" t="str">
        <f>IF(N310="","",IF(N310=0,0,'Public familial'!O74))</f>
        <v/>
      </c>
      <c r="P310" s="292">
        <f>IF(N310=0,0,'Public familial'!P74)</f>
        <v>0</v>
      </c>
      <c r="Q310" s="292" t="str">
        <f>'Public familial'!AD74</f>
        <v/>
      </c>
      <c r="R310" s="292" t="str">
        <f>'Public familial'!AE74</f>
        <v/>
      </c>
      <c r="S310" s="292" t="str">
        <f>'Public familial'!AF74</f>
        <v/>
      </c>
    </row>
    <row r="311" spans="1:19" x14ac:dyDescent="0.35">
      <c r="A311" s="292" t="s">
        <v>153</v>
      </c>
      <c r="B311" s="292" t="str">
        <f>'Public familial'!$C$6</f>
        <v>Choisir la période de dépôt</v>
      </c>
      <c r="C311" s="292">
        <f>'Identification de la salle'!$C$14</f>
        <v>0</v>
      </c>
      <c r="D311" s="323" t="str">
        <f>'Public familial'!$C$7</f>
        <v/>
      </c>
      <c r="E311" s="292">
        <f>'Public familial'!$C$8</f>
        <v>0</v>
      </c>
      <c r="F311" s="292" t="str">
        <f>'Public familial'!$C$9</f>
        <v>«Choisir»</v>
      </c>
      <c r="G311" s="323">
        <f>'Public familial'!$C$10</f>
        <v>0</v>
      </c>
      <c r="H311" s="323" t="str">
        <f>IF(OR(G311=0,G311=""),"",VLOOKUP(G311,Données!$B$50:$D$52,3,TRUE))</f>
        <v/>
      </c>
      <c r="I311" s="324" t="str">
        <f>'Tableau de bord'!$E$18</f>
        <v/>
      </c>
      <c r="J311" s="325" t="str">
        <f>'Tableau de bord'!$E$19</f>
        <v/>
      </c>
      <c r="K311" s="292">
        <f>'Public familial'!D75</f>
        <v>0</v>
      </c>
      <c r="L311" s="292" t="str">
        <f>'Public familial'!X75</f>
        <v/>
      </c>
      <c r="M311" s="292" t="str">
        <f>'Public familial'!Y75</f>
        <v/>
      </c>
      <c r="N311" s="323" t="str">
        <f t="shared" si="4"/>
        <v/>
      </c>
      <c r="O311" s="323" t="str">
        <f>IF(N311="","",IF(N311=0,0,'Public familial'!O75))</f>
        <v/>
      </c>
      <c r="P311" s="292">
        <f>IF(N311=0,0,'Public familial'!P75)</f>
        <v>0</v>
      </c>
      <c r="Q311" s="292" t="str">
        <f>'Public familial'!AD75</f>
        <v/>
      </c>
      <c r="R311" s="292" t="str">
        <f>'Public familial'!AE75</f>
        <v/>
      </c>
      <c r="S311" s="292" t="str">
        <f>'Public familial'!AF75</f>
        <v/>
      </c>
    </row>
    <row r="312" spans="1:19" x14ac:dyDescent="0.35">
      <c r="A312" s="292" t="s">
        <v>153</v>
      </c>
      <c r="B312" s="292" t="str">
        <f>'Public familial'!$C$6</f>
        <v>Choisir la période de dépôt</v>
      </c>
      <c r="C312" s="292">
        <f>'Identification de la salle'!$C$14</f>
        <v>0</v>
      </c>
      <c r="D312" s="323" t="str">
        <f>'Public familial'!$C$7</f>
        <v/>
      </c>
      <c r="E312" s="292">
        <f>'Public familial'!$C$8</f>
        <v>0</v>
      </c>
      <c r="F312" s="292" t="str">
        <f>'Public familial'!$C$9</f>
        <v>«Choisir»</v>
      </c>
      <c r="G312" s="323">
        <f>'Public familial'!$C$10</f>
        <v>0</v>
      </c>
      <c r="H312" s="323" t="str">
        <f>IF(OR(G312=0,G312=""),"",VLOOKUP(G312,Données!$B$50:$D$52,3,TRUE))</f>
        <v/>
      </c>
      <c r="I312" s="324" t="str">
        <f>'Tableau de bord'!$E$18</f>
        <v/>
      </c>
      <c r="J312" s="325" t="str">
        <f>'Tableau de bord'!$E$19</f>
        <v/>
      </c>
      <c r="K312" s="292">
        <f>'Public familial'!D76</f>
        <v>0</v>
      </c>
      <c r="L312" s="292" t="str">
        <f>'Public familial'!X76</f>
        <v/>
      </c>
      <c r="M312" s="292" t="str">
        <f>'Public familial'!Y76</f>
        <v/>
      </c>
      <c r="N312" s="323" t="str">
        <f t="shared" si="4"/>
        <v/>
      </c>
      <c r="O312" s="323" t="str">
        <f>IF(N312="","",IF(N312=0,0,'Public familial'!O76))</f>
        <v/>
      </c>
      <c r="P312" s="292">
        <f>IF(N312=0,0,'Public familial'!P76)</f>
        <v>0</v>
      </c>
      <c r="Q312" s="292" t="str">
        <f>'Public familial'!AD76</f>
        <v/>
      </c>
      <c r="R312" s="292" t="str">
        <f>'Public familial'!AE76</f>
        <v/>
      </c>
      <c r="S312" s="292" t="str">
        <f>'Public familial'!AF76</f>
        <v/>
      </c>
    </row>
    <row r="313" spans="1:19" x14ac:dyDescent="0.35">
      <c r="A313" s="292" t="s">
        <v>153</v>
      </c>
      <c r="B313" s="292" t="str">
        <f>'Public familial'!$C$6</f>
        <v>Choisir la période de dépôt</v>
      </c>
      <c r="C313" s="292">
        <f>'Identification de la salle'!$C$14</f>
        <v>0</v>
      </c>
      <c r="D313" s="323" t="str">
        <f>'Public familial'!$C$7</f>
        <v/>
      </c>
      <c r="E313" s="292">
        <f>'Public familial'!$C$8</f>
        <v>0</v>
      </c>
      <c r="F313" s="292" t="str">
        <f>'Public familial'!$C$9</f>
        <v>«Choisir»</v>
      </c>
      <c r="G313" s="323">
        <f>'Public familial'!$C$10</f>
        <v>0</v>
      </c>
      <c r="H313" s="323" t="str">
        <f>IF(OR(G313=0,G313=""),"",VLOOKUP(G313,Données!$B$50:$D$52,3,TRUE))</f>
        <v/>
      </c>
      <c r="I313" s="324" t="str">
        <f>'Tableau de bord'!$E$18</f>
        <v/>
      </c>
      <c r="J313" s="325" t="str">
        <f>'Tableau de bord'!$E$19</f>
        <v/>
      </c>
      <c r="K313" s="292">
        <f>'Public familial'!D77</f>
        <v>0</v>
      </c>
      <c r="L313" s="292" t="str">
        <f>'Public familial'!X77</f>
        <v/>
      </c>
      <c r="M313" s="292" t="str">
        <f>'Public familial'!Y77</f>
        <v/>
      </c>
      <c r="N313" s="323" t="str">
        <f t="shared" si="4"/>
        <v/>
      </c>
      <c r="O313" s="323" t="str">
        <f>IF(N313="","",IF(N313=0,0,'Public familial'!O77))</f>
        <v/>
      </c>
      <c r="P313" s="292">
        <f>IF(N313=0,0,'Public familial'!P77)</f>
        <v>0</v>
      </c>
      <c r="Q313" s="292" t="str">
        <f>'Public familial'!AD77</f>
        <v/>
      </c>
      <c r="R313" s="292" t="str">
        <f>'Public familial'!AE77</f>
        <v/>
      </c>
      <c r="S313" s="292" t="str">
        <f>'Public familial'!AF77</f>
        <v/>
      </c>
    </row>
    <row r="314" spans="1:19" x14ac:dyDescent="0.35">
      <c r="A314" s="292" t="s">
        <v>153</v>
      </c>
      <c r="B314" s="292" t="str">
        <f>'Public familial'!$C$6</f>
        <v>Choisir la période de dépôt</v>
      </c>
      <c r="C314" s="292">
        <f>'Identification de la salle'!$C$14</f>
        <v>0</v>
      </c>
      <c r="D314" s="323" t="str">
        <f>'Public familial'!$C$7</f>
        <v/>
      </c>
      <c r="E314" s="292">
        <f>'Public familial'!$C$8</f>
        <v>0</v>
      </c>
      <c r="F314" s="292" t="str">
        <f>'Public familial'!$C$9</f>
        <v>«Choisir»</v>
      </c>
      <c r="G314" s="323">
        <f>'Public familial'!$C$10</f>
        <v>0</v>
      </c>
      <c r="H314" s="323" t="str">
        <f>IF(OR(G314=0,G314=""),"",VLOOKUP(G314,Données!$B$50:$D$52,3,TRUE))</f>
        <v/>
      </c>
      <c r="I314" s="324" t="str">
        <f>'Tableau de bord'!$E$18</f>
        <v/>
      </c>
      <c r="J314" s="325" t="str">
        <f>'Tableau de bord'!$E$19</f>
        <v/>
      </c>
      <c r="K314" s="292">
        <f>'Public familial'!D78</f>
        <v>0</v>
      </c>
      <c r="L314" s="292" t="str">
        <f>'Public familial'!X78</f>
        <v/>
      </c>
      <c r="M314" s="292" t="str">
        <f>'Public familial'!Y78</f>
        <v/>
      </c>
      <c r="N314" s="323" t="str">
        <f t="shared" si="4"/>
        <v/>
      </c>
      <c r="O314" s="323" t="str">
        <f>IF(N314="","",IF(N314=0,0,'Public familial'!O78))</f>
        <v/>
      </c>
      <c r="P314" s="292">
        <f>IF(N314=0,0,'Public familial'!P78)</f>
        <v>0</v>
      </c>
      <c r="Q314" s="292" t="str">
        <f>'Public familial'!AD78</f>
        <v/>
      </c>
      <c r="R314" s="292" t="str">
        <f>'Public familial'!AE78</f>
        <v/>
      </c>
      <c r="S314" s="292" t="str">
        <f>'Public familial'!AF78</f>
        <v/>
      </c>
    </row>
    <row r="315" spans="1:19" x14ac:dyDescent="0.35">
      <c r="A315" s="292" t="s">
        <v>153</v>
      </c>
      <c r="B315" s="292" t="str">
        <f>'Public familial'!$C$6</f>
        <v>Choisir la période de dépôt</v>
      </c>
      <c r="C315" s="292">
        <f>'Identification de la salle'!$C$14</f>
        <v>0</v>
      </c>
      <c r="D315" s="323" t="str">
        <f>'Public familial'!$C$7</f>
        <v/>
      </c>
      <c r="E315" s="292">
        <f>'Public familial'!$C$8</f>
        <v>0</v>
      </c>
      <c r="F315" s="292" t="str">
        <f>'Public familial'!$C$9</f>
        <v>«Choisir»</v>
      </c>
      <c r="G315" s="323">
        <f>'Public familial'!$C$10</f>
        <v>0</v>
      </c>
      <c r="H315" s="323" t="str">
        <f>IF(OR(G315=0,G315=""),"",VLOOKUP(G315,Données!$B$50:$D$52,3,TRUE))</f>
        <v/>
      </c>
      <c r="I315" s="324" t="str">
        <f>'Tableau de bord'!$E$18</f>
        <v/>
      </c>
      <c r="J315" s="325" t="str">
        <f>'Tableau de bord'!$E$19</f>
        <v/>
      </c>
      <c r="K315" s="292">
        <f>'Public familial'!D79</f>
        <v>0</v>
      </c>
      <c r="L315" s="292" t="str">
        <f>'Public familial'!X79</f>
        <v/>
      </c>
      <c r="M315" s="292" t="str">
        <f>'Public familial'!Y79</f>
        <v/>
      </c>
      <c r="N315" s="323" t="str">
        <f t="shared" si="4"/>
        <v/>
      </c>
      <c r="O315" s="323" t="str">
        <f>IF(N315="","",IF(N315=0,0,'Public familial'!O79))</f>
        <v/>
      </c>
      <c r="P315" s="292">
        <f>IF(N315=0,0,'Public familial'!P79)</f>
        <v>0</v>
      </c>
      <c r="Q315" s="292" t="str">
        <f>'Public familial'!AD79</f>
        <v/>
      </c>
      <c r="R315" s="292" t="str">
        <f>'Public familial'!AE79</f>
        <v/>
      </c>
      <c r="S315" s="292" t="str">
        <f>'Public familial'!AF79</f>
        <v/>
      </c>
    </row>
    <row r="316" spans="1:19" x14ac:dyDescent="0.35">
      <c r="A316" s="292" t="s">
        <v>153</v>
      </c>
      <c r="B316" s="292" t="str">
        <f>'Public familial'!$C$6</f>
        <v>Choisir la période de dépôt</v>
      </c>
      <c r="C316" s="292">
        <f>'Identification de la salle'!$C$14</f>
        <v>0</v>
      </c>
      <c r="D316" s="323" t="str">
        <f>'Public familial'!$C$7</f>
        <v/>
      </c>
      <c r="E316" s="292">
        <f>'Public familial'!$C$8</f>
        <v>0</v>
      </c>
      <c r="F316" s="292" t="str">
        <f>'Public familial'!$C$9</f>
        <v>«Choisir»</v>
      </c>
      <c r="G316" s="323">
        <f>'Public familial'!$C$10</f>
        <v>0</v>
      </c>
      <c r="H316" s="323" t="str">
        <f>IF(OR(G316=0,G316=""),"",VLOOKUP(G316,Données!$B$50:$D$52,3,TRUE))</f>
        <v/>
      </c>
      <c r="I316" s="324" t="str">
        <f>'Tableau de bord'!$E$18</f>
        <v/>
      </c>
      <c r="J316" s="325" t="str">
        <f>'Tableau de bord'!$E$19</f>
        <v/>
      </c>
      <c r="K316" s="292">
        <f>'Public familial'!D80</f>
        <v>0</v>
      </c>
      <c r="L316" s="292" t="str">
        <f>'Public familial'!X80</f>
        <v/>
      </c>
      <c r="M316" s="292" t="str">
        <f>'Public familial'!Y80</f>
        <v/>
      </c>
      <c r="N316" s="323" t="str">
        <f t="shared" si="4"/>
        <v/>
      </c>
      <c r="O316" s="323" t="str">
        <f>IF(N316="","",IF(N316=0,0,'Public familial'!O80))</f>
        <v/>
      </c>
      <c r="P316" s="292">
        <f>IF(N316=0,0,'Public familial'!P80)</f>
        <v>0</v>
      </c>
      <c r="Q316" s="292" t="str">
        <f>'Public familial'!AD80</f>
        <v/>
      </c>
      <c r="R316" s="292" t="str">
        <f>'Public familial'!AE80</f>
        <v/>
      </c>
      <c r="S316" s="292" t="str">
        <f>'Public familial'!AF80</f>
        <v/>
      </c>
    </row>
    <row r="317" spans="1:19" x14ac:dyDescent="0.35">
      <c r="A317" s="292" t="s">
        <v>153</v>
      </c>
      <c r="B317" s="292" t="str">
        <f>'Public familial'!$C$6</f>
        <v>Choisir la période de dépôt</v>
      </c>
      <c r="C317" s="292">
        <f>'Identification de la salle'!$C$14</f>
        <v>0</v>
      </c>
      <c r="D317" s="323" t="str">
        <f>'Public familial'!$C$7</f>
        <v/>
      </c>
      <c r="E317" s="292">
        <f>'Public familial'!$C$8</f>
        <v>0</v>
      </c>
      <c r="F317" s="292" t="str">
        <f>'Public familial'!$C$9</f>
        <v>«Choisir»</v>
      </c>
      <c r="G317" s="323">
        <f>'Public familial'!$C$10</f>
        <v>0</v>
      </c>
      <c r="H317" s="323" t="str">
        <f>IF(OR(G317=0,G317=""),"",VLOOKUP(G317,Données!$B$50:$D$52,3,TRUE))</f>
        <v/>
      </c>
      <c r="I317" s="324" t="str">
        <f>'Tableau de bord'!$E$18</f>
        <v/>
      </c>
      <c r="J317" s="325" t="str">
        <f>'Tableau de bord'!$E$19</f>
        <v/>
      </c>
      <c r="K317" s="292">
        <f>'Public familial'!D81</f>
        <v>0</v>
      </c>
      <c r="L317" s="292" t="str">
        <f>'Public familial'!X81</f>
        <v/>
      </c>
      <c r="M317" s="292" t="str">
        <f>'Public familial'!Y81</f>
        <v/>
      </c>
      <c r="N317" s="323" t="str">
        <f t="shared" si="4"/>
        <v/>
      </c>
      <c r="O317" s="323" t="str">
        <f>IF(N317="","",IF(N317=0,0,'Public familial'!O81))</f>
        <v/>
      </c>
      <c r="P317" s="292">
        <f>IF(N317=0,0,'Public familial'!P81)</f>
        <v>0</v>
      </c>
      <c r="Q317" s="292" t="str">
        <f>'Public familial'!AD81</f>
        <v/>
      </c>
      <c r="R317" s="292" t="str">
        <f>'Public familial'!AE81</f>
        <v/>
      </c>
      <c r="S317" s="292" t="str">
        <f>'Public familial'!AF81</f>
        <v/>
      </c>
    </row>
    <row r="318" spans="1:19" x14ac:dyDescent="0.35">
      <c r="A318" s="292" t="s">
        <v>153</v>
      </c>
      <c r="B318" s="292" t="str">
        <f>'Public familial'!$C$6</f>
        <v>Choisir la période de dépôt</v>
      </c>
      <c r="C318" s="292">
        <f>'Identification de la salle'!$C$14</f>
        <v>0</v>
      </c>
      <c r="D318" s="323" t="str">
        <f>'Public familial'!$C$7</f>
        <v/>
      </c>
      <c r="E318" s="292">
        <f>'Public familial'!$C$8</f>
        <v>0</v>
      </c>
      <c r="F318" s="292" t="str">
        <f>'Public familial'!$C$9</f>
        <v>«Choisir»</v>
      </c>
      <c r="G318" s="323">
        <f>'Public familial'!$C$10</f>
        <v>0</v>
      </c>
      <c r="H318" s="323" t="str">
        <f>IF(OR(G318=0,G318=""),"",VLOOKUP(G318,Données!$B$50:$D$52,3,TRUE))</f>
        <v/>
      </c>
      <c r="I318" s="324" t="str">
        <f>'Tableau de bord'!$E$18</f>
        <v/>
      </c>
      <c r="J318" s="325" t="str">
        <f>'Tableau de bord'!$E$19</f>
        <v/>
      </c>
      <c r="K318" s="292">
        <f>'Public familial'!D82</f>
        <v>0</v>
      </c>
      <c r="L318" s="292" t="str">
        <f>'Public familial'!X82</f>
        <v/>
      </c>
      <c r="M318" s="292" t="str">
        <f>'Public familial'!Y82</f>
        <v/>
      </c>
      <c r="N318" s="323" t="str">
        <f t="shared" si="4"/>
        <v/>
      </c>
      <c r="O318" s="323" t="str">
        <f>IF(N318="","",IF(N318=0,0,'Public familial'!O82))</f>
        <v/>
      </c>
      <c r="P318" s="292">
        <f>IF(N318=0,0,'Public familial'!P82)</f>
        <v>0</v>
      </c>
      <c r="Q318" s="292" t="str">
        <f>'Public familial'!AD82</f>
        <v/>
      </c>
      <c r="R318" s="292" t="str">
        <f>'Public familial'!AE82</f>
        <v/>
      </c>
      <c r="S318" s="292" t="str">
        <f>'Public familial'!AF82</f>
        <v/>
      </c>
    </row>
    <row r="319" spans="1:19" x14ac:dyDescent="0.35">
      <c r="A319" s="292" t="s">
        <v>153</v>
      </c>
      <c r="B319" s="292" t="str">
        <f>'Public familial'!$C$6</f>
        <v>Choisir la période de dépôt</v>
      </c>
      <c r="C319" s="292">
        <f>'Identification de la salle'!$C$14</f>
        <v>0</v>
      </c>
      <c r="D319" s="323" t="str">
        <f>'Public familial'!$C$7</f>
        <v/>
      </c>
      <c r="E319" s="292">
        <f>'Public familial'!$C$8</f>
        <v>0</v>
      </c>
      <c r="F319" s="292" t="str">
        <f>'Public familial'!$C$9</f>
        <v>«Choisir»</v>
      </c>
      <c r="G319" s="323">
        <f>'Public familial'!$C$10</f>
        <v>0</v>
      </c>
      <c r="H319" s="323" t="str">
        <f>IF(OR(G319=0,G319=""),"",VLOOKUP(G319,Données!$B$50:$D$52,3,TRUE))</f>
        <v/>
      </c>
      <c r="I319" s="324" t="str">
        <f>'Tableau de bord'!$E$18</f>
        <v/>
      </c>
      <c r="J319" s="325" t="str">
        <f>'Tableau de bord'!$E$19</f>
        <v/>
      </c>
      <c r="K319" s="292">
        <f>'Public familial'!D83</f>
        <v>0</v>
      </c>
      <c r="L319" s="292" t="str">
        <f>'Public familial'!X83</f>
        <v/>
      </c>
      <c r="M319" s="292" t="str">
        <f>'Public familial'!Y83</f>
        <v/>
      </c>
      <c r="N319" s="323" t="str">
        <f t="shared" si="4"/>
        <v/>
      </c>
      <c r="O319" s="323" t="str">
        <f>IF(N319="","",IF(N319=0,0,'Public familial'!O83))</f>
        <v/>
      </c>
      <c r="P319" s="292">
        <f>IF(N319=0,0,'Public familial'!P83)</f>
        <v>0</v>
      </c>
      <c r="Q319" s="292" t="str">
        <f>'Public familial'!AD83</f>
        <v/>
      </c>
      <c r="R319" s="292" t="str">
        <f>'Public familial'!AE83</f>
        <v/>
      </c>
      <c r="S319" s="292" t="str">
        <f>'Public familial'!AF83</f>
        <v/>
      </c>
    </row>
    <row r="320" spans="1:19" x14ac:dyDescent="0.35">
      <c r="A320" s="292" t="s">
        <v>153</v>
      </c>
      <c r="B320" s="292" t="str">
        <f>'Public familial'!$C$6</f>
        <v>Choisir la période de dépôt</v>
      </c>
      <c r="C320" s="292">
        <f>'Identification de la salle'!$C$14</f>
        <v>0</v>
      </c>
      <c r="D320" s="323" t="str">
        <f>'Public familial'!$C$7</f>
        <v/>
      </c>
      <c r="E320" s="292">
        <f>'Public familial'!$C$8</f>
        <v>0</v>
      </c>
      <c r="F320" s="292" t="str">
        <f>'Public familial'!$C$9</f>
        <v>«Choisir»</v>
      </c>
      <c r="G320" s="323">
        <f>'Public familial'!$C$10</f>
        <v>0</v>
      </c>
      <c r="H320" s="323" t="str">
        <f>IF(OR(G320=0,G320=""),"",VLOOKUP(G320,Données!$B$50:$D$52,3,TRUE))</f>
        <v/>
      </c>
      <c r="I320" s="324" t="str">
        <f>'Tableau de bord'!$E$18</f>
        <v/>
      </c>
      <c r="J320" s="325" t="str">
        <f>'Tableau de bord'!$E$19</f>
        <v/>
      </c>
      <c r="K320" s="292">
        <f>'Public familial'!D84</f>
        <v>0</v>
      </c>
      <c r="L320" s="292" t="str">
        <f>'Public familial'!X84</f>
        <v/>
      </c>
      <c r="M320" s="292" t="str">
        <f>'Public familial'!Y84</f>
        <v/>
      </c>
      <c r="N320" s="323" t="str">
        <f t="shared" si="4"/>
        <v/>
      </c>
      <c r="O320" s="323" t="str">
        <f>IF(N320="","",IF(N320=0,0,'Public familial'!O84))</f>
        <v/>
      </c>
      <c r="P320" s="292">
        <f>IF(N320=0,0,'Public familial'!P84)</f>
        <v>0</v>
      </c>
      <c r="Q320" s="292" t="str">
        <f>'Public familial'!AD84</f>
        <v/>
      </c>
      <c r="R320" s="292" t="str">
        <f>'Public familial'!AE84</f>
        <v/>
      </c>
      <c r="S320" s="292" t="str">
        <f>'Public familial'!AF84</f>
        <v/>
      </c>
    </row>
    <row r="321" spans="1:19" x14ac:dyDescent="0.35">
      <c r="A321" s="292" t="s">
        <v>153</v>
      </c>
      <c r="B321" s="292" t="str">
        <f>'Public familial'!$C$6</f>
        <v>Choisir la période de dépôt</v>
      </c>
      <c r="C321" s="292">
        <f>'Identification de la salle'!$C$14</f>
        <v>0</v>
      </c>
      <c r="D321" s="323" t="str">
        <f>'Public familial'!$C$7</f>
        <v/>
      </c>
      <c r="E321" s="292">
        <f>'Public familial'!$C$8</f>
        <v>0</v>
      </c>
      <c r="F321" s="292" t="str">
        <f>'Public familial'!$C$9</f>
        <v>«Choisir»</v>
      </c>
      <c r="G321" s="323">
        <f>'Public familial'!$C$10</f>
        <v>0</v>
      </c>
      <c r="H321" s="323" t="str">
        <f>IF(OR(G321=0,G321=""),"",VLOOKUP(G321,Données!$B$50:$D$52,3,TRUE))</f>
        <v/>
      </c>
      <c r="I321" s="324" t="str">
        <f>'Tableau de bord'!$E$18</f>
        <v/>
      </c>
      <c r="J321" s="325" t="str">
        <f>'Tableau de bord'!$E$19</f>
        <v/>
      </c>
      <c r="K321" s="292">
        <f>'Public familial'!D85</f>
        <v>0</v>
      </c>
      <c r="L321" s="292" t="str">
        <f>'Public familial'!X85</f>
        <v/>
      </c>
      <c r="M321" s="292" t="str">
        <f>'Public familial'!Y85</f>
        <v/>
      </c>
      <c r="N321" s="323" t="str">
        <f t="shared" si="4"/>
        <v/>
      </c>
      <c r="O321" s="323" t="str">
        <f>IF(N321="","",IF(N321=0,0,'Public familial'!O85))</f>
        <v/>
      </c>
      <c r="P321" s="292">
        <f>IF(N321=0,0,'Public familial'!P85)</f>
        <v>0</v>
      </c>
      <c r="Q321" s="292" t="str">
        <f>'Public familial'!AD85</f>
        <v/>
      </c>
      <c r="R321" s="292" t="str">
        <f>'Public familial'!AE85</f>
        <v/>
      </c>
      <c r="S321" s="292" t="str">
        <f>'Public familial'!AF85</f>
        <v/>
      </c>
    </row>
    <row r="322" spans="1:19" x14ac:dyDescent="0.35">
      <c r="A322" s="292" t="s">
        <v>153</v>
      </c>
      <c r="B322" s="292" t="str">
        <f>'Public familial'!$C$6</f>
        <v>Choisir la période de dépôt</v>
      </c>
      <c r="C322" s="292">
        <f>'Identification de la salle'!$C$14</f>
        <v>0</v>
      </c>
      <c r="D322" s="323" t="str">
        <f>'Public familial'!$C$7</f>
        <v/>
      </c>
      <c r="E322" s="292">
        <f>'Public familial'!$C$8</f>
        <v>0</v>
      </c>
      <c r="F322" s="292" t="str">
        <f>'Public familial'!$C$9</f>
        <v>«Choisir»</v>
      </c>
      <c r="G322" s="323">
        <f>'Public familial'!$C$10</f>
        <v>0</v>
      </c>
      <c r="H322" s="323" t="str">
        <f>IF(OR(G322=0,G322=""),"",VLOOKUP(G322,Données!$B$50:$D$52,3,TRUE))</f>
        <v/>
      </c>
      <c r="I322" s="324" t="str">
        <f>'Tableau de bord'!$E$18</f>
        <v/>
      </c>
      <c r="J322" s="325" t="str">
        <f>'Tableau de bord'!$E$19</f>
        <v/>
      </c>
      <c r="K322" s="292">
        <f>'Public familial'!D86</f>
        <v>0</v>
      </c>
      <c r="L322" s="292" t="str">
        <f>'Public familial'!X86</f>
        <v/>
      </c>
      <c r="M322" s="292" t="str">
        <f>'Public familial'!Y86</f>
        <v/>
      </c>
      <c r="N322" s="323" t="str">
        <f t="shared" si="4"/>
        <v/>
      </c>
      <c r="O322" s="323" t="str">
        <f>IF(N322="","",IF(N322=0,0,'Public familial'!O86))</f>
        <v/>
      </c>
      <c r="P322" s="292">
        <f>IF(N322=0,0,'Public familial'!P86)</f>
        <v>0</v>
      </c>
      <c r="Q322" s="292" t="str">
        <f>'Public familial'!AD86</f>
        <v/>
      </c>
      <c r="R322" s="292" t="str">
        <f>'Public familial'!AE86</f>
        <v/>
      </c>
      <c r="S322" s="292" t="str">
        <f>'Public familial'!AF86</f>
        <v/>
      </c>
    </row>
    <row r="323" spans="1:19" x14ac:dyDescent="0.35">
      <c r="A323" s="292" t="s">
        <v>153</v>
      </c>
      <c r="B323" s="292" t="str">
        <f>'Public familial'!$C$6</f>
        <v>Choisir la période de dépôt</v>
      </c>
      <c r="C323" s="292">
        <f>'Identification de la salle'!$C$14</f>
        <v>0</v>
      </c>
      <c r="D323" s="323" t="str">
        <f>'Public familial'!$C$7</f>
        <v/>
      </c>
      <c r="E323" s="292">
        <f>'Public familial'!$C$8</f>
        <v>0</v>
      </c>
      <c r="F323" s="292" t="str">
        <f>'Public familial'!$C$9</f>
        <v>«Choisir»</v>
      </c>
      <c r="G323" s="323">
        <f>'Public familial'!$C$10</f>
        <v>0</v>
      </c>
      <c r="H323" s="323" t="str">
        <f>IF(OR(G323=0,G323=""),"",VLOOKUP(G323,Données!$B$50:$D$52,3,TRUE))</f>
        <v/>
      </c>
      <c r="I323" s="324" t="str">
        <f>'Tableau de bord'!$E$18</f>
        <v/>
      </c>
      <c r="J323" s="325" t="str">
        <f>'Tableau de bord'!$E$19</f>
        <v/>
      </c>
      <c r="K323" s="292">
        <f>'Public familial'!D87</f>
        <v>0</v>
      </c>
      <c r="L323" s="292" t="str">
        <f>'Public familial'!X87</f>
        <v/>
      </c>
      <c r="M323" s="292" t="str">
        <f>'Public familial'!Y87</f>
        <v/>
      </c>
      <c r="N323" s="323" t="str">
        <f t="shared" ref="N323:N386" si="5">IF(L323="","",L323-M323)</f>
        <v/>
      </c>
      <c r="O323" s="323" t="str">
        <f>IF(N323="","",IF(N323=0,0,'Public familial'!O87))</f>
        <v/>
      </c>
      <c r="P323" s="292">
        <f>IF(N323=0,0,'Public familial'!P87)</f>
        <v>0</v>
      </c>
      <c r="Q323" s="292" t="str">
        <f>'Public familial'!AD87</f>
        <v/>
      </c>
      <c r="R323" s="292" t="str">
        <f>'Public familial'!AE87</f>
        <v/>
      </c>
      <c r="S323" s="292" t="str">
        <f>'Public familial'!AF87</f>
        <v/>
      </c>
    </row>
    <row r="324" spans="1:19" x14ac:dyDescent="0.35">
      <c r="A324" s="292" t="s">
        <v>153</v>
      </c>
      <c r="B324" s="292" t="str">
        <f>'Public familial'!$C$6</f>
        <v>Choisir la période de dépôt</v>
      </c>
      <c r="C324" s="292">
        <f>'Identification de la salle'!$C$14</f>
        <v>0</v>
      </c>
      <c r="D324" s="323" t="str">
        <f>'Public familial'!$C$7</f>
        <v/>
      </c>
      <c r="E324" s="292">
        <f>'Public familial'!$C$8</f>
        <v>0</v>
      </c>
      <c r="F324" s="292" t="str">
        <f>'Public familial'!$C$9</f>
        <v>«Choisir»</v>
      </c>
      <c r="G324" s="323">
        <f>'Public familial'!$C$10</f>
        <v>0</v>
      </c>
      <c r="H324" s="323" t="str">
        <f>IF(OR(G324=0,G324=""),"",VLOOKUP(G324,Données!$B$50:$D$52,3,TRUE))</f>
        <v/>
      </c>
      <c r="I324" s="324" t="str">
        <f>'Tableau de bord'!$E$18</f>
        <v/>
      </c>
      <c r="J324" s="325" t="str">
        <f>'Tableau de bord'!$E$19</f>
        <v/>
      </c>
      <c r="K324" s="292">
        <f>'Public familial'!D88</f>
        <v>0</v>
      </c>
      <c r="L324" s="292" t="str">
        <f>'Public familial'!X88</f>
        <v/>
      </c>
      <c r="M324" s="292" t="str">
        <f>'Public familial'!Y88</f>
        <v/>
      </c>
      <c r="N324" s="323" t="str">
        <f t="shared" si="5"/>
        <v/>
      </c>
      <c r="O324" s="323" t="str">
        <f>IF(N324="","",IF(N324=0,0,'Public familial'!O88))</f>
        <v/>
      </c>
      <c r="P324" s="292">
        <f>IF(N324=0,0,'Public familial'!P88)</f>
        <v>0</v>
      </c>
      <c r="Q324" s="292" t="str">
        <f>'Public familial'!AD88</f>
        <v/>
      </c>
      <c r="R324" s="292" t="str">
        <f>'Public familial'!AE88</f>
        <v/>
      </c>
      <c r="S324" s="292" t="str">
        <f>'Public familial'!AF88</f>
        <v/>
      </c>
    </row>
    <row r="325" spans="1:19" x14ac:dyDescent="0.35">
      <c r="A325" s="292" t="s">
        <v>153</v>
      </c>
      <c r="B325" s="292" t="str">
        <f>'Public familial'!$C$6</f>
        <v>Choisir la période de dépôt</v>
      </c>
      <c r="C325" s="292">
        <f>'Identification de la salle'!$C$14</f>
        <v>0</v>
      </c>
      <c r="D325" s="323" t="str">
        <f>'Public familial'!$C$7</f>
        <v/>
      </c>
      <c r="E325" s="292">
        <f>'Public familial'!$C$8</f>
        <v>0</v>
      </c>
      <c r="F325" s="292" t="str">
        <f>'Public familial'!$C$9</f>
        <v>«Choisir»</v>
      </c>
      <c r="G325" s="323">
        <f>'Public familial'!$C$10</f>
        <v>0</v>
      </c>
      <c r="H325" s="323" t="str">
        <f>IF(OR(G325=0,G325=""),"",VLOOKUP(G325,Données!$B$50:$D$52,3,TRUE))</f>
        <v/>
      </c>
      <c r="I325" s="324" t="str">
        <f>'Tableau de bord'!$E$18</f>
        <v/>
      </c>
      <c r="J325" s="325" t="str">
        <f>'Tableau de bord'!$E$19</f>
        <v/>
      </c>
      <c r="K325" s="292">
        <f>'Public familial'!D89</f>
        <v>0</v>
      </c>
      <c r="L325" s="292" t="str">
        <f>'Public familial'!X89</f>
        <v/>
      </c>
      <c r="M325" s="292" t="str">
        <f>'Public familial'!Y89</f>
        <v/>
      </c>
      <c r="N325" s="323" t="str">
        <f t="shared" si="5"/>
        <v/>
      </c>
      <c r="O325" s="323" t="str">
        <f>IF(N325="","",IF(N325=0,0,'Public familial'!O89))</f>
        <v/>
      </c>
      <c r="P325" s="292">
        <f>IF(N325=0,0,'Public familial'!P89)</f>
        <v>0</v>
      </c>
      <c r="Q325" s="292" t="str">
        <f>'Public familial'!AD89</f>
        <v/>
      </c>
      <c r="R325" s="292" t="str">
        <f>'Public familial'!AE89</f>
        <v/>
      </c>
      <c r="S325" s="292" t="str">
        <f>'Public familial'!AF89</f>
        <v/>
      </c>
    </row>
    <row r="326" spans="1:19" x14ac:dyDescent="0.35">
      <c r="A326" s="292" t="s">
        <v>153</v>
      </c>
      <c r="B326" s="292" t="str">
        <f>'Public familial'!$C$6</f>
        <v>Choisir la période de dépôt</v>
      </c>
      <c r="C326" s="292">
        <f>'Identification de la salle'!$C$14</f>
        <v>0</v>
      </c>
      <c r="D326" s="323" t="str">
        <f>'Public familial'!$C$7</f>
        <v/>
      </c>
      <c r="E326" s="292">
        <f>'Public familial'!$C$8</f>
        <v>0</v>
      </c>
      <c r="F326" s="292" t="str">
        <f>'Public familial'!$C$9</f>
        <v>«Choisir»</v>
      </c>
      <c r="G326" s="323">
        <f>'Public familial'!$C$10</f>
        <v>0</v>
      </c>
      <c r="H326" s="323" t="str">
        <f>IF(OR(G326=0,G326=""),"",VLOOKUP(G326,Données!$B$50:$D$52,3,TRUE))</f>
        <v/>
      </c>
      <c r="I326" s="324" t="str">
        <f>'Tableau de bord'!$E$18</f>
        <v/>
      </c>
      <c r="J326" s="325" t="str">
        <f>'Tableau de bord'!$E$19</f>
        <v/>
      </c>
      <c r="K326" s="292">
        <f>'Public familial'!D90</f>
        <v>0</v>
      </c>
      <c r="L326" s="292" t="str">
        <f>'Public familial'!X90</f>
        <v/>
      </c>
      <c r="M326" s="292" t="str">
        <f>'Public familial'!Y90</f>
        <v/>
      </c>
      <c r="N326" s="323" t="str">
        <f t="shared" si="5"/>
        <v/>
      </c>
      <c r="O326" s="323" t="str">
        <f>IF(N326="","",IF(N326=0,0,'Public familial'!O90))</f>
        <v/>
      </c>
      <c r="P326" s="292">
        <f>IF(N326=0,0,'Public familial'!P90)</f>
        <v>0</v>
      </c>
      <c r="Q326" s="292" t="str">
        <f>'Public familial'!AD90</f>
        <v/>
      </c>
      <c r="R326" s="292" t="str">
        <f>'Public familial'!AE90</f>
        <v/>
      </c>
      <c r="S326" s="292" t="str">
        <f>'Public familial'!AF90</f>
        <v/>
      </c>
    </row>
    <row r="327" spans="1:19" x14ac:dyDescent="0.35">
      <c r="A327" s="292" t="s">
        <v>153</v>
      </c>
      <c r="B327" s="292" t="str">
        <f>'Public familial'!$C$6</f>
        <v>Choisir la période de dépôt</v>
      </c>
      <c r="C327" s="292">
        <f>'Identification de la salle'!$C$14</f>
        <v>0</v>
      </c>
      <c r="D327" s="323" t="str">
        <f>'Public familial'!$C$7</f>
        <v/>
      </c>
      <c r="E327" s="292">
        <f>'Public familial'!$C$8</f>
        <v>0</v>
      </c>
      <c r="F327" s="292" t="str">
        <f>'Public familial'!$C$9</f>
        <v>«Choisir»</v>
      </c>
      <c r="G327" s="323">
        <f>'Public familial'!$C$10</f>
        <v>0</v>
      </c>
      <c r="H327" s="323" t="str">
        <f>IF(OR(G327=0,G327=""),"",VLOOKUP(G327,Données!$B$50:$D$52,3,TRUE))</f>
        <v/>
      </c>
      <c r="I327" s="324" t="str">
        <f>'Tableau de bord'!$E$18</f>
        <v/>
      </c>
      <c r="J327" s="325" t="str">
        <f>'Tableau de bord'!$E$19</f>
        <v/>
      </c>
      <c r="K327" s="292">
        <f>'Public familial'!D91</f>
        <v>0</v>
      </c>
      <c r="L327" s="292" t="str">
        <f>'Public familial'!X91</f>
        <v/>
      </c>
      <c r="M327" s="292" t="str">
        <f>'Public familial'!Y91</f>
        <v/>
      </c>
      <c r="N327" s="323" t="str">
        <f t="shared" si="5"/>
        <v/>
      </c>
      <c r="O327" s="323" t="str">
        <f>IF(N327="","",IF(N327=0,0,'Public familial'!O91))</f>
        <v/>
      </c>
      <c r="P327" s="292">
        <f>IF(N327=0,0,'Public familial'!P91)</f>
        <v>0</v>
      </c>
      <c r="Q327" s="292" t="str">
        <f>'Public familial'!AD91</f>
        <v/>
      </c>
      <c r="R327" s="292" t="str">
        <f>'Public familial'!AE91</f>
        <v/>
      </c>
      <c r="S327" s="292" t="str">
        <f>'Public familial'!AF91</f>
        <v/>
      </c>
    </row>
    <row r="328" spans="1:19" x14ac:dyDescent="0.35">
      <c r="A328" s="292" t="s">
        <v>153</v>
      </c>
      <c r="B328" s="292" t="str">
        <f>'Public familial'!$C$6</f>
        <v>Choisir la période de dépôt</v>
      </c>
      <c r="C328" s="292">
        <f>'Identification de la salle'!$C$14</f>
        <v>0</v>
      </c>
      <c r="D328" s="323" t="str">
        <f>'Public familial'!$C$7</f>
        <v/>
      </c>
      <c r="E328" s="292">
        <f>'Public familial'!$C$8</f>
        <v>0</v>
      </c>
      <c r="F328" s="292" t="str">
        <f>'Public familial'!$C$9</f>
        <v>«Choisir»</v>
      </c>
      <c r="G328" s="323">
        <f>'Public familial'!$C$10</f>
        <v>0</v>
      </c>
      <c r="H328" s="323" t="str">
        <f>IF(OR(G328=0,G328=""),"",VLOOKUP(G328,Données!$B$50:$D$52,3,TRUE))</f>
        <v/>
      </c>
      <c r="I328" s="324" t="str">
        <f>'Tableau de bord'!$E$18</f>
        <v/>
      </c>
      <c r="J328" s="325" t="str">
        <f>'Tableau de bord'!$E$19</f>
        <v/>
      </c>
      <c r="K328" s="292">
        <f>'Public familial'!D92</f>
        <v>0</v>
      </c>
      <c r="L328" s="292" t="str">
        <f>'Public familial'!X92</f>
        <v/>
      </c>
      <c r="M328" s="292" t="str">
        <f>'Public familial'!Y92</f>
        <v/>
      </c>
      <c r="N328" s="323" t="str">
        <f t="shared" si="5"/>
        <v/>
      </c>
      <c r="O328" s="323" t="str">
        <f>IF(N328="","",IF(N328=0,0,'Public familial'!O92))</f>
        <v/>
      </c>
      <c r="P328" s="292">
        <f>IF(N328=0,0,'Public familial'!P92)</f>
        <v>0</v>
      </c>
      <c r="Q328" s="292" t="str">
        <f>'Public familial'!AD92</f>
        <v/>
      </c>
      <c r="R328" s="292" t="str">
        <f>'Public familial'!AE92</f>
        <v/>
      </c>
      <c r="S328" s="292" t="str">
        <f>'Public familial'!AF92</f>
        <v/>
      </c>
    </row>
    <row r="329" spans="1:19" x14ac:dyDescent="0.35">
      <c r="A329" s="292" t="s">
        <v>153</v>
      </c>
      <c r="B329" s="292" t="str">
        <f>'Public familial'!$C$6</f>
        <v>Choisir la période de dépôt</v>
      </c>
      <c r="C329" s="292">
        <f>'Identification de la salle'!$C$14</f>
        <v>0</v>
      </c>
      <c r="D329" s="323" t="str">
        <f>'Public familial'!$C$7</f>
        <v/>
      </c>
      <c r="E329" s="292">
        <f>'Public familial'!$C$8</f>
        <v>0</v>
      </c>
      <c r="F329" s="292" t="str">
        <f>'Public familial'!$C$9</f>
        <v>«Choisir»</v>
      </c>
      <c r="G329" s="323">
        <f>'Public familial'!$C$10</f>
        <v>0</v>
      </c>
      <c r="H329" s="323" t="str">
        <f>IF(OR(G329=0,G329=""),"",VLOOKUP(G329,Données!$B$50:$D$52,3,TRUE))</f>
        <v/>
      </c>
      <c r="I329" s="324" t="str">
        <f>'Tableau de bord'!$E$18</f>
        <v/>
      </c>
      <c r="J329" s="325" t="str">
        <f>'Tableau de bord'!$E$19</f>
        <v/>
      </c>
      <c r="K329" s="292">
        <f>'Public familial'!D93</f>
        <v>0</v>
      </c>
      <c r="L329" s="292" t="str">
        <f>'Public familial'!X93</f>
        <v/>
      </c>
      <c r="M329" s="292" t="str">
        <f>'Public familial'!Y93</f>
        <v/>
      </c>
      <c r="N329" s="323" t="str">
        <f t="shared" si="5"/>
        <v/>
      </c>
      <c r="O329" s="323" t="str">
        <f>IF(N329="","",IF(N329=0,0,'Public familial'!O93))</f>
        <v/>
      </c>
      <c r="P329" s="292">
        <f>IF(N329=0,0,'Public familial'!P93)</f>
        <v>0</v>
      </c>
      <c r="Q329" s="292" t="str">
        <f>'Public familial'!AD93</f>
        <v/>
      </c>
      <c r="R329" s="292" t="str">
        <f>'Public familial'!AE93</f>
        <v/>
      </c>
      <c r="S329" s="292" t="str">
        <f>'Public familial'!AF93</f>
        <v/>
      </c>
    </row>
    <row r="330" spans="1:19" x14ac:dyDescent="0.35">
      <c r="A330" s="292" t="s">
        <v>153</v>
      </c>
      <c r="B330" s="292" t="str">
        <f>'Public familial'!$C$6</f>
        <v>Choisir la période de dépôt</v>
      </c>
      <c r="C330" s="292">
        <f>'Identification de la salle'!$C$14</f>
        <v>0</v>
      </c>
      <c r="D330" s="323" t="str">
        <f>'Public familial'!$C$7</f>
        <v/>
      </c>
      <c r="E330" s="292">
        <f>'Public familial'!$C$8</f>
        <v>0</v>
      </c>
      <c r="F330" s="292" t="str">
        <f>'Public familial'!$C$9</f>
        <v>«Choisir»</v>
      </c>
      <c r="G330" s="323">
        <f>'Public familial'!$C$10</f>
        <v>0</v>
      </c>
      <c r="H330" s="323" t="str">
        <f>IF(OR(G330=0,G330=""),"",VLOOKUP(G330,Données!$B$50:$D$52,3,TRUE))</f>
        <v/>
      </c>
      <c r="I330" s="324" t="str">
        <f>'Tableau de bord'!$E$18</f>
        <v/>
      </c>
      <c r="J330" s="325" t="str">
        <f>'Tableau de bord'!$E$19</f>
        <v/>
      </c>
      <c r="K330" s="292">
        <f>'Public familial'!D94</f>
        <v>0</v>
      </c>
      <c r="L330" s="292" t="str">
        <f>'Public familial'!X94</f>
        <v/>
      </c>
      <c r="M330" s="292" t="str">
        <f>'Public familial'!Y94</f>
        <v/>
      </c>
      <c r="N330" s="323" t="str">
        <f t="shared" si="5"/>
        <v/>
      </c>
      <c r="O330" s="323" t="str">
        <f>IF(N330="","",IF(N330=0,0,'Public familial'!O94))</f>
        <v/>
      </c>
      <c r="P330" s="292">
        <f>IF(N330=0,0,'Public familial'!P94)</f>
        <v>0</v>
      </c>
      <c r="Q330" s="292" t="str">
        <f>'Public familial'!AD94</f>
        <v/>
      </c>
      <c r="R330" s="292" t="str">
        <f>'Public familial'!AE94</f>
        <v/>
      </c>
      <c r="S330" s="292" t="str">
        <f>'Public familial'!AF94</f>
        <v/>
      </c>
    </row>
    <row r="331" spans="1:19" x14ac:dyDescent="0.35">
      <c r="A331" s="292" t="s">
        <v>153</v>
      </c>
      <c r="B331" s="292" t="str">
        <f>'Public familial'!$C$6</f>
        <v>Choisir la période de dépôt</v>
      </c>
      <c r="C331" s="292">
        <f>'Identification de la salle'!$C$14</f>
        <v>0</v>
      </c>
      <c r="D331" s="323" t="str">
        <f>'Public familial'!$C$7</f>
        <v/>
      </c>
      <c r="E331" s="292">
        <f>'Public familial'!$C$8</f>
        <v>0</v>
      </c>
      <c r="F331" s="292" t="str">
        <f>'Public familial'!$C$9</f>
        <v>«Choisir»</v>
      </c>
      <c r="G331" s="323">
        <f>'Public familial'!$C$10</f>
        <v>0</v>
      </c>
      <c r="H331" s="323" t="str">
        <f>IF(OR(G331=0,G331=""),"",VLOOKUP(G331,Données!$B$50:$D$52,3,TRUE))</f>
        <v/>
      </c>
      <c r="I331" s="324" t="str">
        <f>'Tableau de bord'!$E$18</f>
        <v/>
      </c>
      <c r="J331" s="325" t="str">
        <f>'Tableau de bord'!$E$19</f>
        <v/>
      </c>
      <c r="K331" s="292">
        <f>'Public familial'!D95</f>
        <v>0</v>
      </c>
      <c r="L331" s="292" t="str">
        <f>'Public familial'!X95</f>
        <v/>
      </c>
      <c r="M331" s="292" t="str">
        <f>'Public familial'!Y95</f>
        <v/>
      </c>
      <c r="N331" s="323" t="str">
        <f t="shared" si="5"/>
        <v/>
      </c>
      <c r="O331" s="323" t="str">
        <f>IF(N331="","",IF(N331=0,0,'Public familial'!O95))</f>
        <v/>
      </c>
      <c r="P331" s="292">
        <f>IF(N331=0,0,'Public familial'!P95)</f>
        <v>0</v>
      </c>
      <c r="Q331" s="292" t="str">
        <f>'Public familial'!AD95</f>
        <v/>
      </c>
      <c r="R331" s="292" t="str">
        <f>'Public familial'!AE95</f>
        <v/>
      </c>
      <c r="S331" s="292" t="str">
        <f>'Public familial'!AF95</f>
        <v/>
      </c>
    </row>
    <row r="332" spans="1:19" x14ac:dyDescent="0.35">
      <c r="A332" s="292" t="s">
        <v>153</v>
      </c>
      <c r="B332" s="292" t="str">
        <f>'Public familial'!$C$6</f>
        <v>Choisir la période de dépôt</v>
      </c>
      <c r="C332" s="292">
        <f>'Identification de la salle'!$C$14</f>
        <v>0</v>
      </c>
      <c r="D332" s="323" t="str">
        <f>'Public familial'!$C$7</f>
        <v/>
      </c>
      <c r="E332" s="292">
        <f>'Public familial'!$C$8</f>
        <v>0</v>
      </c>
      <c r="F332" s="292" t="str">
        <f>'Public familial'!$C$9</f>
        <v>«Choisir»</v>
      </c>
      <c r="G332" s="323">
        <f>'Public familial'!$C$10</f>
        <v>0</v>
      </c>
      <c r="H332" s="323" t="str">
        <f>IF(OR(G332=0,G332=""),"",VLOOKUP(G332,Données!$B$50:$D$52,3,TRUE))</f>
        <v/>
      </c>
      <c r="I332" s="324" t="str">
        <f>'Tableau de bord'!$E$18</f>
        <v/>
      </c>
      <c r="J332" s="325" t="str">
        <f>'Tableau de bord'!$E$19</f>
        <v/>
      </c>
      <c r="K332" s="292">
        <f>'Public familial'!D96</f>
        <v>0</v>
      </c>
      <c r="L332" s="292" t="str">
        <f>'Public familial'!X96</f>
        <v/>
      </c>
      <c r="M332" s="292" t="str">
        <f>'Public familial'!Y96</f>
        <v/>
      </c>
      <c r="N332" s="323" t="str">
        <f t="shared" si="5"/>
        <v/>
      </c>
      <c r="O332" s="323" t="str">
        <f>IF(N332="","",IF(N332=0,0,'Public familial'!O96))</f>
        <v/>
      </c>
      <c r="P332" s="292">
        <f>IF(N332=0,0,'Public familial'!P96)</f>
        <v>0</v>
      </c>
      <c r="Q332" s="292" t="str">
        <f>'Public familial'!AD96</f>
        <v/>
      </c>
      <c r="R332" s="292" t="str">
        <f>'Public familial'!AE96</f>
        <v/>
      </c>
      <c r="S332" s="292" t="str">
        <f>'Public familial'!AF96</f>
        <v/>
      </c>
    </row>
    <row r="333" spans="1:19" x14ac:dyDescent="0.35">
      <c r="A333" s="292" t="s">
        <v>153</v>
      </c>
      <c r="B333" s="292" t="str">
        <f>'Public familial'!$C$6</f>
        <v>Choisir la période de dépôt</v>
      </c>
      <c r="C333" s="292">
        <f>'Identification de la salle'!$C$14</f>
        <v>0</v>
      </c>
      <c r="D333" s="323" t="str">
        <f>'Public familial'!$C$7</f>
        <v/>
      </c>
      <c r="E333" s="292">
        <f>'Public familial'!$C$8</f>
        <v>0</v>
      </c>
      <c r="F333" s="292" t="str">
        <f>'Public familial'!$C$9</f>
        <v>«Choisir»</v>
      </c>
      <c r="G333" s="323">
        <f>'Public familial'!$C$10</f>
        <v>0</v>
      </c>
      <c r="H333" s="323" t="str">
        <f>IF(OR(G333=0,G333=""),"",VLOOKUP(G333,Données!$B$50:$D$52,3,TRUE))</f>
        <v/>
      </c>
      <c r="I333" s="324" t="str">
        <f>'Tableau de bord'!$E$18</f>
        <v/>
      </c>
      <c r="J333" s="325" t="str">
        <f>'Tableau de bord'!$E$19</f>
        <v/>
      </c>
      <c r="K333" s="292">
        <f>'Public familial'!D97</f>
        <v>0</v>
      </c>
      <c r="L333" s="292" t="str">
        <f>'Public familial'!X97</f>
        <v/>
      </c>
      <c r="M333" s="292" t="str">
        <f>'Public familial'!Y97</f>
        <v/>
      </c>
      <c r="N333" s="323" t="str">
        <f t="shared" si="5"/>
        <v/>
      </c>
      <c r="O333" s="323" t="str">
        <f>IF(N333="","",IF(N333=0,0,'Public familial'!O97))</f>
        <v/>
      </c>
      <c r="P333" s="292">
        <f>IF(N333=0,0,'Public familial'!P97)</f>
        <v>0</v>
      </c>
      <c r="Q333" s="292" t="str">
        <f>'Public familial'!AD97</f>
        <v/>
      </c>
      <c r="R333" s="292" t="str">
        <f>'Public familial'!AE97</f>
        <v/>
      </c>
      <c r="S333" s="292" t="str">
        <f>'Public familial'!AF97</f>
        <v/>
      </c>
    </row>
    <row r="334" spans="1:19" x14ac:dyDescent="0.35">
      <c r="A334" s="292" t="s">
        <v>153</v>
      </c>
      <c r="B334" s="292" t="str">
        <f>'Public familial'!$C$6</f>
        <v>Choisir la période de dépôt</v>
      </c>
      <c r="C334" s="292">
        <f>'Identification de la salle'!$C$14</f>
        <v>0</v>
      </c>
      <c r="D334" s="323" t="str">
        <f>'Public familial'!$C$7</f>
        <v/>
      </c>
      <c r="E334" s="292">
        <f>'Public familial'!$C$8</f>
        <v>0</v>
      </c>
      <c r="F334" s="292" t="str">
        <f>'Public familial'!$C$9</f>
        <v>«Choisir»</v>
      </c>
      <c r="G334" s="323">
        <f>'Public familial'!$C$10</f>
        <v>0</v>
      </c>
      <c r="H334" s="323" t="str">
        <f>IF(OR(G334=0,G334=""),"",VLOOKUP(G334,Données!$B$50:$D$52,3,TRUE))</f>
        <v/>
      </c>
      <c r="I334" s="324" t="str">
        <f>'Tableau de bord'!$E$18</f>
        <v/>
      </c>
      <c r="J334" s="325" t="str">
        <f>'Tableau de bord'!$E$19</f>
        <v/>
      </c>
      <c r="K334" s="292">
        <f>'Public familial'!D98</f>
        <v>0</v>
      </c>
      <c r="L334" s="292" t="str">
        <f>'Public familial'!X98</f>
        <v/>
      </c>
      <c r="M334" s="292" t="str">
        <f>'Public familial'!Y98</f>
        <v/>
      </c>
      <c r="N334" s="323" t="str">
        <f t="shared" si="5"/>
        <v/>
      </c>
      <c r="O334" s="323" t="str">
        <f>IF(N334="","",IF(N334=0,0,'Public familial'!O98))</f>
        <v/>
      </c>
      <c r="P334" s="292">
        <f>IF(N334=0,0,'Public familial'!P98)</f>
        <v>0</v>
      </c>
      <c r="Q334" s="292" t="str">
        <f>'Public familial'!AD98</f>
        <v/>
      </c>
      <c r="R334" s="292" t="str">
        <f>'Public familial'!AE98</f>
        <v/>
      </c>
      <c r="S334" s="292" t="str">
        <f>'Public familial'!AF98</f>
        <v/>
      </c>
    </row>
    <row r="335" spans="1:19" x14ac:dyDescent="0.35">
      <c r="A335" s="292" t="s">
        <v>153</v>
      </c>
      <c r="B335" s="292" t="str">
        <f>'Public familial'!$C$6</f>
        <v>Choisir la période de dépôt</v>
      </c>
      <c r="C335" s="292">
        <f>'Identification de la salle'!$C$14</f>
        <v>0</v>
      </c>
      <c r="D335" s="323" t="str">
        <f>'Public familial'!$C$7</f>
        <v/>
      </c>
      <c r="E335" s="292">
        <f>'Public familial'!$C$8</f>
        <v>0</v>
      </c>
      <c r="F335" s="292" t="str">
        <f>'Public familial'!$C$9</f>
        <v>«Choisir»</v>
      </c>
      <c r="G335" s="323">
        <f>'Public familial'!$C$10</f>
        <v>0</v>
      </c>
      <c r="H335" s="323" t="str">
        <f>IF(OR(G335=0,G335=""),"",VLOOKUP(G335,Données!$B$50:$D$52,3,TRUE))</f>
        <v/>
      </c>
      <c r="I335" s="324" t="str">
        <f>'Tableau de bord'!$E$18</f>
        <v/>
      </c>
      <c r="J335" s="325" t="str">
        <f>'Tableau de bord'!$E$19</f>
        <v/>
      </c>
      <c r="K335" s="292">
        <f>'Public familial'!D99</f>
        <v>0</v>
      </c>
      <c r="L335" s="292" t="str">
        <f>'Public familial'!X99</f>
        <v/>
      </c>
      <c r="M335" s="292" t="str">
        <f>'Public familial'!Y99</f>
        <v/>
      </c>
      <c r="N335" s="323" t="str">
        <f t="shared" si="5"/>
        <v/>
      </c>
      <c r="O335" s="323" t="str">
        <f>IF(N335="","",IF(N335=0,0,'Public familial'!O99))</f>
        <v/>
      </c>
      <c r="P335" s="292">
        <f>IF(N335=0,0,'Public familial'!P99)</f>
        <v>0</v>
      </c>
      <c r="Q335" s="292" t="str">
        <f>'Public familial'!AD99</f>
        <v/>
      </c>
      <c r="R335" s="292" t="str">
        <f>'Public familial'!AE99</f>
        <v/>
      </c>
      <c r="S335" s="292" t="str">
        <f>'Public familial'!AF99</f>
        <v/>
      </c>
    </row>
    <row r="336" spans="1:19" x14ac:dyDescent="0.35">
      <c r="A336" s="292" t="s">
        <v>153</v>
      </c>
      <c r="B336" s="292" t="str">
        <f>'Public familial'!$C$6</f>
        <v>Choisir la période de dépôt</v>
      </c>
      <c r="C336" s="292">
        <f>'Identification de la salle'!$C$14</f>
        <v>0</v>
      </c>
      <c r="D336" s="323" t="str">
        <f>'Public familial'!$C$7</f>
        <v/>
      </c>
      <c r="E336" s="292">
        <f>'Public familial'!$C$8</f>
        <v>0</v>
      </c>
      <c r="F336" s="292" t="str">
        <f>'Public familial'!$C$9</f>
        <v>«Choisir»</v>
      </c>
      <c r="G336" s="323">
        <f>'Public familial'!$C$10</f>
        <v>0</v>
      </c>
      <c r="H336" s="323" t="str">
        <f>IF(OR(G336=0,G336=""),"",VLOOKUP(G336,Données!$B$50:$D$52,3,TRUE))</f>
        <v/>
      </c>
      <c r="I336" s="324" t="str">
        <f>'Tableau de bord'!$E$18</f>
        <v/>
      </c>
      <c r="J336" s="325" t="str">
        <f>'Tableau de bord'!$E$19</f>
        <v/>
      </c>
      <c r="K336" s="292">
        <f>'Public familial'!D100</f>
        <v>0</v>
      </c>
      <c r="L336" s="292" t="str">
        <f>'Public familial'!X100</f>
        <v/>
      </c>
      <c r="M336" s="292" t="str">
        <f>'Public familial'!Y100</f>
        <v/>
      </c>
      <c r="N336" s="323" t="str">
        <f t="shared" si="5"/>
        <v/>
      </c>
      <c r="O336" s="323" t="str">
        <f>IF(N336="","",IF(N336=0,0,'Public familial'!O100))</f>
        <v/>
      </c>
      <c r="P336" s="292">
        <f>IF(N336=0,0,'Public familial'!P100)</f>
        <v>0</v>
      </c>
      <c r="Q336" s="292" t="str">
        <f>'Public familial'!AD100</f>
        <v/>
      </c>
      <c r="R336" s="292" t="str">
        <f>'Public familial'!AE100</f>
        <v/>
      </c>
      <c r="S336" s="292" t="str">
        <f>'Public familial'!AF100</f>
        <v/>
      </c>
    </row>
    <row r="337" spans="1:19" x14ac:dyDescent="0.35">
      <c r="A337" s="292" t="s">
        <v>153</v>
      </c>
      <c r="B337" s="292" t="str">
        <f>'Public familial'!$C$6</f>
        <v>Choisir la période de dépôt</v>
      </c>
      <c r="C337" s="292">
        <f>'Identification de la salle'!$C$14</f>
        <v>0</v>
      </c>
      <c r="D337" s="323" t="str">
        <f>'Public familial'!$C$7</f>
        <v/>
      </c>
      <c r="E337" s="292">
        <f>'Public familial'!$C$8</f>
        <v>0</v>
      </c>
      <c r="F337" s="292" t="str">
        <f>'Public familial'!$C$9</f>
        <v>«Choisir»</v>
      </c>
      <c r="G337" s="323">
        <f>'Public familial'!$C$10</f>
        <v>0</v>
      </c>
      <c r="H337" s="323" t="str">
        <f>IF(OR(G337=0,G337=""),"",VLOOKUP(G337,Données!$B$50:$D$52,3,TRUE))</f>
        <v/>
      </c>
      <c r="I337" s="324" t="str">
        <f>'Tableau de bord'!$E$18</f>
        <v/>
      </c>
      <c r="J337" s="325" t="str">
        <f>'Tableau de bord'!$E$19</f>
        <v/>
      </c>
      <c r="K337" s="292">
        <f>'Public familial'!D101</f>
        <v>0</v>
      </c>
      <c r="L337" s="292" t="str">
        <f>'Public familial'!X101</f>
        <v/>
      </c>
      <c r="M337" s="292" t="str">
        <f>'Public familial'!Y101</f>
        <v/>
      </c>
      <c r="N337" s="323" t="str">
        <f t="shared" si="5"/>
        <v/>
      </c>
      <c r="O337" s="323" t="str">
        <f>IF(N337="","",IF(N337=0,0,'Public familial'!O101))</f>
        <v/>
      </c>
      <c r="P337" s="292">
        <f>IF(N337=0,0,'Public familial'!P101)</f>
        <v>0</v>
      </c>
      <c r="Q337" s="292" t="str">
        <f>'Public familial'!AD101</f>
        <v/>
      </c>
      <c r="R337" s="292" t="str">
        <f>'Public familial'!AE101</f>
        <v/>
      </c>
      <c r="S337" s="292" t="str">
        <f>'Public familial'!AF101</f>
        <v/>
      </c>
    </row>
    <row r="338" spans="1:19" x14ac:dyDescent="0.35">
      <c r="A338" s="292" t="s">
        <v>153</v>
      </c>
      <c r="B338" s="292" t="str">
        <f>'Public familial'!$C$6</f>
        <v>Choisir la période de dépôt</v>
      </c>
      <c r="C338" s="292">
        <f>'Identification de la salle'!$C$14</f>
        <v>0</v>
      </c>
      <c r="D338" s="323" t="str">
        <f>'Public familial'!$C$7</f>
        <v/>
      </c>
      <c r="E338" s="292">
        <f>'Public familial'!$C$8</f>
        <v>0</v>
      </c>
      <c r="F338" s="292" t="str">
        <f>'Public familial'!$C$9</f>
        <v>«Choisir»</v>
      </c>
      <c r="G338" s="323">
        <f>'Public familial'!$C$10</f>
        <v>0</v>
      </c>
      <c r="H338" s="323" t="str">
        <f>IF(OR(G338=0,G338=""),"",VLOOKUP(G338,Données!$B$50:$D$52,3,TRUE))</f>
        <v/>
      </c>
      <c r="I338" s="324" t="str">
        <f>'Tableau de bord'!$E$18</f>
        <v/>
      </c>
      <c r="J338" s="325" t="str">
        <f>'Tableau de bord'!$E$19</f>
        <v/>
      </c>
      <c r="K338" s="292">
        <f>'Public familial'!D102</f>
        <v>0</v>
      </c>
      <c r="L338" s="292" t="str">
        <f>'Public familial'!X102</f>
        <v/>
      </c>
      <c r="M338" s="292" t="str">
        <f>'Public familial'!Y102</f>
        <v/>
      </c>
      <c r="N338" s="323" t="str">
        <f t="shared" si="5"/>
        <v/>
      </c>
      <c r="O338" s="323" t="str">
        <f>IF(N338="","",IF(N338=0,0,'Public familial'!O102))</f>
        <v/>
      </c>
      <c r="P338" s="292">
        <f>IF(N338=0,0,'Public familial'!P102)</f>
        <v>0</v>
      </c>
      <c r="Q338" s="292" t="str">
        <f>'Public familial'!AD102</f>
        <v/>
      </c>
      <c r="R338" s="292" t="str">
        <f>'Public familial'!AE102</f>
        <v/>
      </c>
      <c r="S338" s="292" t="str">
        <f>'Public familial'!AF102</f>
        <v/>
      </c>
    </row>
    <row r="339" spans="1:19" x14ac:dyDescent="0.35">
      <c r="A339" s="292" t="s">
        <v>153</v>
      </c>
      <c r="B339" s="292" t="str">
        <f>'Public familial'!$C$6</f>
        <v>Choisir la période de dépôt</v>
      </c>
      <c r="C339" s="292">
        <f>'Identification de la salle'!$C$14</f>
        <v>0</v>
      </c>
      <c r="D339" s="323" t="str">
        <f>'Public familial'!$C$7</f>
        <v/>
      </c>
      <c r="E339" s="292">
        <f>'Public familial'!$C$8</f>
        <v>0</v>
      </c>
      <c r="F339" s="292" t="str">
        <f>'Public familial'!$C$9</f>
        <v>«Choisir»</v>
      </c>
      <c r="G339" s="323">
        <f>'Public familial'!$C$10</f>
        <v>0</v>
      </c>
      <c r="H339" s="323" t="str">
        <f>IF(OR(G339=0,G339=""),"",VLOOKUP(G339,Données!$B$50:$D$52,3,TRUE))</f>
        <v/>
      </c>
      <c r="I339" s="324" t="str">
        <f>'Tableau de bord'!$E$18</f>
        <v/>
      </c>
      <c r="J339" s="325" t="str">
        <f>'Tableau de bord'!$E$19</f>
        <v/>
      </c>
      <c r="K339" s="292">
        <f>'Public familial'!D103</f>
        <v>0</v>
      </c>
      <c r="L339" s="292" t="str">
        <f>'Public familial'!X103</f>
        <v/>
      </c>
      <c r="M339" s="292" t="str">
        <f>'Public familial'!Y103</f>
        <v/>
      </c>
      <c r="N339" s="323" t="str">
        <f t="shared" si="5"/>
        <v/>
      </c>
      <c r="O339" s="323" t="str">
        <f>IF(N339="","",IF(N339=0,0,'Public familial'!O103))</f>
        <v/>
      </c>
      <c r="P339" s="292">
        <f>IF(N339=0,0,'Public familial'!P103)</f>
        <v>0</v>
      </c>
      <c r="Q339" s="292" t="str">
        <f>'Public familial'!AD103</f>
        <v/>
      </c>
      <c r="R339" s="292" t="str">
        <f>'Public familial'!AE103</f>
        <v/>
      </c>
      <c r="S339" s="292" t="str">
        <f>'Public familial'!AF103</f>
        <v/>
      </c>
    </row>
    <row r="340" spans="1:19" x14ac:dyDescent="0.35">
      <c r="A340" s="292" t="s">
        <v>153</v>
      </c>
      <c r="B340" s="292" t="str">
        <f>'Public familial'!$C$6</f>
        <v>Choisir la période de dépôt</v>
      </c>
      <c r="C340" s="292">
        <f>'Identification de la salle'!$C$14</f>
        <v>0</v>
      </c>
      <c r="D340" s="323" t="str">
        <f>'Public familial'!$C$7</f>
        <v/>
      </c>
      <c r="E340" s="292">
        <f>'Public familial'!$C$8</f>
        <v>0</v>
      </c>
      <c r="F340" s="292" t="str">
        <f>'Public familial'!$C$9</f>
        <v>«Choisir»</v>
      </c>
      <c r="G340" s="323">
        <f>'Public familial'!$C$10</f>
        <v>0</v>
      </c>
      <c r="H340" s="323" t="str">
        <f>IF(OR(G340=0,G340=""),"",VLOOKUP(G340,Données!$B$50:$D$52,3,TRUE))</f>
        <v/>
      </c>
      <c r="I340" s="324" t="str">
        <f>'Tableau de bord'!$E$18</f>
        <v/>
      </c>
      <c r="J340" s="325" t="str">
        <f>'Tableau de bord'!$E$19</f>
        <v/>
      </c>
      <c r="K340" s="292">
        <f>'Public familial'!D104</f>
        <v>0</v>
      </c>
      <c r="L340" s="292" t="str">
        <f>'Public familial'!X104</f>
        <v/>
      </c>
      <c r="M340" s="292" t="str">
        <f>'Public familial'!Y104</f>
        <v/>
      </c>
      <c r="N340" s="323" t="str">
        <f t="shared" si="5"/>
        <v/>
      </c>
      <c r="O340" s="323" t="str">
        <f>IF(N340="","",IF(N340=0,0,'Public familial'!O104))</f>
        <v/>
      </c>
      <c r="P340" s="292">
        <f>IF(N340=0,0,'Public familial'!P104)</f>
        <v>0</v>
      </c>
      <c r="Q340" s="292" t="str">
        <f>'Public familial'!AD104</f>
        <v/>
      </c>
      <c r="R340" s="292" t="str">
        <f>'Public familial'!AE104</f>
        <v/>
      </c>
      <c r="S340" s="292" t="str">
        <f>'Public familial'!AF104</f>
        <v/>
      </c>
    </row>
    <row r="341" spans="1:19" x14ac:dyDescent="0.35">
      <c r="A341" s="292" t="s">
        <v>153</v>
      </c>
      <c r="B341" s="292" t="str">
        <f>'Public familial'!$C$6</f>
        <v>Choisir la période de dépôt</v>
      </c>
      <c r="C341" s="292">
        <f>'Identification de la salle'!$C$14</f>
        <v>0</v>
      </c>
      <c r="D341" s="323" t="str">
        <f>'Public familial'!$C$7</f>
        <v/>
      </c>
      <c r="E341" s="292">
        <f>'Public familial'!$C$8</f>
        <v>0</v>
      </c>
      <c r="F341" s="292" t="str">
        <f>'Public familial'!$C$9</f>
        <v>«Choisir»</v>
      </c>
      <c r="G341" s="323">
        <f>'Public familial'!$C$10</f>
        <v>0</v>
      </c>
      <c r="H341" s="323" t="str">
        <f>IF(OR(G341=0,G341=""),"",VLOOKUP(G341,Données!$B$50:$D$52,3,TRUE))</f>
        <v/>
      </c>
      <c r="I341" s="324" t="str">
        <f>'Tableau de bord'!$E$18</f>
        <v/>
      </c>
      <c r="J341" s="325" t="str">
        <f>'Tableau de bord'!$E$19</f>
        <v/>
      </c>
      <c r="K341" s="292">
        <f>'Public familial'!D105</f>
        <v>0</v>
      </c>
      <c r="L341" s="292" t="str">
        <f>'Public familial'!X105</f>
        <v/>
      </c>
      <c r="M341" s="292" t="str">
        <f>'Public familial'!Y105</f>
        <v/>
      </c>
      <c r="N341" s="323" t="str">
        <f t="shared" si="5"/>
        <v/>
      </c>
      <c r="O341" s="323" t="str">
        <f>IF(N341="","",IF(N341=0,0,'Public familial'!O105))</f>
        <v/>
      </c>
      <c r="P341" s="292">
        <f>IF(N341=0,0,'Public familial'!P105)</f>
        <v>0</v>
      </c>
      <c r="Q341" s="292" t="str">
        <f>'Public familial'!AD105</f>
        <v/>
      </c>
      <c r="R341" s="292" t="str">
        <f>'Public familial'!AE105</f>
        <v/>
      </c>
      <c r="S341" s="292" t="str">
        <f>'Public familial'!AF105</f>
        <v/>
      </c>
    </row>
    <row r="342" spans="1:19" x14ac:dyDescent="0.35">
      <c r="A342" s="292" t="s">
        <v>153</v>
      </c>
      <c r="B342" s="292" t="str">
        <f>'Public familial'!$C$6</f>
        <v>Choisir la période de dépôt</v>
      </c>
      <c r="C342" s="292">
        <f>'Identification de la salle'!$C$14</f>
        <v>0</v>
      </c>
      <c r="D342" s="323" t="str">
        <f>'Public familial'!$C$7</f>
        <v/>
      </c>
      <c r="E342" s="292">
        <f>'Public familial'!$C$8</f>
        <v>0</v>
      </c>
      <c r="F342" s="292" t="str">
        <f>'Public familial'!$C$9</f>
        <v>«Choisir»</v>
      </c>
      <c r="G342" s="323">
        <f>'Public familial'!$C$10</f>
        <v>0</v>
      </c>
      <c r="H342" s="323" t="str">
        <f>IF(OR(G342=0,G342=""),"",VLOOKUP(G342,Données!$B$50:$D$52,3,TRUE))</f>
        <v/>
      </c>
      <c r="I342" s="324" t="str">
        <f>'Tableau de bord'!$E$18</f>
        <v/>
      </c>
      <c r="J342" s="325" t="str">
        <f>'Tableau de bord'!$E$19</f>
        <v/>
      </c>
      <c r="K342" s="292">
        <f>'Public familial'!D106</f>
        <v>0</v>
      </c>
      <c r="L342" s="292" t="str">
        <f>'Public familial'!X106</f>
        <v/>
      </c>
      <c r="M342" s="292" t="str">
        <f>'Public familial'!Y106</f>
        <v/>
      </c>
      <c r="N342" s="323" t="str">
        <f t="shared" si="5"/>
        <v/>
      </c>
      <c r="O342" s="323" t="str">
        <f>IF(N342="","",IF(N342=0,0,'Public familial'!O106))</f>
        <v/>
      </c>
      <c r="P342" s="292">
        <f>IF(N342=0,0,'Public familial'!P106)</f>
        <v>0</v>
      </c>
      <c r="Q342" s="292" t="str">
        <f>'Public familial'!AD106</f>
        <v/>
      </c>
      <c r="R342" s="292" t="str">
        <f>'Public familial'!AE106</f>
        <v/>
      </c>
      <c r="S342" s="292" t="str">
        <f>'Public familial'!AF106</f>
        <v/>
      </c>
    </row>
    <row r="343" spans="1:19" x14ac:dyDescent="0.35">
      <c r="A343" s="292" t="s">
        <v>153</v>
      </c>
      <c r="B343" s="292" t="str">
        <f>'Public familial'!$C$6</f>
        <v>Choisir la période de dépôt</v>
      </c>
      <c r="C343" s="292">
        <f>'Identification de la salle'!$C$14</f>
        <v>0</v>
      </c>
      <c r="D343" s="323" t="str">
        <f>'Public familial'!$C$7</f>
        <v/>
      </c>
      <c r="E343" s="292">
        <f>'Public familial'!$C$8</f>
        <v>0</v>
      </c>
      <c r="F343" s="292" t="str">
        <f>'Public familial'!$C$9</f>
        <v>«Choisir»</v>
      </c>
      <c r="G343" s="323">
        <f>'Public familial'!$C$10</f>
        <v>0</v>
      </c>
      <c r="H343" s="323" t="str">
        <f>IF(OR(G343=0,G343=""),"",VLOOKUP(G343,Données!$B$50:$D$52,3,TRUE))</f>
        <v/>
      </c>
      <c r="I343" s="324" t="str">
        <f>'Tableau de bord'!$E$18</f>
        <v/>
      </c>
      <c r="J343" s="325" t="str">
        <f>'Tableau de bord'!$E$19</f>
        <v/>
      </c>
      <c r="K343" s="292">
        <f>'Public familial'!D107</f>
        <v>0</v>
      </c>
      <c r="L343" s="292" t="str">
        <f>'Public familial'!X107</f>
        <v/>
      </c>
      <c r="M343" s="292" t="str">
        <f>'Public familial'!Y107</f>
        <v/>
      </c>
      <c r="N343" s="323" t="str">
        <f t="shared" si="5"/>
        <v/>
      </c>
      <c r="O343" s="323" t="str">
        <f>IF(N343="","",IF(N343=0,0,'Public familial'!O107))</f>
        <v/>
      </c>
      <c r="P343" s="292">
        <f>IF(N343=0,0,'Public familial'!P107)</f>
        <v>0</v>
      </c>
      <c r="Q343" s="292" t="str">
        <f>'Public familial'!AD107</f>
        <v/>
      </c>
      <c r="R343" s="292" t="str">
        <f>'Public familial'!AE107</f>
        <v/>
      </c>
      <c r="S343" s="292" t="str">
        <f>'Public familial'!AF107</f>
        <v/>
      </c>
    </row>
    <row r="344" spans="1:19" x14ac:dyDescent="0.35">
      <c r="A344" s="292" t="s">
        <v>153</v>
      </c>
      <c r="B344" s="292" t="str">
        <f>'Public familial'!$C$6</f>
        <v>Choisir la période de dépôt</v>
      </c>
      <c r="C344" s="292">
        <f>'Identification de la salle'!$C$14</f>
        <v>0</v>
      </c>
      <c r="D344" s="323" t="str">
        <f>'Public familial'!$C$7</f>
        <v/>
      </c>
      <c r="E344" s="292">
        <f>'Public familial'!$C$8</f>
        <v>0</v>
      </c>
      <c r="F344" s="292" t="str">
        <f>'Public familial'!$C$9</f>
        <v>«Choisir»</v>
      </c>
      <c r="G344" s="323">
        <f>'Public familial'!$C$10</f>
        <v>0</v>
      </c>
      <c r="H344" s="323" t="str">
        <f>IF(OR(G344=0,G344=""),"",VLOOKUP(G344,Données!$B$50:$D$52,3,TRUE))</f>
        <v/>
      </c>
      <c r="I344" s="324" t="str">
        <f>'Tableau de bord'!$E$18</f>
        <v/>
      </c>
      <c r="J344" s="325" t="str">
        <f>'Tableau de bord'!$E$19</f>
        <v/>
      </c>
      <c r="K344" s="292">
        <f>'Public familial'!D108</f>
        <v>0</v>
      </c>
      <c r="L344" s="292" t="str">
        <f>'Public familial'!X108</f>
        <v/>
      </c>
      <c r="M344" s="292" t="str">
        <f>'Public familial'!Y108</f>
        <v/>
      </c>
      <c r="N344" s="323" t="str">
        <f t="shared" si="5"/>
        <v/>
      </c>
      <c r="O344" s="323" t="str">
        <f>IF(N344="","",IF(N344=0,0,'Public familial'!O108))</f>
        <v/>
      </c>
      <c r="P344" s="292">
        <f>IF(N344=0,0,'Public familial'!P108)</f>
        <v>0</v>
      </c>
      <c r="Q344" s="292" t="str">
        <f>'Public familial'!AD108</f>
        <v/>
      </c>
      <c r="R344" s="292" t="str">
        <f>'Public familial'!AE108</f>
        <v/>
      </c>
      <c r="S344" s="292" t="str">
        <f>'Public familial'!AF108</f>
        <v/>
      </c>
    </row>
    <row r="345" spans="1:19" x14ac:dyDescent="0.35">
      <c r="A345" s="292" t="s">
        <v>153</v>
      </c>
      <c r="B345" s="292" t="str">
        <f>'Public familial'!$C$6</f>
        <v>Choisir la période de dépôt</v>
      </c>
      <c r="C345" s="292">
        <f>'Identification de la salle'!$C$14</f>
        <v>0</v>
      </c>
      <c r="D345" s="323" t="str">
        <f>'Public familial'!$C$7</f>
        <v/>
      </c>
      <c r="E345" s="292">
        <f>'Public familial'!$C$8</f>
        <v>0</v>
      </c>
      <c r="F345" s="292" t="str">
        <f>'Public familial'!$C$9</f>
        <v>«Choisir»</v>
      </c>
      <c r="G345" s="323">
        <f>'Public familial'!$C$10</f>
        <v>0</v>
      </c>
      <c r="H345" s="323" t="str">
        <f>IF(OR(G345=0,G345=""),"",VLOOKUP(G345,Données!$B$50:$D$52,3,TRUE))</f>
        <v/>
      </c>
      <c r="I345" s="324" t="str">
        <f>'Tableau de bord'!$E$18</f>
        <v/>
      </c>
      <c r="J345" s="325" t="str">
        <f>'Tableau de bord'!$E$19</f>
        <v/>
      </c>
      <c r="K345" s="292">
        <f>'Public familial'!D109</f>
        <v>0</v>
      </c>
      <c r="L345" s="292" t="str">
        <f>'Public familial'!X109</f>
        <v/>
      </c>
      <c r="M345" s="292" t="str">
        <f>'Public familial'!Y109</f>
        <v/>
      </c>
      <c r="N345" s="323" t="str">
        <f t="shared" si="5"/>
        <v/>
      </c>
      <c r="O345" s="323" t="str">
        <f>IF(N345="","",IF(N345=0,0,'Public familial'!O109))</f>
        <v/>
      </c>
      <c r="P345" s="292">
        <f>IF(N345=0,0,'Public familial'!P109)</f>
        <v>0</v>
      </c>
      <c r="Q345" s="292" t="str">
        <f>'Public familial'!AD109</f>
        <v/>
      </c>
      <c r="R345" s="292" t="str">
        <f>'Public familial'!AE109</f>
        <v/>
      </c>
      <c r="S345" s="292" t="str">
        <f>'Public familial'!AF109</f>
        <v/>
      </c>
    </row>
    <row r="346" spans="1:19" x14ac:dyDescent="0.35">
      <c r="A346" s="292" t="s">
        <v>153</v>
      </c>
      <c r="B346" s="292" t="str">
        <f>'Public familial'!$C$6</f>
        <v>Choisir la période de dépôt</v>
      </c>
      <c r="C346" s="292">
        <f>'Identification de la salle'!$C$14</f>
        <v>0</v>
      </c>
      <c r="D346" s="323" t="str">
        <f>'Public familial'!$C$7</f>
        <v/>
      </c>
      <c r="E346" s="292">
        <f>'Public familial'!$C$8</f>
        <v>0</v>
      </c>
      <c r="F346" s="292" t="str">
        <f>'Public familial'!$C$9</f>
        <v>«Choisir»</v>
      </c>
      <c r="G346" s="323">
        <f>'Public familial'!$C$10</f>
        <v>0</v>
      </c>
      <c r="H346" s="323" t="str">
        <f>IF(OR(G346=0,G346=""),"",VLOOKUP(G346,Données!$B$50:$D$52,3,TRUE))</f>
        <v/>
      </c>
      <c r="I346" s="324" t="str">
        <f>'Tableau de bord'!$E$18</f>
        <v/>
      </c>
      <c r="J346" s="325" t="str">
        <f>'Tableau de bord'!$E$19</f>
        <v/>
      </c>
      <c r="K346" s="292">
        <f>'Public familial'!D110</f>
        <v>0</v>
      </c>
      <c r="L346" s="292" t="str">
        <f>'Public familial'!X110</f>
        <v/>
      </c>
      <c r="M346" s="292" t="str">
        <f>'Public familial'!Y110</f>
        <v/>
      </c>
      <c r="N346" s="323" t="str">
        <f t="shared" si="5"/>
        <v/>
      </c>
      <c r="O346" s="323" t="str">
        <f>IF(N346="","",IF(N346=0,0,'Public familial'!O110))</f>
        <v/>
      </c>
      <c r="P346" s="292">
        <f>IF(N346=0,0,'Public familial'!P110)</f>
        <v>0</v>
      </c>
      <c r="Q346" s="292" t="str">
        <f>'Public familial'!AD110</f>
        <v/>
      </c>
      <c r="R346" s="292" t="str">
        <f>'Public familial'!AE110</f>
        <v/>
      </c>
      <c r="S346" s="292" t="str">
        <f>'Public familial'!AF110</f>
        <v/>
      </c>
    </row>
    <row r="347" spans="1:19" x14ac:dyDescent="0.35">
      <c r="A347" s="292" t="s">
        <v>153</v>
      </c>
      <c r="B347" s="292" t="str">
        <f>'Public familial'!$C$6</f>
        <v>Choisir la période de dépôt</v>
      </c>
      <c r="C347" s="292">
        <f>'Identification de la salle'!$C$14</f>
        <v>0</v>
      </c>
      <c r="D347" s="323" t="str">
        <f>'Public familial'!$C$7</f>
        <v/>
      </c>
      <c r="E347" s="292">
        <f>'Public familial'!$C$8</f>
        <v>0</v>
      </c>
      <c r="F347" s="292" t="str">
        <f>'Public familial'!$C$9</f>
        <v>«Choisir»</v>
      </c>
      <c r="G347" s="323">
        <f>'Public familial'!$C$10</f>
        <v>0</v>
      </c>
      <c r="H347" s="323" t="str">
        <f>IF(OR(G347=0,G347=""),"",VLOOKUP(G347,Données!$B$50:$D$52,3,TRUE))</f>
        <v/>
      </c>
      <c r="I347" s="324" t="str">
        <f>'Tableau de bord'!$E$18</f>
        <v/>
      </c>
      <c r="J347" s="325" t="str">
        <f>'Tableau de bord'!$E$19</f>
        <v/>
      </c>
      <c r="K347" s="292">
        <f>'Public familial'!D111</f>
        <v>0</v>
      </c>
      <c r="L347" s="292" t="str">
        <f>'Public familial'!X111</f>
        <v/>
      </c>
      <c r="M347" s="292" t="str">
        <f>'Public familial'!Y111</f>
        <v/>
      </c>
      <c r="N347" s="323" t="str">
        <f t="shared" si="5"/>
        <v/>
      </c>
      <c r="O347" s="323" t="str">
        <f>IF(N347="","",IF(N347=0,0,'Public familial'!O111))</f>
        <v/>
      </c>
      <c r="P347" s="292">
        <f>IF(N347=0,0,'Public familial'!P111)</f>
        <v>0</v>
      </c>
      <c r="Q347" s="292" t="str">
        <f>'Public familial'!AD111</f>
        <v/>
      </c>
      <c r="R347" s="292" t="str">
        <f>'Public familial'!AE111</f>
        <v/>
      </c>
      <c r="S347" s="292" t="str">
        <f>'Public familial'!AF111</f>
        <v/>
      </c>
    </row>
    <row r="348" spans="1:19" x14ac:dyDescent="0.35">
      <c r="A348" s="292" t="s">
        <v>153</v>
      </c>
      <c r="B348" s="292" t="str">
        <f>'Public familial'!$C$6</f>
        <v>Choisir la période de dépôt</v>
      </c>
      <c r="C348" s="292">
        <f>'Identification de la salle'!$C$14</f>
        <v>0</v>
      </c>
      <c r="D348" s="323" t="str">
        <f>'Public familial'!$C$7</f>
        <v/>
      </c>
      <c r="E348" s="292">
        <f>'Public familial'!$C$8</f>
        <v>0</v>
      </c>
      <c r="F348" s="292" t="str">
        <f>'Public familial'!$C$9</f>
        <v>«Choisir»</v>
      </c>
      <c r="G348" s="323">
        <f>'Public familial'!$C$10</f>
        <v>0</v>
      </c>
      <c r="H348" s="323" t="str">
        <f>IF(OR(G348=0,G348=""),"",VLOOKUP(G348,Données!$B$50:$D$52,3,TRUE))</f>
        <v/>
      </c>
      <c r="I348" s="324" t="str">
        <f>'Tableau de bord'!$E$18</f>
        <v/>
      </c>
      <c r="J348" s="325" t="str">
        <f>'Tableau de bord'!$E$19</f>
        <v/>
      </c>
      <c r="K348" s="292">
        <f>'Public familial'!D112</f>
        <v>0</v>
      </c>
      <c r="L348" s="292" t="str">
        <f>'Public familial'!X112</f>
        <v/>
      </c>
      <c r="M348" s="292" t="str">
        <f>'Public familial'!Y112</f>
        <v/>
      </c>
      <c r="N348" s="323" t="str">
        <f t="shared" si="5"/>
        <v/>
      </c>
      <c r="O348" s="323" t="str">
        <f>IF(N348="","",IF(N348=0,0,'Public familial'!O112))</f>
        <v/>
      </c>
      <c r="P348" s="292">
        <f>IF(N348=0,0,'Public familial'!P112)</f>
        <v>0</v>
      </c>
      <c r="Q348" s="292" t="str">
        <f>'Public familial'!AD112</f>
        <v/>
      </c>
      <c r="R348" s="292" t="str">
        <f>'Public familial'!AE112</f>
        <v/>
      </c>
      <c r="S348" s="292" t="str">
        <f>'Public familial'!AF112</f>
        <v/>
      </c>
    </row>
    <row r="349" spans="1:19" x14ac:dyDescent="0.35">
      <c r="A349" s="292" t="s">
        <v>153</v>
      </c>
      <c r="B349" s="292" t="str">
        <f>'Public familial'!$C$6</f>
        <v>Choisir la période de dépôt</v>
      </c>
      <c r="C349" s="292">
        <f>'Identification de la salle'!$C$14</f>
        <v>0</v>
      </c>
      <c r="D349" s="323" t="str">
        <f>'Public familial'!$C$7</f>
        <v/>
      </c>
      <c r="E349" s="292">
        <f>'Public familial'!$C$8</f>
        <v>0</v>
      </c>
      <c r="F349" s="292" t="str">
        <f>'Public familial'!$C$9</f>
        <v>«Choisir»</v>
      </c>
      <c r="G349" s="323">
        <f>'Public familial'!$C$10</f>
        <v>0</v>
      </c>
      <c r="H349" s="323" t="str">
        <f>IF(OR(G349=0,G349=""),"",VLOOKUP(G349,Données!$B$50:$D$52,3,TRUE))</f>
        <v/>
      </c>
      <c r="I349" s="324" t="str">
        <f>'Tableau de bord'!$E$18</f>
        <v/>
      </c>
      <c r="J349" s="325" t="str">
        <f>'Tableau de bord'!$E$19</f>
        <v/>
      </c>
      <c r="K349" s="292">
        <f>'Public familial'!D113</f>
        <v>0</v>
      </c>
      <c r="L349" s="292" t="str">
        <f>'Public familial'!X113</f>
        <v/>
      </c>
      <c r="M349" s="292" t="str">
        <f>'Public familial'!Y113</f>
        <v/>
      </c>
      <c r="N349" s="323" t="str">
        <f t="shared" si="5"/>
        <v/>
      </c>
      <c r="O349" s="323" t="str">
        <f>IF(N349="","",IF(N349=0,0,'Public familial'!O113))</f>
        <v/>
      </c>
      <c r="P349" s="292">
        <f>IF(N349=0,0,'Public familial'!P113)</f>
        <v>0</v>
      </c>
      <c r="Q349" s="292" t="str">
        <f>'Public familial'!AD113</f>
        <v/>
      </c>
      <c r="R349" s="292" t="str">
        <f>'Public familial'!AE113</f>
        <v/>
      </c>
      <c r="S349" s="292" t="str">
        <f>'Public familial'!AF113</f>
        <v/>
      </c>
    </row>
    <row r="350" spans="1:19" x14ac:dyDescent="0.35">
      <c r="A350" s="292" t="s">
        <v>153</v>
      </c>
      <c r="B350" s="292" t="str">
        <f>'Public familial'!$C$6</f>
        <v>Choisir la période de dépôt</v>
      </c>
      <c r="C350" s="292">
        <f>'Identification de la salle'!$C$14</f>
        <v>0</v>
      </c>
      <c r="D350" s="323" t="str">
        <f>'Public familial'!$C$7</f>
        <v/>
      </c>
      <c r="E350" s="292">
        <f>'Public familial'!$C$8</f>
        <v>0</v>
      </c>
      <c r="F350" s="292" t="str">
        <f>'Public familial'!$C$9</f>
        <v>«Choisir»</v>
      </c>
      <c r="G350" s="323">
        <f>'Public familial'!$C$10</f>
        <v>0</v>
      </c>
      <c r="H350" s="323" t="str">
        <f>IF(OR(G350=0,G350=""),"",VLOOKUP(G350,Données!$B$50:$D$52,3,TRUE))</f>
        <v/>
      </c>
      <c r="I350" s="324" t="str">
        <f>'Tableau de bord'!$E$18</f>
        <v/>
      </c>
      <c r="J350" s="325" t="str">
        <f>'Tableau de bord'!$E$19</f>
        <v/>
      </c>
      <c r="K350" s="292">
        <f>'Public familial'!D114</f>
        <v>0</v>
      </c>
      <c r="L350" s="292" t="str">
        <f>'Public familial'!X114</f>
        <v/>
      </c>
      <c r="M350" s="292" t="str">
        <f>'Public familial'!Y114</f>
        <v/>
      </c>
      <c r="N350" s="323" t="str">
        <f t="shared" si="5"/>
        <v/>
      </c>
      <c r="O350" s="323" t="str">
        <f>IF(N350="","",IF(N350=0,0,'Public familial'!O114))</f>
        <v/>
      </c>
      <c r="P350" s="292">
        <f>IF(N350=0,0,'Public familial'!P114)</f>
        <v>0</v>
      </c>
      <c r="Q350" s="292" t="str">
        <f>'Public familial'!AD114</f>
        <v/>
      </c>
      <c r="R350" s="292" t="str">
        <f>'Public familial'!AE114</f>
        <v/>
      </c>
      <c r="S350" s="292" t="str">
        <f>'Public familial'!AF114</f>
        <v/>
      </c>
    </row>
    <row r="351" spans="1:19" x14ac:dyDescent="0.35">
      <c r="A351" s="292" t="s">
        <v>153</v>
      </c>
      <c r="B351" s="292" t="str">
        <f>'Public familial'!$C$6</f>
        <v>Choisir la période de dépôt</v>
      </c>
      <c r="C351" s="292">
        <f>'Identification de la salle'!$C$14</f>
        <v>0</v>
      </c>
      <c r="D351" s="323" t="str">
        <f>'Public familial'!$C$7</f>
        <v/>
      </c>
      <c r="E351" s="292">
        <f>'Public familial'!$C$8</f>
        <v>0</v>
      </c>
      <c r="F351" s="292" t="str">
        <f>'Public familial'!$C$9</f>
        <v>«Choisir»</v>
      </c>
      <c r="G351" s="323">
        <f>'Public familial'!$C$10</f>
        <v>0</v>
      </c>
      <c r="H351" s="323" t="str">
        <f>IF(OR(G351=0,G351=""),"",VLOOKUP(G351,Données!$B$50:$D$52,3,TRUE))</f>
        <v/>
      </c>
      <c r="I351" s="324" t="str">
        <f>'Tableau de bord'!$E$18</f>
        <v/>
      </c>
      <c r="J351" s="325" t="str">
        <f>'Tableau de bord'!$E$19</f>
        <v/>
      </c>
      <c r="K351" s="292">
        <f>'Public familial'!D115</f>
        <v>0</v>
      </c>
      <c r="L351" s="292" t="str">
        <f>'Public familial'!X115</f>
        <v/>
      </c>
      <c r="M351" s="292" t="str">
        <f>'Public familial'!Y115</f>
        <v/>
      </c>
      <c r="N351" s="323" t="str">
        <f t="shared" si="5"/>
        <v/>
      </c>
      <c r="O351" s="323" t="str">
        <f>IF(N351="","",IF(N351=0,0,'Public familial'!O115))</f>
        <v/>
      </c>
      <c r="P351" s="292">
        <f>IF(N351=0,0,'Public familial'!P115)</f>
        <v>0</v>
      </c>
      <c r="Q351" s="292" t="str">
        <f>'Public familial'!AD115</f>
        <v/>
      </c>
      <c r="R351" s="292" t="str">
        <f>'Public familial'!AE115</f>
        <v/>
      </c>
      <c r="S351" s="292" t="str">
        <f>'Public familial'!AF115</f>
        <v/>
      </c>
    </row>
    <row r="352" spans="1:19" x14ac:dyDescent="0.35">
      <c r="A352" s="292" t="s">
        <v>153</v>
      </c>
      <c r="B352" s="292" t="str">
        <f>'Public familial'!$C$6</f>
        <v>Choisir la période de dépôt</v>
      </c>
      <c r="C352" s="292">
        <f>'Identification de la salle'!$C$14</f>
        <v>0</v>
      </c>
      <c r="D352" s="323" t="str">
        <f>'Public familial'!$C$7</f>
        <v/>
      </c>
      <c r="E352" s="292">
        <f>'Public familial'!$C$8</f>
        <v>0</v>
      </c>
      <c r="F352" s="292" t="str">
        <f>'Public familial'!$C$9</f>
        <v>«Choisir»</v>
      </c>
      <c r="G352" s="323">
        <f>'Public familial'!$C$10</f>
        <v>0</v>
      </c>
      <c r="H352" s="323" t="str">
        <f>IF(OR(G352=0,G352=""),"",VLOOKUP(G352,Données!$B$50:$D$52,3,TRUE))</f>
        <v/>
      </c>
      <c r="I352" s="324" t="str">
        <f>'Tableau de bord'!$E$18</f>
        <v/>
      </c>
      <c r="J352" s="325" t="str">
        <f>'Tableau de bord'!$E$19</f>
        <v/>
      </c>
      <c r="K352" s="292">
        <f>'Public familial'!D116</f>
        <v>0</v>
      </c>
      <c r="L352" s="292" t="str">
        <f>'Public familial'!X116</f>
        <v/>
      </c>
      <c r="M352" s="292" t="str">
        <f>'Public familial'!Y116</f>
        <v/>
      </c>
      <c r="N352" s="323" t="str">
        <f t="shared" si="5"/>
        <v/>
      </c>
      <c r="O352" s="323" t="str">
        <f>IF(N352="","",IF(N352=0,0,'Public familial'!O116))</f>
        <v/>
      </c>
      <c r="P352" s="292">
        <f>IF(N352=0,0,'Public familial'!P116)</f>
        <v>0</v>
      </c>
      <c r="Q352" s="292" t="str">
        <f>'Public familial'!AD116</f>
        <v/>
      </c>
      <c r="R352" s="292" t="str">
        <f>'Public familial'!AE116</f>
        <v/>
      </c>
      <c r="S352" s="292" t="str">
        <f>'Public familial'!AF116</f>
        <v/>
      </c>
    </row>
    <row r="353" spans="1:19" x14ac:dyDescent="0.35">
      <c r="A353" s="292" t="s">
        <v>153</v>
      </c>
      <c r="B353" s="292" t="str">
        <f>'Public familial'!$C$6</f>
        <v>Choisir la période de dépôt</v>
      </c>
      <c r="C353" s="292">
        <f>'Identification de la salle'!$C$14</f>
        <v>0</v>
      </c>
      <c r="D353" s="323" t="str">
        <f>'Public familial'!$C$7</f>
        <v/>
      </c>
      <c r="E353" s="292">
        <f>'Public familial'!$C$8</f>
        <v>0</v>
      </c>
      <c r="F353" s="292" t="str">
        <f>'Public familial'!$C$9</f>
        <v>«Choisir»</v>
      </c>
      <c r="G353" s="323">
        <f>'Public familial'!$C$10</f>
        <v>0</v>
      </c>
      <c r="H353" s="323" t="str">
        <f>IF(OR(G353=0,G353=""),"",VLOOKUP(G353,Données!$B$50:$D$52,3,TRUE))</f>
        <v/>
      </c>
      <c r="I353" s="324" t="str">
        <f>'Tableau de bord'!$E$18</f>
        <v/>
      </c>
      <c r="J353" s="325" t="str">
        <f>'Tableau de bord'!$E$19</f>
        <v/>
      </c>
      <c r="K353" s="292">
        <f>'Public familial'!D117</f>
        <v>0</v>
      </c>
      <c r="L353" s="292" t="str">
        <f>'Public familial'!X117</f>
        <v/>
      </c>
      <c r="M353" s="292" t="str">
        <f>'Public familial'!Y117</f>
        <v/>
      </c>
      <c r="N353" s="323" t="str">
        <f t="shared" si="5"/>
        <v/>
      </c>
      <c r="O353" s="323" t="str">
        <f>IF(N353="","",IF(N353=0,0,'Public familial'!O117))</f>
        <v/>
      </c>
      <c r="P353" s="292">
        <f>IF(N353=0,0,'Public familial'!P117)</f>
        <v>0</v>
      </c>
      <c r="Q353" s="292" t="str">
        <f>'Public familial'!AD117</f>
        <v/>
      </c>
      <c r="R353" s="292" t="str">
        <f>'Public familial'!AE117</f>
        <v/>
      </c>
      <c r="S353" s="292" t="str">
        <f>'Public familial'!AF117</f>
        <v/>
      </c>
    </row>
    <row r="354" spans="1:19" x14ac:dyDescent="0.35">
      <c r="A354" s="292" t="s">
        <v>153</v>
      </c>
      <c r="B354" s="292" t="str">
        <f>'Public familial'!$C$6</f>
        <v>Choisir la période de dépôt</v>
      </c>
      <c r="C354" s="292">
        <f>'Identification de la salle'!$C$14</f>
        <v>0</v>
      </c>
      <c r="D354" s="323" t="str">
        <f>'Public familial'!$C$7</f>
        <v/>
      </c>
      <c r="E354" s="292">
        <f>'Public familial'!$C$8</f>
        <v>0</v>
      </c>
      <c r="F354" s="292" t="str">
        <f>'Public familial'!$C$9</f>
        <v>«Choisir»</v>
      </c>
      <c r="G354" s="323">
        <f>'Public familial'!$C$10</f>
        <v>0</v>
      </c>
      <c r="H354" s="323" t="str">
        <f>IF(OR(G354=0,G354=""),"",VLOOKUP(G354,Données!$B$50:$D$52,3,TRUE))</f>
        <v/>
      </c>
      <c r="I354" s="324" t="str">
        <f>'Tableau de bord'!$E$18</f>
        <v/>
      </c>
      <c r="J354" s="325" t="str">
        <f>'Tableau de bord'!$E$19</f>
        <v/>
      </c>
      <c r="K354" s="292">
        <f>'Public familial'!D118</f>
        <v>0</v>
      </c>
      <c r="L354" s="292" t="str">
        <f>'Public familial'!X118</f>
        <v/>
      </c>
      <c r="M354" s="292" t="str">
        <f>'Public familial'!Y118</f>
        <v/>
      </c>
      <c r="N354" s="323" t="str">
        <f t="shared" si="5"/>
        <v/>
      </c>
      <c r="O354" s="323" t="str">
        <f>IF(N354="","",IF(N354=0,0,'Public familial'!O118))</f>
        <v/>
      </c>
      <c r="P354" s="292">
        <f>IF(N354=0,0,'Public familial'!P118)</f>
        <v>0</v>
      </c>
      <c r="Q354" s="292" t="str">
        <f>'Public familial'!AD118</f>
        <v/>
      </c>
      <c r="R354" s="292" t="str">
        <f>'Public familial'!AE118</f>
        <v/>
      </c>
      <c r="S354" s="292" t="str">
        <f>'Public familial'!AF118</f>
        <v/>
      </c>
    </row>
    <row r="355" spans="1:19" x14ac:dyDescent="0.35">
      <c r="A355" s="292" t="s">
        <v>153</v>
      </c>
      <c r="B355" s="292" t="str">
        <f>'Public familial'!$C$6</f>
        <v>Choisir la période de dépôt</v>
      </c>
      <c r="C355" s="292">
        <f>'Identification de la salle'!$C$14</f>
        <v>0</v>
      </c>
      <c r="D355" s="323" t="str">
        <f>'Public familial'!$C$7</f>
        <v/>
      </c>
      <c r="E355" s="292">
        <f>'Public familial'!$C$8</f>
        <v>0</v>
      </c>
      <c r="F355" s="292" t="str">
        <f>'Public familial'!$C$9</f>
        <v>«Choisir»</v>
      </c>
      <c r="G355" s="323">
        <f>'Public familial'!$C$10</f>
        <v>0</v>
      </c>
      <c r="H355" s="323" t="str">
        <f>IF(OR(G355=0,G355=""),"",VLOOKUP(G355,Données!$B$50:$D$52,3,TRUE))</f>
        <v/>
      </c>
      <c r="I355" s="324" t="str">
        <f>'Tableau de bord'!$E$18</f>
        <v/>
      </c>
      <c r="J355" s="325" t="str">
        <f>'Tableau de bord'!$E$19</f>
        <v/>
      </c>
      <c r="K355" s="292">
        <f>'Public familial'!D119</f>
        <v>0</v>
      </c>
      <c r="L355" s="292" t="str">
        <f>'Public familial'!X119</f>
        <v/>
      </c>
      <c r="M355" s="292" t="str">
        <f>'Public familial'!Y119</f>
        <v/>
      </c>
      <c r="N355" s="323" t="str">
        <f t="shared" si="5"/>
        <v/>
      </c>
      <c r="O355" s="323" t="str">
        <f>IF(N355="","",IF(N355=0,0,'Public familial'!O119))</f>
        <v/>
      </c>
      <c r="P355" s="292">
        <f>IF(N355=0,0,'Public familial'!P119)</f>
        <v>0</v>
      </c>
      <c r="Q355" s="292" t="str">
        <f>'Public familial'!AD119</f>
        <v/>
      </c>
      <c r="R355" s="292" t="str">
        <f>'Public familial'!AE119</f>
        <v/>
      </c>
      <c r="S355" s="292" t="str">
        <f>'Public familial'!AF119</f>
        <v/>
      </c>
    </row>
    <row r="356" spans="1:19" x14ac:dyDescent="0.35">
      <c r="A356" s="292" t="s">
        <v>153</v>
      </c>
      <c r="B356" s="292" t="str">
        <f>'Public familial'!$C$6</f>
        <v>Choisir la période de dépôt</v>
      </c>
      <c r="C356" s="292">
        <f>'Identification de la salle'!$C$14</f>
        <v>0</v>
      </c>
      <c r="D356" s="323" t="str">
        <f>'Public familial'!$C$7</f>
        <v/>
      </c>
      <c r="E356" s="292">
        <f>'Public familial'!$C$8</f>
        <v>0</v>
      </c>
      <c r="F356" s="292" t="str">
        <f>'Public familial'!$C$9</f>
        <v>«Choisir»</v>
      </c>
      <c r="G356" s="323">
        <f>'Public familial'!$C$10</f>
        <v>0</v>
      </c>
      <c r="H356" s="323" t="str">
        <f>IF(OR(G356=0,G356=""),"",VLOOKUP(G356,Données!$B$50:$D$52,3,TRUE))</f>
        <v/>
      </c>
      <c r="I356" s="324" t="str">
        <f>'Tableau de bord'!$E$18</f>
        <v/>
      </c>
      <c r="J356" s="325" t="str">
        <f>'Tableau de bord'!$E$19</f>
        <v/>
      </c>
      <c r="K356" s="292">
        <f>'Public familial'!D120</f>
        <v>0</v>
      </c>
      <c r="L356" s="292" t="str">
        <f>'Public familial'!X120</f>
        <v/>
      </c>
      <c r="M356" s="292" t="str">
        <f>'Public familial'!Y120</f>
        <v/>
      </c>
      <c r="N356" s="323" t="str">
        <f t="shared" si="5"/>
        <v/>
      </c>
      <c r="O356" s="323" t="str">
        <f>IF(N356="","",IF(N356=0,0,'Public familial'!O120))</f>
        <v/>
      </c>
      <c r="P356" s="292">
        <f>IF(N356=0,0,'Public familial'!P120)</f>
        <v>0</v>
      </c>
      <c r="Q356" s="292" t="str">
        <f>'Public familial'!AD120</f>
        <v/>
      </c>
      <c r="R356" s="292" t="str">
        <f>'Public familial'!AE120</f>
        <v/>
      </c>
      <c r="S356" s="292" t="str">
        <f>'Public familial'!AF120</f>
        <v/>
      </c>
    </row>
    <row r="357" spans="1:19" x14ac:dyDescent="0.35">
      <c r="A357" s="292" t="s">
        <v>153</v>
      </c>
      <c r="B357" s="292" t="str">
        <f>'Public familial'!$C$6</f>
        <v>Choisir la période de dépôt</v>
      </c>
      <c r="C357" s="292">
        <f>'Identification de la salle'!$C$14</f>
        <v>0</v>
      </c>
      <c r="D357" s="323" t="str">
        <f>'Public familial'!$C$7</f>
        <v/>
      </c>
      <c r="E357" s="292">
        <f>'Public familial'!$C$8</f>
        <v>0</v>
      </c>
      <c r="F357" s="292" t="str">
        <f>'Public familial'!$C$9</f>
        <v>«Choisir»</v>
      </c>
      <c r="G357" s="323">
        <f>'Public familial'!$C$10</f>
        <v>0</v>
      </c>
      <c r="H357" s="323" t="str">
        <f>IF(OR(G357=0,G357=""),"",VLOOKUP(G357,Données!$B$50:$D$52,3,TRUE))</f>
        <v/>
      </c>
      <c r="I357" s="324" t="str">
        <f>'Tableau de bord'!$E$18</f>
        <v/>
      </c>
      <c r="J357" s="325" t="str">
        <f>'Tableau de bord'!$E$19</f>
        <v/>
      </c>
      <c r="K357" s="292">
        <f>'Public familial'!D121</f>
        <v>0</v>
      </c>
      <c r="L357" s="292" t="str">
        <f>'Public familial'!X121</f>
        <v/>
      </c>
      <c r="M357" s="292" t="str">
        <f>'Public familial'!Y121</f>
        <v/>
      </c>
      <c r="N357" s="323" t="str">
        <f t="shared" si="5"/>
        <v/>
      </c>
      <c r="O357" s="323" t="str">
        <f>IF(N357="","",IF(N357=0,0,'Public familial'!O121))</f>
        <v/>
      </c>
      <c r="P357" s="292">
        <f>IF(N357=0,0,'Public familial'!P121)</f>
        <v>0</v>
      </c>
      <c r="Q357" s="292" t="str">
        <f>'Public familial'!AD121</f>
        <v/>
      </c>
      <c r="R357" s="292" t="str">
        <f>'Public familial'!AE121</f>
        <v/>
      </c>
      <c r="S357" s="292" t="str">
        <f>'Public familial'!AF121</f>
        <v/>
      </c>
    </row>
    <row r="358" spans="1:19" x14ac:dyDescent="0.35">
      <c r="A358" s="292" t="s">
        <v>153</v>
      </c>
      <c r="B358" s="292" t="str">
        <f>'Public familial'!$C$6</f>
        <v>Choisir la période de dépôt</v>
      </c>
      <c r="C358" s="292">
        <f>'Identification de la salle'!$C$14</f>
        <v>0</v>
      </c>
      <c r="D358" s="323" t="str">
        <f>'Public familial'!$C$7</f>
        <v/>
      </c>
      <c r="E358" s="292">
        <f>'Public familial'!$C$8</f>
        <v>0</v>
      </c>
      <c r="F358" s="292" t="str">
        <f>'Public familial'!$C$9</f>
        <v>«Choisir»</v>
      </c>
      <c r="G358" s="323">
        <f>'Public familial'!$C$10</f>
        <v>0</v>
      </c>
      <c r="H358" s="323" t="str">
        <f>IF(OR(G358=0,G358=""),"",VLOOKUP(G358,Données!$B$50:$D$52,3,TRUE))</f>
        <v/>
      </c>
      <c r="I358" s="324" t="str">
        <f>'Tableau de bord'!$E$18</f>
        <v/>
      </c>
      <c r="J358" s="325" t="str">
        <f>'Tableau de bord'!$E$19</f>
        <v/>
      </c>
      <c r="K358" s="292">
        <f>'Public familial'!D122</f>
        <v>0</v>
      </c>
      <c r="L358" s="292" t="str">
        <f>'Public familial'!X122</f>
        <v/>
      </c>
      <c r="M358" s="292" t="str">
        <f>'Public familial'!Y122</f>
        <v/>
      </c>
      <c r="N358" s="323" t="str">
        <f t="shared" si="5"/>
        <v/>
      </c>
      <c r="O358" s="323" t="str">
        <f>IF(N358="","",IF(N358=0,0,'Public familial'!O122))</f>
        <v/>
      </c>
      <c r="P358" s="292">
        <f>IF(N358=0,0,'Public familial'!P122)</f>
        <v>0</v>
      </c>
      <c r="Q358" s="292" t="str">
        <f>'Public familial'!AD122</f>
        <v/>
      </c>
      <c r="R358" s="292" t="str">
        <f>'Public familial'!AE122</f>
        <v/>
      </c>
      <c r="S358" s="292" t="str">
        <f>'Public familial'!AF122</f>
        <v/>
      </c>
    </row>
    <row r="359" spans="1:19" x14ac:dyDescent="0.35">
      <c r="A359" s="292" t="s">
        <v>153</v>
      </c>
      <c r="B359" s="292" t="str">
        <f>'Public familial'!$C$6</f>
        <v>Choisir la période de dépôt</v>
      </c>
      <c r="C359" s="292">
        <f>'Identification de la salle'!$C$14</f>
        <v>0</v>
      </c>
      <c r="D359" s="323" t="str">
        <f>'Public familial'!$C$7</f>
        <v/>
      </c>
      <c r="E359" s="292">
        <f>'Public familial'!$C$8</f>
        <v>0</v>
      </c>
      <c r="F359" s="292" t="str">
        <f>'Public familial'!$C$9</f>
        <v>«Choisir»</v>
      </c>
      <c r="G359" s="323">
        <f>'Public familial'!$C$10</f>
        <v>0</v>
      </c>
      <c r="H359" s="323" t="str">
        <f>IF(OR(G359=0,G359=""),"",VLOOKUP(G359,Données!$B$50:$D$52,3,TRUE))</f>
        <v/>
      </c>
      <c r="I359" s="324" t="str">
        <f>'Tableau de bord'!$E$18</f>
        <v/>
      </c>
      <c r="J359" s="325" t="str">
        <f>'Tableau de bord'!$E$19</f>
        <v/>
      </c>
      <c r="K359" s="292">
        <f>'Public familial'!D123</f>
        <v>0</v>
      </c>
      <c r="L359" s="292" t="str">
        <f>'Public familial'!X123</f>
        <v/>
      </c>
      <c r="M359" s="292" t="str">
        <f>'Public familial'!Y123</f>
        <v/>
      </c>
      <c r="N359" s="323" t="str">
        <f t="shared" si="5"/>
        <v/>
      </c>
      <c r="O359" s="323" t="str">
        <f>IF(N359="","",IF(N359=0,0,'Public familial'!O123))</f>
        <v/>
      </c>
      <c r="P359" s="292">
        <f>IF(N359=0,0,'Public familial'!P123)</f>
        <v>0</v>
      </c>
      <c r="Q359" s="292" t="str">
        <f>'Public familial'!AD123</f>
        <v/>
      </c>
      <c r="R359" s="292" t="str">
        <f>'Public familial'!AE123</f>
        <v/>
      </c>
      <c r="S359" s="292" t="str">
        <f>'Public familial'!AF123</f>
        <v/>
      </c>
    </row>
    <row r="360" spans="1:19" x14ac:dyDescent="0.35">
      <c r="A360" s="292" t="s">
        <v>153</v>
      </c>
      <c r="B360" s="292" t="str">
        <f>'Public familial'!$C$6</f>
        <v>Choisir la période de dépôt</v>
      </c>
      <c r="C360" s="292">
        <f>'Identification de la salle'!$C$14</f>
        <v>0</v>
      </c>
      <c r="D360" s="323" t="str">
        <f>'Public familial'!$C$7</f>
        <v/>
      </c>
      <c r="E360" s="292">
        <f>'Public familial'!$C$8</f>
        <v>0</v>
      </c>
      <c r="F360" s="292" t="str">
        <f>'Public familial'!$C$9</f>
        <v>«Choisir»</v>
      </c>
      <c r="G360" s="323">
        <f>'Public familial'!$C$10</f>
        <v>0</v>
      </c>
      <c r="H360" s="323" t="str">
        <f>IF(OR(G360=0,G360=""),"",VLOOKUP(G360,Données!$B$50:$D$52,3,TRUE))</f>
        <v/>
      </c>
      <c r="I360" s="324" t="str">
        <f>'Tableau de bord'!$E$18</f>
        <v/>
      </c>
      <c r="J360" s="325" t="str">
        <f>'Tableau de bord'!$E$19</f>
        <v/>
      </c>
      <c r="K360" s="292">
        <f>'Public familial'!D124</f>
        <v>0</v>
      </c>
      <c r="L360" s="292" t="str">
        <f>'Public familial'!X124</f>
        <v/>
      </c>
      <c r="M360" s="292" t="str">
        <f>'Public familial'!Y124</f>
        <v/>
      </c>
      <c r="N360" s="323" t="str">
        <f t="shared" si="5"/>
        <v/>
      </c>
      <c r="O360" s="323" t="str">
        <f>IF(N360="","",IF(N360=0,0,'Public familial'!O124))</f>
        <v/>
      </c>
      <c r="P360" s="292">
        <f>IF(N360=0,0,'Public familial'!P124)</f>
        <v>0</v>
      </c>
      <c r="Q360" s="292" t="str">
        <f>'Public familial'!AD124</f>
        <v/>
      </c>
      <c r="R360" s="292" t="str">
        <f>'Public familial'!AE124</f>
        <v/>
      </c>
      <c r="S360" s="292" t="str">
        <f>'Public familial'!AF124</f>
        <v/>
      </c>
    </row>
    <row r="361" spans="1:19" x14ac:dyDescent="0.35">
      <c r="A361" s="292" t="s">
        <v>153</v>
      </c>
      <c r="B361" s="292" t="str">
        <f>'Public familial'!$C$6</f>
        <v>Choisir la période de dépôt</v>
      </c>
      <c r="C361" s="292">
        <f>'Identification de la salle'!$C$14</f>
        <v>0</v>
      </c>
      <c r="D361" s="323" t="str">
        <f>'Public familial'!$C$7</f>
        <v/>
      </c>
      <c r="E361" s="292">
        <f>'Public familial'!$C$8</f>
        <v>0</v>
      </c>
      <c r="F361" s="292" t="str">
        <f>'Public familial'!$C$9</f>
        <v>«Choisir»</v>
      </c>
      <c r="G361" s="323">
        <f>'Public familial'!$C$10</f>
        <v>0</v>
      </c>
      <c r="H361" s="323" t="str">
        <f>IF(OR(G361=0,G361=""),"",VLOOKUP(G361,Données!$B$50:$D$52,3,TRUE))</f>
        <v/>
      </c>
      <c r="I361" s="324" t="str">
        <f>'Tableau de bord'!$E$18</f>
        <v/>
      </c>
      <c r="J361" s="325" t="str">
        <f>'Tableau de bord'!$E$19</f>
        <v/>
      </c>
      <c r="K361" s="292">
        <f>'Public familial'!D125</f>
        <v>0</v>
      </c>
      <c r="L361" s="292" t="str">
        <f>'Public familial'!X125</f>
        <v/>
      </c>
      <c r="M361" s="292" t="str">
        <f>'Public familial'!Y125</f>
        <v/>
      </c>
      <c r="N361" s="323" t="str">
        <f t="shared" si="5"/>
        <v/>
      </c>
      <c r="O361" s="323" t="str">
        <f>IF(N361="","",IF(N361=0,0,'Public familial'!O125))</f>
        <v/>
      </c>
      <c r="P361" s="292">
        <f>IF(N361=0,0,'Public familial'!P125)</f>
        <v>0</v>
      </c>
      <c r="Q361" s="292" t="str">
        <f>'Public familial'!AD125</f>
        <v/>
      </c>
      <c r="R361" s="292" t="str">
        <f>'Public familial'!AE125</f>
        <v/>
      </c>
      <c r="S361" s="292" t="str">
        <f>'Public familial'!AF125</f>
        <v/>
      </c>
    </row>
    <row r="362" spans="1:19" x14ac:dyDescent="0.35">
      <c r="A362" s="292" t="s">
        <v>153</v>
      </c>
      <c r="B362" s="292" t="str">
        <f>'Public familial'!$C$6</f>
        <v>Choisir la période de dépôt</v>
      </c>
      <c r="C362" s="292">
        <f>'Identification de la salle'!$C$14</f>
        <v>0</v>
      </c>
      <c r="D362" s="323" t="str">
        <f>'Public familial'!$C$7</f>
        <v/>
      </c>
      <c r="E362" s="292">
        <f>'Public familial'!$C$8</f>
        <v>0</v>
      </c>
      <c r="F362" s="292" t="str">
        <f>'Public familial'!$C$9</f>
        <v>«Choisir»</v>
      </c>
      <c r="G362" s="323">
        <f>'Public familial'!$C$10</f>
        <v>0</v>
      </c>
      <c r="H362" s="323" t="str">
        <f>IF(OR(G362=0,G362=""),"",VLOOKUP(G362,Données!$B$50:$D$52,3,TRUE))</f>
        <v/>
      </c>
      <c r="I362" s="324" t="str">
        <f>'Tableau de bord'!$E$18</f>
        <v/>
      </c>
      <c r="J362" s="325" t="str">
        <f>'Tableau de bord'!$E$19</f>
        <v/>
      </c>
      <c r="K362" s="292">
        <f>'Public familial'!D126</f>
        <v>0</v>
      </c>
      <c r="L362" s="292" t="str">
        <f>'Public familial'!X126</f>
        <v/>
      </c>
      <c r="M362" s="292" t="str">
        <f>'Public familial'!Y126</f>
        <v/>
      </c>
      <c r="N362" s="323" t="str">
        <f t="shared" si="5"/>
        <v/>
      </c>
      <c r="O362" s="323" t="str">
        <f>IF(N362="","",IF(N362=0,0,'Public familial'!O126))</f>
        <v/>
      </c>
      <c r="P362" s="292">
        <f>IF(N362=0,0,'Public familial'!P126)</f>
        <v>0</v>
      </c>
      <c r="Q362" s="292" t="str">
        <f>'Public familial'!AD126</f>
        <v/>
      </c>
      <c r="R362" s="292" t="str">
        <f>'Public familial'!AE126</f>
        <v/>
      </c>
      <c r="S362" s="292" t="str">
        <f>'Public familial'!AF126</f>
        <v/>
      </c>
    </row>
    <row r="363" spans="1:19" x14ac:dyDescent="0.35">
      <c r="A363" s="292" t="s">
        <v>153</v>
      </c>
      <c r="B363" s="292" t="str">
        <f>'Public familial'!$C$6</f>
        <v>Choisir la période de dépôt</v>
      </c>
      <c r="C363" s="292">
        <f>'Identification de la salle'!$C$14</f>
        <v>0</v>
      </c>
      <c r="D363" s="323" t="str">
        <f>'Public familial'!$C$7</f>
        <v/>
      </c>
      <c r="E363" s="292">
        <f>'Public familial'!$C$8</f>
        <v>0</v>
      </c>
      <c r="F363" s="292" t="str">
        <f>'Public familial'!$C$9</f>
        <v>«Choisir»</v>
      </c>
      <c r="G363" s="323">
        <f>'Public familial'!$C$10</f>
        <v>0</v>
      </c>
      <c r="H363" s="323" t="str">
        <f>IF(OR(G363=0,G363=""),"",VLOOKUP(G363,Données!$B$50:$D$52,3,TRUE))</f>
        <v/>
      </c>
      <c r="I363" s="324" t="str">
        <f>'Tableau de bord'!$E$18</f>
        <v/>
      </c>
      <c r="J363" s="325" t="str">
        <f>'Tableau de bord'!$E$19</f>
        <v/>
      </c>
      <c r="K363" s="292">
        <f>'Public familial'!D127</f>
        <v>0</v>
      </c>
      <c r="L363" s="292" t="str">
        <f>'Public familial'!X127</f>
        <v/>
      </c>
      <c r="M363" s="292" t="str">
        <f>'Public familial'!Y127</f>
        <v/>
      </c>
      <c r="N363" s="323" t="str">
        <f t="shared" si="5"/>
        <v/>
      </c>
      <c r="O363" s="323" t="str">
        <f>IF(N363="","",IF(N363=0,0,'Public familial'!O127))</f>
        <v/>
      </c>
      <c r="P363" s="292">
        <f>IF(N363=0,0,'Public familial'!P127)</f>
        <v>0</v>
      </c>
      <c r="Q363" s="292" t="str">
        <f>'Public familial'!AD127</f>
        <v/>
      </c>
      <c r="R363" s="292" t="str">
        <f>'Public familial'!AE127</f>
        <v/>
      </c>
      <c r="S363" s="292" t="str">
        <f>'Public familial'!AF127</f>
        <v/>
      </c>
    </row>
    <row r="364" spans="1:19" x14ac:dyDescent="0.35">
      <c r="A364" s="292" t="s">
        <v>153</v>
      </c>
      <c r="B364" s="292" t="str">
        <f>'Public familial'!$C$6</f>
        <v>Choisir la période de dépôt</v>
      </c>
      <c r="C364" s="292">
        <f>'Identification de la salle'!$C$14</f>
        <v>0</v>
      </c>
      <c r="D364" s="323" t="str">
        <f>'Public familial'!$C$7</f>
        <v/>
      </c>
      <c r="E364" s="292">
        <f>'Public familial'!$C$8</f>
        <v>0</v>
      </c>
      <c r="F364" s="292" t="str">
        <f>'Public familial'!$C$9</f>
        <v>«Choisir»</v>
      </c>
      <c r="G364" s="323">
        <f>'Public familial'!$C$10</f>
        <v>0</v>
      </c>
      <c r="H364" s="323" t="str">
        <f>IF(OR(G364=0,G364=""),"",VLOOKUP(G364,Données!$B$50:$D$52,3,TRUE))</f>
        <v/>
      </c>
      <c r="I364" s="324" t="str">
        <f>'Tableau de bord'!$E$18</f>
        <v/>
      </c>
      <c r="J364" s="325" t="str">
        <f>'Tableau de bord'!$E$19</f>
        <v/>
      </c>
      <c r="K364" s="292">
        <f>'Public familial'!D128</f>
        <v>0</v>
      </c>
      <c r="L364" s="292" t="str">
        <f>'Public familial'!X128</f>
        <v/>
      </c>
      <c r="M364" s="292" t="str">
        <f>'Public familial'!Y128</f>
        <v/>
      </c>
      <c r="N364" s="323" t="str">
        <f t="shared" si="5"/>
        <v/>
      </c>
      <c r="O364" s="323" t="str">
        <f>IF(N364="","",IF(N364=0,0,'Public familial'!O128))</f>
        <v/>
      </c>
      <c r="P364" s="292">
        <f>IF(N364=0,0,'Public familial'!P128)</f>
        <v>0</v>
      </c>
      <c r="Q364" s="292" t="str">
        <f>'Public familial'!AD128</f>
        <v/>
      </c>
      <c r="R364" s="292" t="str">
        <f>'Public familial'!AE128</f>
        <v/>
      </c>
      <c r="S364" s="292" t="str">
        <f>'Public familial'!AF128</f>
        <v/>
      </c>
    </row>
    <row r="365" spans="1:19" x14ac:dyDescent="0.35">
      <c r="A365" s="292" t="s">
        <v>153</v>
      </c>
      <c r="B365" s="292" t="str">
        <f>'Public familial'!$C$6</f>
        <v>Choisir la période de dépôt</v>
      </c>
      <c r="C365" s="292">
        <f>'Identification de la salle'!$C$14</f>
        <v>0</v>
      </c>
      <c r="D365" s="323" t="str">
        <f>'Public familial'!$C$7</f>
        <v/>
      </c>
      <c r="E365" s="292">
        <f>'Public familial'!$C$8</f>
        <v>0</v>
      </c>
      <c r="F365" s="292" t="str">
        <f>'Public familial'!$C$9</f>
        <v>«Choisir»</v>
      </c>
      <c r="G365" s="323">
        <f>'Public familial'!$C$10</f>
        <v>0</v>
      </c>
      <c r="H365" s="323" t="str">
        <f>IF(OR(G365=0,G365=""),"",VLOOKUP(G365,Données!$B$50:$D$52,3,TRUE))</f>
        <v/>
      </c>
      <c r="I365" s="324" t="str">
        <f>'Tableau de bord'!$E$18</f>
        <v/>
      </c>
      <c r="J365" s="325" t="str">
        <f>'Tableau de bord'!$E$19</f>
        <v/>
      </c>
      <c r="K365" s="292">
        <f>'Public familial'!D129</f>
        <v>0</v>
      </c>
      <c r="L365" s="292" t="str">
        <f>'Public familial'!X129</f>
        <v/>
      </c>
      <c r="M365" s="292" t="str">
        <f>'Public familial'!Y129</f>
        <v/>
      </c>
      <c r="N365" s="323" t="str">
        <f t="shared" si="5"/>
        <v/>
      </c>
      <c r="O365" s="323" t="str">
        <f>IF(N365="","",IF(N365=0,0,'Public familial'!O129))</f>
        <v/>
      </c>
      <c r="P365" s="292">
        <f>IF(N365=0,0,'Public familial'!P129)</f>
        <v>0</v>
      </c>
      <c r="Q365" s="292" t="str">
        <f>'Public familial'!AD129</f>
        <v/>
      </c>
      <c r="R365" s="292" t="str">
        <f>'Public familial'!AE129</f>
        <v/>
      </c>
      <c r="S365" s="292" t="str">
        <f>'Public familial'!AF129</f>
        <v/>
      </c>
    </row>
    <row r="366" spans="1:19" x14ac:dyDescent="0.35">
      <c r="A366" s="292" t="s">
        <v>153</v>
      </c>
      <c r="B366" s="292" t="str">
        <f>'Public familial'!$C$6</f>
        <v>Choisir la période de dépôt</v>
      </c>
      <c r="C366" s="292">
        <f>'Identification de la salle'!$C$14</f>
        <v>0</v>
      </c>
      <c r="D366" s="323" t="str">
        <f>'Public familial'!$C$7</f>
        <v/>
      </c>
      <c r="E366" s="292">
        <f>'Public familial'!$C$8</f>
        <v>0</v>
      </c>
      <c r="F366" s="292" t="str">
        <f>'Public familial'!$C$9</f>
        <v>«Choisir»</v>
      </c>
      <c r="G366" s="323">
        <f>'Public familial'!$C$10</f>
        <v>0</v>
      </c>
      <c r="H366" s="323" t="str">
        <f>IF(OR(G366=0,G366=""),"",VLOOKUP(G366,Données!$B$50:$D$52,3,TRUE))</f>
        <v/>
      </c>
      <c r="I366" s="324" t="str">
        <f>'Tableau de bord'!$E$18</f>
        <v/>
      </c>
      <c r="J366" s="325" t="str">
        <f>'Tableau de bord'!$E$19</f>
        <v/>
      </c>
      <c r="K366" s="292">
        <f>'Public familial'!D130</f>
        <v>0</v>
      </c>
      <c r="L366" s="292" t="str">
        <f>'Public familial'!X130</f>
        <v/>
      </c>
      <c r="M366" s="292" t="str">
        <f>'Public familial'!Y130</f>
        <v/>
      </c>
      <c r="N366" s="323" t="str">
        <f t="shared" si="5"/>
        <v/>
      </c>
      <c r="O366" s="323" t="str">
        <f>IF(N366="","",IF(N366=0,0,'Public familial'!O130))</f>
        <v/>
      </c>
      <c r="P366" s="292">
        <f>IF(N366=0,0,'Public familial'!P130)</f>
        <v>0</v>
      </c>
      <c r="Q366" s="292" t="str">
        <f>'Public familial'!AD130</f>
        <v/>
      </c>
      <c r="R366" s="292" t="str">
        <f>'Public familial'!AE130</f>
        <v/>
      </c>
      <c r="S366" s="292" t="str">
        <f>'Public familial'!AF130</f>
        <v/>
      </c>
    </row>
    <row r="367" spans="1:19" x14ac:dyDescent="0.35">
      <c r="A367" s="292" t="s">
        <v>153</v>
      </c>
      <c r="B367" s="292" t="str">
        <f>'Public familial'!$C$6</f>
        <v>Choisir la période de dépôt</v>
      </c>
      <c r="C367" s="292">
        <f>'Identification de la salle'!$C$14</f>
        <v>0</v>
      </c>
      <c r="D367" s="323" t="str">
        <f>'Public familial'!$C$7</f>
        <v/>
      </c>
      <c r="E367" s="292">
        <f>'Public familial'!$C$8</f>
        <v>0</v>
      </c>
      <c r="F367" s="292" t="str">
        <f>'Public familial'!$C$9</f>
        <v>«Choisir»</v>
      </c>
      <c r="G367" s="323">
        <f>'Public familial'!$C$10</f>
        <v>0</v>
      </c>
      <c r="H367" s="323" t="str">
        <f>IF(OR(G367=0,G367=""),"",VLOOKUP(G367,Données!$B$50:$D$52,3,TRUE))</f>
        <v/>
      </c>
      <c r="I367" s="324" t="str">
        <f>'Tableau de bord'!$E$18</f>
        <v/>
      </c>
      <c r="J367" s="325" t="str">
        <f>'Tableau de bord'!$E$19</f>
        <v/>
      </c>
      <c r="K367" s="292">
        <f>'Public familial'!D131</f>
        <v>0</v>
      </c>
      <c r="L367" s="292" t="str">
        <f>'Public familial'!X131</f>
        <v/>
      </c>
      <c r="M367" s="292" t="str">
        <f>'Public familial'!Y131</f>
        <v/>
      </c>
      <c r="N367" s="323" t="str">
        <f t="shared" si="5"/>
        <v/>
      </c>
      <c r="O367" s="323" t="str">
        <f>IF(N367="","",IF(N367=0,0,'Public familial'!O131))</f>
        <v/>
      </c>
      <c r="P367" s="292">
        <f>IF(N367=0,0,'Public familial'!P131)</f>
        <v>0</v>
      </c>
      <c r="Q367" s="292" t="str">
        <f>'Public familial'!AD131</f>
        <v/>
      </c>
      <c r="R367" s="292" t="str">
        <f>'Public familial'!AE131</f>
        <v/>
      </c>
      <c r="S367" s="292" t="str">
        <f>'Public familial'!AF131</f>
        <v/>
      </c>
    </row>
    <row r="368" spans="1:19" x14ac:dyDescent="0.35">
      <c r="A368" s="292" t="s">
        <v>153</v>
      </c>
      <c r="B368" s="292" t="str">
        <f>'Public familial'!$C$6</f>
        <v>Choisir la période de dépôt</v>
      </c>
      <c r="C368" s="292">
        <f>'Identification de la salle'!$C$14</f>
        <v>0</v>
      </c>
      <c r="D368" s="323" t="str">
        <f>'Public familial'!$C$7</f>
        <v/>
      </c>
      <c r="E368" s="292">
        <f>'Public familial'!$C$8</f>
        <v>0</v>
      </c>
      <c r="F368" s="292" t="str">
        <f>'Public familial'!$C$9</f>
        <v>«Choisir»</v>
      </c>
      <c r="G368" s="323">
        <f>'Public familial'!$C$10</f>
        <v>0</v>
      </c>
      <c r="H368" s="323" t="str">
        <f>IF(OR(G368=0,G368=""),"",VLOOKUP(G368,Données!$B$50:$D$52,3,TRUE))</f>
        <v/>
      </c>
      <c r="I368" s="324" t="str">
        <f>'Tableau de bord'!$E$18</f>
        <v/>
      </c>
      <c r="J368" s="325" t="str">
        <f>'Tableau de bord'!$E$19</f>
        <v/>
      </c>
      <c r="K368" s="292">
        <f>'Public familial'!D132</f>
        <v>0</v>
      </c>
      <c r="L368" s="292" t="str">
        <f>'Public familial'!X132</f>
        <v/>
      </c>
      <c r="M368" s="292" t="str">
        <f>'Public familial'!Y132</f>
        <v/>
      </c>
      <c r="N368" s="323" t="str">
        <f t="shared" si="5"/>
        <v/>
      </c>
      <c r="O368" s="323" t="str">
        <f>IF(N368="","",IF(N368=0,0,'Public familial'!O132))</f>
        <v/>
      </c>
      <c r="P368" s="292">
        <f>IF(N368=0,0,'Public familial'!P132)</f>
        <v>0</v>
      </c>
      <c r="Q368" s="292" t="str">
        <f>'Public familial'!AD132</f>
        <v/>
      </c>
      <c r="R368" s="292" t="str">
        <f>'Public familial'!AE132</f>
        <v/>
      </c>
      <c r="S368" s="292" t="str">
        <f>'Public familial'!AF132</f>
        <v/>
      </c>
    </row>
    <row r="369" spans="1:19" x14ac:dyDescent="0.35">
      <c r="A369" s="292" t="s">
        <v>153</v>
      </c>
      <c r="B369" s="292" t="str">
        <f>'Public familial'!$C$6</f>
        <v>Choisir la période de dépôt</v>
      </c>
      <c r="C369" s="292">
        <f>'Identification de la salle'!$C$14</f>
        <v>0</v>
      </c>
      <c r="D369" s="323" t="str">
        <f>'Public familial'!$C$7</f>
        <v/>
      </c>
      <c r="E369" s="292">
        <f>'Public familial'!$C$8</f>
        <v>0</v>
      </c>
      <c r="F369" s="292" t="str">
        <f>'Public familial'!$C$9</f>
        <v>«Choisir»</v>
      </c>
      <c r="G369" s="323">
        <f>'Public familial'!$C$10</f>
        <v>0</v>
      </c>
      <c r="H369" s="323" t="str">
        <f>IF(OR(G369=0,G369=""),"",VLOOKUP(G369,Données!$B$50:$D$52,3,TRUE))</f>
        <v/>
      </c>
      <c r="I369" s="324" t="str">
        <f>'Tableau de bord'!$E$18</f>
        <v/>
      </c>
      <c r="J369" s="325" t="str">
        <f>'Tableau de bord'!$E$19</f>
        <v/>
      </c>
      <c r="K369" s="292">
        <f>'Public familial'!D133</f>
        <v>0</v>
      </c>
      <c r="L369" s="292" t="str">
        <f>'Public familial'!X133</f>
        <v/>
      </c>
      <c r="M369" s="292" t="str">
        <f>'Public familial'!Y133</f>
        <v/>
      </c>
      <c r="N369" s="323" t="str">
        <f t="shared" si="5"/>
        <v/>
      </c>
      <c r="O369" s="323" t="str">
        <f>IF(N369="","",IF(N369=0,0,'Public familial'!O133))</f>
        <v/>
      </c>
      <c r="P369" s="292">
        <f>IF(N369=0,0,'Public familial'!P133)</f>
        <v>0</v>
      </c>
      <c r="Q369" s="292" t="str">
        <f>'Public familial'!AD133</f>
        <v/>
      </c>
      <c r="R369" s="292" t="str">
        <f>'Public familial'!AE133</f>
        <v/>
      </c>
      <c r="S369" s="292" t="str">
        <f>'Public familial'!AF133</f>
        <v/>
      </c>
    </row>
    <row r="370" spans="1:19" x14ac:dyDescent="0.35">
      <c r="A370" s="292" t="s">
        <v>153</v>
      </c>
      <c r="B370" s="292" t="str">
        <f>'Public familial'!$C$6</f>
        <v>Choisir la période de dépôt</v>
      </c>
      <c r="C370" s="292">
        <f>'Identification de la salle'!$C$14</f>
        <v>0</v>
      </c>
      <c r="D370" s="323" t="str">
        <f>'Public familial'!$C$7</f>
        <v/>
      </c>
      <c r="E370" s="292">
        <f>'Public familial'!$C$8</f>
        <v>0</v>
      </c>
      <c r="F370" s="292" t="str">
        <f>'Public familial'!$C$9</f>
        <v>«Choisir»</v>
      </c>
      <c r="G370" s="323">
        <f>'Public familial'!$C$10</f>
        <v>0</v>
      </c>
      <c r="H370" s="323" t="str">
        <f>IF(OR(G370=0,G370=""),"",VLOOKUP(G370,Données!$B$50:$D$52,3,TRUE))</f>
        <v/>
      </c>
      <c r="I370" s="324" t="str">
        <f>'Tableau de bord'!$E$18</f>
        <v/>
      </c>
      <c r="J370" s="325" t="str">
        <f>'Tableau de bord'!$E$19</f>
        <v/>
      </c>
      <c r="K370" s="292">
        <f>'Public familial'!D134</f>
        <v>0</v>
      </c>
      <c r="L370" s="292" t="str">
        <f>'Public familial'!X134</f>
        <v/>
      </c>
      <c r="M370" s="292" t="str">
        <f>'Public familial'!Y134</f>
        <v/>
      </c>
      <c r="N370" s="323" t="str">
        <f t="shared" si="5"/>
        <v/>
      </c>
      <c r="O370" s="323" t="str">
        <f>IF(N370="","",IF(N370=0,0,'Public familial'!O134))</f>
        <v/>
      </c>
      <c r="P370" s="292">
        <f>IF(N370=0,0,'Public familial'!P134)</f>
        <v>0</v>
      </c>
      <c r="Q370" s="292" t="str">
        <f>'Public familial'!AD134</f>
        <v/>
      </c>
      <c r="R370" s="292" t="str">
        <f>'Public familial'!AE134</f>
        <v/>
      </c>
      <c r="S370" s="292" t="str">
        <f>'Public familial'!AF134</f>
        <v/>
      </c>
    </row>
    <row r="371" spans="1:19" x14ac:dyDescent="0.35">
      <c r="A371" s="292" t="s">
        <v>153</v>
      </c>
      <c r="B371" s="292" t="str">
        <f>'Public familial'!$C$6</f>
        <v>Choisir la période de dépôt</v>
      </c>
      <c r="C371" s="292">
        <f>'Identification de la salle'!$C$14</f>
        <v>0</v>
      </c>
      <c r="D371" s="323" t="str">
        <f>'Public familial'!$C$7</f>
        <v/>
      </c>
      <c r="E371" s="292">
        <f>'Public familial'!$C$8</f>
        <v>0</v>
      </c>
      <c r="F371" s="292" t="str">
        <f>'Public familial'!$C$9</f>
        <v>«Choisir»</v>
      </c>
      <c r="G371" s="323">
        <f>'Public familial'!$C$10</f>
        <v>0</v>
      </c>
      <c r="H371" s="323" t="str">
        <f>IF(OR(G371=0,G371=""),"",VLOOKUP(G371,Données!$B$50:$D$52,3,TRUE))</f>
        <v/>
      </c>
      <c r="I371" s="324" t="str">
        <f>'Tableau de bord'!$E$18</f>
        <v/>
      </c>
      <c r="J371" s="325" t="str">
        <f>'Tableau de bord'!$E$19</f>
        <v/>
      </c>
      <c r="K371" s="292">
        <f>'Public familial'!D135</f>
        <v>0</v>
      </c>
      <c r="L371" s="292" t="str">
        <f>'Public familial'!X135</f>
        <v/>
      </c>
      <c r="M371" s="292" t="str">
        <f>'Public familial'!Y135</f>
        <v/>
      </c>
      <c r="N371" s="323" t="str">
        <f t="shared" si="5"/>
        <v/>
      </c>
      <c r="O371" s="323" t="str">
        <f>IF(N371="","",IF(N371=0,0,'Public familial'!O135))</f>
        <v/>
      </c>
      <c r="P371" s="292">
        <f>IF(N371=0,0,'Public familial'!P135)</f>
        <v>0</v>
      </c>
      <c r="Q371" s="292" t="str">
        <f>'Public familial'!AD135</f>
        <v/>
      </c>
      <c r="R371" s="292" t="str">
        <f>'Public familial'!AE135</f>
        <v/>
      </c>
      <c r="S371" s="292" t="str">
        <f>'Public familial'!AF135</f>
        <v/>
      </c>
    </row>
    <row r="372" spans="1:19" x14ac:dyDescent="0.35">
      <c r="A372" s="292" t="s">
        <v>153</v>
      </c>
      <c r="B372" s="292" t="str">
        <f>'Public familial'!$C$6</f>
        <v>Choisir la période de dépôt</v>
      </c>
      <c r="C372" s="292">
        <f>'Identification de la salle'!$C$14</f>
        <v>0</v>
      </c>
      <c r="D372" s="323" t="str">
        <f>'Public familial'!$C$7</f>
        <v/>
      </c>
      <c r="E372" s="292">
        <f>'Public familial'!$C$8</f>
        <v>0</v>
      </c>
      <c r="F372" s="292" t="str">
        <f>'Public familial'!$C$9</f>
        <v>«Choisir»</v>
      </c>
      <c r="G372" s="323">
        <f>'Public familial'!$C$10</f>
        <v>0</v>
      </c>
      <c r="H372" s="323" t="str">
        <f>IF(OR(G372=0,G372=""),"",VLOOKUP(G372,Données!$B$50:$D$52,3,TRUE))</f>
        <v/>
      </c>
      <c r="I372" s="324" t="str">
        <f>'Tableau de bord'!$E$18</f>
        <v/>
      </c>
      <c r="J372" s="325" t="str">
        <f>'Tableau de bord'!$E$19</f>
        <v/>
      </c>
      <c r="K372" s="292">
        <f>'Public familial'!D136</f>
        <v>0</v>
      </c>
      <c r="L372" s="292" t="str">
        <f>'Public familial'!X136</f>
        <v/>
      </c>
      <c r="M372" s="292" t="str">
        <f>'Public familial'!Y136</f>
        <v/>
      </c>
      <c r="N372" s="323" t="str">
        <f t="shared" si="5"/>
        <v/>
      </c>
      <c r="O372" s="323" t="str">
        <f>IF(N372="","",IF(N372=0,0,'Public familial'!O136))</f>
        <v/>
      </c>
      <c r="P372" s="292">
        <f>IF(N372=0,0,'Public familial'!P136)</f>
        <v>0</v>
      </c>
      <c r="Q372" s="292" t="str">
        <f>'Public familial'!AD136</f>
        <v/>
      </c>
      <c r="R372" s="292" t="str">
        <f>'Public familial'!AE136</f>
        <v/>
      </c>
      <c r="S372" s="292" t="str">
        <f>'Public familial'!AF136</f>
        <v/>
      </c>
    </row>
    <row r="373" spans="1:19" x14ac:dyDescent="0.35">
      <c r="A373" s="292" t="s">
        <v>153</v>
      </c>
      <c r="B373" s="292" t="str">
        <f>'Public familial'!$C$6</f>
        <v>Choisir la période de dépôt</v>
      </c>
      <c r="C373" s="292">
        <f>'Identification de la salle'!$C$14</f>
        <v>0</v>
      </c>
      <c r="D373" s="323" t="str">
        <f>'Public familial'!$C$7</f>
        <v/>
      </c>
      <c r="E373" s="292">
        <f>'Public familial'!$C$8</f>
        <v>0</v>
      </c>
      <c r="F373" s="292" t="str">
        <f>'Public familial'!$C$9</f>
        <v>«Choisir»</v>
      </c>
      <c r="G373" s="323">
        <f>'Public familial'!$C$10</f>
        <v>0</v>
      </c>
      <c r="H373" s="323" t="str">
        <f>IF(OR(G373=0,G373=""),"",VLOOKUP(G373,Données!$B$50:$D$52,3,TRUE))</f>
        <v/>
      </c>
      <c r="I373" s="324" t="str">
        <f>'Tableau de bord'!$E$18</f>
        <v/>
      </c>
      <c r="J373" s="325" t="str">
        <f>'Tableau de bord'!$E$19</f>
        <v/>
      </c>
      <c r="K373" s="292">
        <f>'Public familial'!D137</f>
        <v>0</v>
      </c>
      <c r="L373" s="292" t="str">
        <f>'Public familial'!X137</f>
        <v/>
      </c>
      <c r="M373" s="292" t="str">
        <f>'Public familial'!Y137</f>
        <v/>
      </c>
      <c r="N373" s="323" t="str">
        <f t="shared" si="5"/>
        <v/>
      </c>
      <c r="O373" s="323" t="str">
        <f>IF(N373="","",IF(N373=0,0,'Public familial'!O137))</f>
        <v/>
      </c>
      <c r="P373" s="292">
        <f>IF(N373=0,0,'Public familial'!P137)</f>
        <v>0</v>
      </c>
      <c r="Q373" s="292" t="str">
        <f>'Public familial'!AD137</f>
        <v/>
      </c>
      <c r="R373" s="292" t="str">
        <f>'Public familial'!AE137</f>
        <v/>
      </c>
      <c r="S373" s="292" t="str">
        <f>'Public familial'!AF137</f>
        <v/>
      </c>
    </row>
    <row r="374" spans="1:19" x14ac:dyDescent="0.35">
      <c r="A374" s="292" t="s">
        <v>153</v>
      </c>
      <c r="B374" s="292" t="str">
        <f>'Public familial'!$C$6</f>
        <v>Choisir la période de dépôt</v>
      </c>
      <c r="C374" s="292">
        <f>'Identification de la salle'!$C$14</f>
        <v>0</v>
      </c>
      <c r="D374" s="323" t="str">
        <f>'Public familial'!$C$7</f>
        <v/>
      </c>
      <c r="E374" s="292">
        <f>'Public familial'!$C$8</f>
        <v>0</v>
      </c>
      <c r="F374" s="292" t="str">
        <f>'Public familial'!$C$9</f>
        <v>«Choisir»</v>
      </c>
      <c r="G374" s="323">
        <f>'Public familial'!$C$10</f>
        <v>0</v>
      </c>
      <c r="H374" s="323" t="str">
        <f>IF(OR(G374=0,G374=""),"",VLOOKUP(G374,Données!$B$50:$D$52,3,TRUE))</f>
        <v/>
      </c>
      <c r="I374" s="324" t="str">
        <f>'Tableau de bord'!$E$18</f>
        <v/>
      </c>
      <c r="J374" s="325" t="str">
        <f>'Tableau de bord'!$E$19</f>
        <v/>
      </c>
      <c r="K374" s="292">
        <f>'Public familial'!D138</f>
        <v>0</v>
      </c>
      <c r="L374" s="292" t="str">
        <f>'Public familial'!X138</f>
        <v/>
      </c>
      <c r="M374" s="292" t="str">
        <f>'Public familial'!Y138</f>
        <v/>
      </c>
      <c r="N374" s="323" t="str">
        <f t="shared" si="5"/>
        <v/>
      </c>
      <c r="O374" s="323" t="str">
        <f>IF(N374="","",IF(N374=0,0,'Public familial'!O138))</f>
        <v/>
      </c>
      <c r="P374" s="292">
        <f>IF(N374=0,0,'Public familial'!P138)</f>
        <v>0</v>
      </c>
      <c r="Q374" s="292" t="str">
        <f>'Public familial'!AD138</f>
        <v/>
      </c>
      <c r="R374" s="292" t="str">
        <f>'Public familial'!AE138</f>
        <v/>
      </c>
      <c r="S374" s="292" t="str">
        <f>'Public familial'!AF138</f>
        <v/>
      </c>
    </row>
    <row r="375" spans="1:19" x14ac:dyDescent="0.35">
      <c r="A375" s="292" t="s">
        <v>153</v>
      </c>
      <c r="B375" s="292" t="str">
        <f>'Public familial'!$C$6</f>
        <v>Choisir la période de dépôt</v>
      </c>
      <c r="C375" s="292">
        <f>'Identification de la salle'!$C$14</f>
        <v>0</v>
      </c>
      <c r="D375" s="323" t="str">
        <f>'Public familial'!$C$7</f>
        <v/>
      </c>
      <c r="E375" s="292">
        <f>'Public familial'!$C$8</f>
        <v>0</v>
      </c>
      <c r="F375" s="292" t="str">
        <f>'Public familial'!$C$9</f>
        <v>«Choisir»</v>
      </c>
      <c r="G375" s="323">
        <f>'Public familial'!$C$10</f>
        <v>0</v>
      </c>
      <c r="H375" s="323" t="str">
        <f>IF(OR(G375=0,G375=""),"",VLOOKUP(G375,Données!$B$50:$D$52,3,TRUE))</f>
        <v/>
      </c>
      <c r="I375" s="324" t="str">
        <f>'Tableau de bord'!$E$18</f>
        <v/>
      </c>
      <c r="J375" s="325" t="str">
        <f>'Tableau de bord'!$E$19</f>
        <v/>
      </c>
      <c r="K375" s="292">
        <f>'Public familial'!D139</f>
        <v>0</v>
      </c>
      <c r="L375" s="292" t="str">
        <f>'Public familial'!X139</f>
        <v/>
      </c>
      <c r="M375" s="292" t="str">
        <f>'Public familial'!Y139</f>
        <v/>
      </c>
      <c r="N375" s="323" t="str">
        <f t="shared" si="5"/>
        <v/>
      </c>
      <c r="O375" s="323" t="str">
        <f>IF(N375="","",IF(N375=0,0,'Public familial'!O139))</f>
        <v/>
      </c>
      <c r="P375" s="292">
        <f>IF(N375=0,0,'Public familial'!P139)</f>
        <v>0</v>
      </c>
      <c r="Q375" s="292" t="str">
        <f>'Public familial'!AD139</f>
        <v/>
      </c>
      <c r="R375" s="292" t="str">
        <f>'Public familial'!AE139</f>
        <v/>
      </c>
      <c r="S375" s="292" t="str">
        <f>'Public familial'!AF139</f>
        <v/>
      </c>
    </row>
    <row r="376" spans="1:19" x14ac:dyDescent="0.35">
      <c r="A376" s="292" t="s">
        <v>153</v>
      </c>
      <c r="B376" s="292" t="str">
        <f>'Public familial'!$C$6</f>
        <v>Choisir la période de dépôt</v>
      </c>
      <c r="C376" s="292">
        <f>'Identification de la salle'!$C$14</f>
        <v>0</v>
      </c>
      <c r="D376" s="323" t="str">
        <f>'Public familial'!$C$7</f>
        <v/>
      </c>
      <c r="E376" s="292">
        <f>'Public familial'!$C$8</f>
        <v>0</v>
      </c>
      <c r="F376" s="292" t="str">
        <f>'Public familial'!$C$9</f>
        <v>«Choisir»</v>
      </c>
      <c r="G376" s="323">
        <f>'Public familial'!$C$10</f>
        <v>0</v>
      </c>
      <c r="H376" s="323" t="str">
        <f>IF(OR(G376=0,G376=""),"",VLOOKUP(G376,Données!$B$50:$D$52,3,TRUE))</f>
        <v/>
      </c>
      <c r="I376" s="324" t="str">
        <f>'Tableau de bord'!$E$18</f>
        <v/>
      </c>
      <c r="J376" s="325" t="str">
        <f>'Tableau de bord'!$E$19</f>
        <v/>
      </c>
      <c r="K376" s="292">
        <f>'Public familial'!D140</f>
        <v>0</v>
      </c>
      <c r="L376" s="292" t="str">
        <f>'Public familial'!X140</f>
        <v/>
      </c>
      <c r="M376" s="292" t="str">
        <f>'Public familial'!Y140</f>
        <v/>
      </c>
      <c r="N376" s="323" t="str">
        <f t="shared" si="5"/>
        <v/>
      </c>
      <c r="O376" s="323" t="str">
        <f>IF(N376="","",IF(N376=0,0,'Public familial'!O140))</f>
        <v/>
      </c>
      <c r="P376" s="292">
        <f>IF(N376=0,0,'Public familial'!P140)</f>
        <v>0</v>
      </c>
      <c r="Q376" s="292" t="str">
        <f>'Public familial'!AD140</f>
        <v/>
      </c>
      <c r="R376" s="292" t="str">
        <f>'Public familial'!AE140</f>
        <v/>
      </c>
      <c r="S376" s="292" t="str">
        <f>'Public familial'!AF140</f>
        <v/>
      </c>
    </row>
    <row r="377" spans="1:19" x14ac:dyDescent="0.35">
      <c r="A377" s="292" t="s">
        <v>153</v>
      </c>
      <c r="B377" s="292" t="str">
        <f>'Public familial'!$C$6</f>
        <v>Choisir la période de dépôt</v>
      </c>
      <c r="C377" s="292">
        <f>'Identification de la salle'!$C$14</f>
        <v>0</v>
      </c>
      <c r="D377" s="323" t="str">
        <f>'Public familial'!$C$7</f>
        <v/>
      </c>
      <c r="E377" s="292">
        <f>'Public familial'!$C$8</f>
        <v>0</v>
      </c>
      <c r="F377" s="292" t="str">
        <f>'Public familial'!$C$9</f>
        <v>«Choisir»</v>
      </c>
      <c r="G377" s="323">
        <f>'Public familial'!$C$10</f>
        <v>0</v>
      </c>
      <c r="H377" s="323" t="str">
        <f>IF(OR(G377=0,G377=""),"",VLOOKUP(G377,Données!$B$50:$D$52,3,TRUE))</f>
        <v/>
      </c>
      <c r="I377" s="324" t="str">
        <f>'Tableau de bord'!$E$18</f>
        <v/>
      </c>
      <c r="J377" s="325" t="str">
        <f>'Tableau de bord'!$E$19</f>
        <v/>
      </c>
      <c r="K377" s="292">
        <f>'Public familial'!D141</f>
        <v>0</v>
      </c>
      <c r="L377" s="292" t="str">
        <f>'Public familial'!X141</f>
        <v/>
      </c>
      <c r="M377" s="292" t="str">
        <f>'Public familial'!Y141</f>
        <v/>
      </c>
      <c r="N377" s="323" t="str">
        <f t="shared" si="5"/>
        <v/>
      </c>
      <c r="O377" s="323" t="str">
        <f>IF(N377="","",IF(N377=0,0,'Public familial'!O141))</f>
        <v/>
      </c>
      <c r="P377" s="292">
        <f>IF(N377=0,0,'Public familial'!P141)</f>
        <v>0</v>
      </c>
      <c r="Q377" s="292" t="str">
        <f>'Public familial'!AD141</f>
        <v/>
      </c>
      <c r="R377" s="292" t="str">
        <f>'Public familial'!AE141</f>
        <v/>
      </c>
      <c r="S377" s="292" t="str">
        <f>'Public familial'!AF141</f>
        <v/>
      </c>
    </row>
    <row r="378" spans="1:19" x14ac:dyDescent="0.35">
      <c r="A378" s="292" t="s">
        <v>153</v>
      </c>
      <c r="B378" s="292" t="str">
        <f>'Public familial'!$C$6</f>
        <v>Choisir la période de dépôt</v>
      </c>
      <c r="C378" s="292">
        <f>'Identification de la salle'!$C$14</f>
        <v>0</v>
      </c>
      <c r="D378" s="323" t="str">
        <f>'Public familial'!$C$7</f>
        <v/>
      </c>
      <c r="E378" s="292">
        <f>'Public familial'!$C$8</f>
        <v>0</v>
      </c>
      <c r="F378" s="292" t="str">
        <f>'Public familial'!$C$9</f>
        <v>«Choisir»</v>
      </c>
      <c r="G378" s="323">
        <f>'Public familial'!$C$10</f>
        <v>0</v>
      </c>
      <c r="H378" s="323" t="str">
        <f>IF(OR(G378=0,G378=""),"",VLOOKUP(G378,Données!$B$50:$D$52,3,TRUE))</f>
        <v/>
      </c>
      <c r="I378" s="324" t="str">
        <f>'Tableau de bord'!$E$18</f>
        <v/>
      </c>
      <c r="J378" s="325" t="str">
        <f>'Tableau de bord'!$E$19</f>
        <v/>
      </c>
      <c r="K378" s="292">
        <f>'Public familial'!D142</f>
        <v>0</v>
      </c>
      <c r="L378" s="292" t="str">
        <f>'Public familial'!X142</f>
        <v/>
      </c>
      <c r="M378" s="292" t="str">
        <f>'Public familial'!Y142</f>
        <v/>
      </c>
      <c r="N378" s="323" t="str">
        <f t="shared" si="5"/>
        <v/>
      </c>
      <c r="O378" s="323" t="str">
        <f>IF(N378="","",IF(N378=0,0,'Public familial'!O142))</f>
        <v/>
      </c>
      <c r="P378" s="292">
        <f>IF(N378=0,0,'Public familial'!P142)</f>
        <v>0</v>
      </c>
      <c r="Q378" s="292" t="str">
        <f>'Public familial'!AD142</f>
        <v/>
      </c>
      <c r="R378" s="292" t="str">
        <f>'Public familial'!AE142</f>
        <v/>
      </c>
      <c r="S378" s="292" t="str">
        <f>'Public familial'!AF142</f>
        <v/>
      </c>
    </row>
    <row r="379" spans="1:19" x14ac:dyDescent="0.35">
      <c r="A379" s="292" t="s">
        <v>153</v>
      </c>
      <c r="B379" s="292" t="str">
        <f>'Public familial'!$C$6</f>
        <v>Choisir la période de dépôt</v>
      </c>
      <c r="C379" s="292">
        <f>'Identification de la salle'!$C$14</f>
        <v>0</v>
      </c>
      <c r="D379" s="323" t="str">
        <f>'Public familial'!$C$7</f>
        <v/>
      </c>
      <c r="E379" s="292">
        <f>'Public familial'!$C$8</f>
        <v>0</v>
      </c>
      <c r="F379" s="292" t="str">
        <f>'Public familial'!$C$9</f>
        <v>«Choisir»</v>
      </c>
      <c r="G379" s="323">
        <f>'Public familial'!$C$10</f>
        <v>0</v>
      </c>
      <c r="H379" s="323" t="str">
        <f>IF(OR(G379=0,G379=""),"",VLOOKUP(G379,Données!$B$50:$D$52,3,TRUE))</f>
        <v/>
      </c>
      <c r="I379" s="324" t="str">
        <f>'Tableau de bord'!$E$18</f>
        <v/>
      </c>
      <c r="J379" s="325" t="str">
        <f>'Tableau de bord'!$E$19</f>
        <v/>
      </c>
      <c r="K379" s="292">
        <f>'Public familial'!D143</f>
        <v>0</v>
      </c>
      <c r="L379" s="292" t="str">
        <f>'Public familial'!X143</f>
        <v/>
      </c>
      <c r="M379" s="292" t="str">
        <f>'Public familial'!Y143</f>
        <v/>
      </c>
      <c r="N379" s="323" t="str">
        <f t="shared" si="5"/>
        <v/>
      </c>
      <c r="O379" s="323" t="str">
        <f>IF(N379="","",IF(N379=0,0,'Public familial'!O143))</f>
        <v/>
      </c>
      <c r="P379" s="292">
        <f>IF(N379=0,0,'Public familial'!P143)</f>
        <v>0</v>
      </c>
      <c r="Q379" s="292" t="str">
        <f>'Public familial'!AD143</f>
        <v/>
      </c>
      <c r="R379" s="292" t="str">
        <f>'Public familial'!AE143</f>
        <v/>
      </c>
      <c r="S379" s="292" t="str">
        <f>'Public familial'!AF143</f>
        <v/>
      </c>
    </row>
    <row r="380" spans="1:19" x14ac:dyDescent="0.35">
      <c r="A380" s="292" t="s">
        <v>153</v>
      </c>
      <c r="B380" s="292" t="str">
        <f>'Public familial'!$C$6</f>
        <v>Choisir la période de dépôt</v>
      </c>
      <c r="C380" s="292">
        <f>'Identification de la salle'!$C$14</f>
        <v>0</v>
      </c>
      <c r="D380" s="323" t="str">
        <f>'Public familial'!$C$7</f>
        <v/>
      </c>
      <c r="E380" s="292">
        <f>'Public familial'!$C$8</f>
        <v>0</v>
      </c>
      <c r="F380" s="292" t="str">
        <f>'Public familial'!$C$9</f>
        <v>«Choisir»</v>
      </c>
      <c r="G380" s="323">
        <f>'Public familial'!$C$10</f>
        <v>0</v>
      </c>
      <c r="H380" s="323" t="str">
        <f>IF(OR(G380=0,G380=""),"",VLOOKUP(G380,Données!$B$50:$D$52,3,TRUE))</f>
        <v/>
      </c>
      <c r="I380" s="324" t="str">
        <f>'Tableau de bord'!$E$18</f>
        <v/>
      </c>
      <c r="J380" s="325" t="str">
        <f>'Tableau de bord'!$E$19</f>
        <v/>
      </c>
      <c r="K380" s="292">
        <f>'Public familial'!D144</f>
        <v>0</v>
      </c>
      <c r="L380" s="292" t="str">
        <f>'Public familial'!X144</f>
        <v/>
      </c>
      <c r="M380" s="292" t="str">
        <f>'Public familial'!Y144</f>
        <v/>
      </c>
      <c r="N380" s="323" t="str">
        <f t="shared" si="5"/>
        <v/>
      </c>
      <c r="O380" s="323" t="str">
        <f>IF(N380="","",IF(N380=0,0,'Public familial'!O144))</f>
        <v/>
      </c>
      <c r="P380" s="292">
        <f>IF(N380=0,0,'Public familial'!P144)</f>
        <v>0</v>
      </c>
      <c r="Q380" s="292" t="str">
        <f>'Public familial'!AD144</f>
        <v/>
      </c>
      <c r="R380" s="292" t="str">
        <f>'Public familial'!AE144</f>
        <v/>
      </c>
      <c r="S380" s="292" t="str">
        <f>'Public familial'!AF144</f>
        <v/>
      </c>
    </row>
    <row r="381" spans="1:19" x14ac:dyDescent="0.35">
      <c r="A381" s="292" t="s">
        <v>153</v>
      </c>
      <c r="B381" s="292" t="str">
        <f>'Public familial'!$C$6</f>
        <v>Choisir la période de dépôt</v>
      </c>
      <c r="C381" s="292">
        <f>'Identification de la salle'!$C$14</f>
        <v>0</v>
      </c>
      <c r="D381" s="323" t="str">
        <f>'Public familial'!$C$7</f>
        <v/>
      </c>
      <c r="E381" s="292">
        <f>'Public familial'!$C$8</f>
        <v>0</v>
      </c>
      <c r="F381" s="292" t="str">
        <f>'Public familial'!$C$9</f>
        <v>«Choisir»</v>
      </c>
      <c r="G381" s="323">
        <f>'Public familial'!$C$10</f>
        <v>0</v>
      </c>
      <c r="H381" s="323" t="str">
        <f>IF(OR(G381=0,G381=""),"",VLOOKUP(G381,Données!$B$50:$D$52,3,TRUE))</f>
        <v/>
      </c>
      <c r="I381" s="324" t="str">
        <f>'Tableau de bord'!$E$18</f>
        <v/>
      </c>
      <c r="J381" s="325" t="str">
        <f>'Tableau de bord'!$E$19</f>
        <v/>
      </c>
      <c r="K381" s="292">
        <f>'Public familial'!D145</f>
        <v>0</v>
      </c>
      <c r="L381" s="292" t="str">
        <f>'Public familial'!X145</f>
        <v/>
      </c>
      <c r="M381" s="292" t="str">
        <f>'Public familial'!Y145</f>
        <v/>
      </c>
      <c r="N381" s="323" t="str">
        <f t="shared" si="5"/>
        <v/>
      </c>
      <c r="O381" s="323" t="str">
        <f>IF(N381="","",IF(N381=0,0,'Public familial'!O145))</f>
        <v/>
      </c>
      <c r="P381" s="292">
        <f>IF(N381=0,0,'Public familial'!P145)</f>
        <v>0</v>
      </c>
      <c r="Q381" s="292" t="str">
        <f>'Public familial'!AD145</f>
        <v/>
      </c>
      <c r="R381" s="292" t="str">
        <f>'Public familial'!AE145</f>
        <v/>
      </c>
      <c r="S381" s="292" t="str">
        <f>'Public familial'!AF145</f>
        <v/>
      </c>
    </row>
    <row r="382" spans="1:19" x14ac:dyDescent="0.35">
      <c r="A382" s="292" t="s">
        <v>153</v>
      </c>
      <c r="B382" s="292" t="str">
        <f>'Public familial'!$C$6</f>
        <v>Choisir la période de dépôt</v>
      </c>
      <c r="C382" s="292">
        <f>'Identification de la salle'!$C$14</f>
        <v>0</v>
      </c>
      <c r="D382" s="323" t="str">
        <f>'Public familial'!$C$7</f>
        <v/>
      </c>
      <c r="E382" s="292">
        <f>'Public familial'!$C$8</f>
        <v>0</v>
      </c>
      <c r="F382" s="292" t="str">
        <f>'Public familial'!$C$9</f>
        <v>«Choisir»</v>
      </c>
      <c r="G382" s="323">
        <f>'Public familial'!$C$10</f>
        <v>0</v>
      </c>
      <c r="H382" s="323" t="str">
        <f>IF(OR(G382=0,G382=""),"",VLOOKUP(G382,Données!$B$50:$D$52,3,TRUE))</f>
        <v/>
      </c>
      <c r="I382" s="324" t="str">
        <f>'Tableau de bord'!$E$18</f>
        <v/>
      </c>
      <c r="J382" s="325" t="str">
        <f>'Tableau de bord'!$E$19</f>
        <v/>
      </c>
      <c r="K382" s="292">
        <f>'Public familial'!D146</f>
        <v>0</v>
      </c>
      <c r="L382" s="292" t="str">
        <f>'Public familial'!X146</f>
        <v/>
      </c>
      <c r="M382" s="292" t="str">
        <f>'Public familial'!Y146</f>
        <v/>
      </c>
      <c r="N382" s="323" t="str">
        <f t="shared" si="5"/>
        <v/>
      </c>
      <c r="O382" s="323" t="str">
        <f>IF(N382="","",IF(N382=0,0,'Public familial'!O146))</f>
        <v/>
      </c>
      <c r="P382" s="292">
        <f>IF(N382=0,0,'Public familial'!P146)</f>
        <v>0</v>
      </c>
      <c r="Q382" s="292" t="str">
        <f>'Public familial'!AD146</f>
        <v/>
      </c>
      <c r="R382" s="292" t="str">
        <f>'Public familial'!AE146</f>
        <v/>
      </c>
      <c r="S382" s="292" t="str">
        <f>'Public familial'!AF146</f>
        <v/>
      </c>
    </row>
    <row r="383" spans="1:19" x14ac:dyDescent="0.35">
      <c r="A383" s="292" t="s">
        <v>153</v>
      </c>
      <c r="B383" s="292" t="str">
        <f>'Public familial'!$C$6</f>
        <v>Choisir la période de dépôt</v>
      </c>
      <c r="C383" s="292">
        <f>'Identification de la salle'!$C$14</f>
        <v>0</v>
      </c>
      <c r="D383" s="323" t="str">
        <f>'Public familial'!$C$7</f>
        <v/>
      </c>
      <c r="E383" s="292">
        <f>'Public familial'!$C$8</f>
        <v>0</v>
      </c>
      <c r="F383" s="292" t="str">
        <f>'Public familial'!$C$9</f>
        <v>«Choisir»</v>
      </c>
      <c r="G383" s="323">
        <f>'Public familial'!$C$10</f>
        <v>0</v>
      </c>
      <c r="H383" s="323" t="str">
        <f>IF(OR(G383=0,G383=""),"",VLOOKUP(G383,Données!$B$50:$D$52,3,TRUE))</f>
        <v/>
      </c>
      <c r="I383" s="324" t="str">
        <f>'Tableau de bord'!$E$18</f>
        <v/>
      </c>
      <c r="J383" s="325" t="str">
        <f>'Tableau de bord'!$E$19</f>
        <v/>
      </c>
      <c r="K383" s="292">
        <f>'Public familial'!D147</f>
        <v>0</v>
      </c>
      <c r="L383" s="292" t="str">
        <f>'Public familial'!X147</f>
        <v/>
      </c>
      <c r="M383" s="292" t="str">
        <f>'Public familial'!Y147</f>
        <v/>
      </c>
      <c r="N383" s="323" t="str">
        <f t="shared" si="5"/>
        <v/>
      </c>
      <c r="O383" s="323" t="str">
        <f>IF(N383="","",IF(N383=0,0,'Public familial'!O147))</f>
        <v/>
      </c>
      <c r="P383" s="292">
        <f>IF(N383=0,0,'Public familial'!P147)</f>
        <v>0</v>
      </c>
      <c r="Q383" s="292" t="str">
        <f>'Public familial'!AD147</f>
        <v/>
      </c>
      <c r="R383" s="292" t="str">
        <f>'Public familial'!AE147</f>
        <v/>
      </c>
      <c r="S383" s="292" t="str">
        <f>'Public familial'!AF147</f>
        <v/>
      </c>
    </row>
    <row r="384" spans="1:19" x14ac:dyDescent="0.35">
      <c r="A384" s="292" t="s">
        <v>153</v>
      </c>
      <c r="B384" s="292" t="str">
        <f>'Public familial'!$C$6</f>
        <v>Choisir la période de dépôt</v>
      </c>
      <c r="C384" s="292">
        <f>'Identification de la salle'!$C$14</f>
        <v>0</v>
      </c>
      <c r="D384" s="323" t="str">
        <f>'Public familial'!$C$7</f>
        <v/>
      </c>
      <c r="E384" s="292">
        <f>'Public familial'!$C$8</f>
        <v>0</v>
      </c>
      <c r="F384" s="292" t="str">
        <f>'Public familial'!$C$9</f>
        <v>«Choisir»</v>
      </c>
      <c r="G384" s="323">
        <f>'Public familial'!$C$10</f>
        <v>0</v>
      </c>
      <c r="H384" s="323" t="str">
        <f>IF(OR(G384=0,G384=""),"",VLOOKUP(G384,Données!$B$50:$D$52,3,TRUE))</f>
        <v/>
      </c>
      <c r="I384" s="324" t="str">
        <f>'Tableau de bord'!$E$18</f>
        <v/>
      </c>
      <c r="J384" s="325" t="str">
        <f>'Tableau de bord'!$E$19</f>
        <v/>
      </c>
      <c r="K384" s="292">
        <f>'Public familial'!D148</f>
        <v>0</v>
      </c>
      <c r="L384" s="292" t="str">
        <f>'Public familial'!X148</f>
        <v/>
      </c>
      <c r="M384" s="292" t="str">
        <f>'Public familial'!Y148</f>
        <v/>
      </c>
      <c r="N384" s="323" t="str">
        <f t="shared" si="5"/>
        <v/>
      </c>
      <c r="O384" s="323" t="str">
        <f>IF(N384="","",IF(N384=0,0,'Public familial'!O148))</f>
        <v/>
      </c>
      <c r="P384" s="292">
        <f>IF(N384=0,0,'Public familial'!P148)</f>
        <v>0</v>
      </c>
      <c r="Q384" s="292" t="str">
        <f>'Public familial'!AD148</f>
        <v/>
      </c>
      <c r="R384" s="292" t="str">
        <f>'Public familial'!AE148</f>
        <v/>
      </c>
      <c r="S384" s="292" t="str">
        <f>'Public familial'!AF148</f>
        <v/>
      </c>
    </row>
    <row r="385" spans="1:19" x14ac:dyDescent="0.35">
      <c r="A385" s="292" t="s">
        <v>153</v>
      </c>
      <c r="B385" s="292" t="str">
        <f>'Public familial'!$C$6</f>
        <v>Choisir la période de dépôt</v>
      </c>
      <c r="C385" s="292">
        <f>'Identification de la salle'!$C$14</f>
        <v>0</v>
      </c>
      <c r="D385" s="323" t="str">
        <f>'Public familial'!$C$7</f>
        <v/>
      </c>
      <c r="E385" s="292">
        <f>'Public familial'!$C$8</f>
        <v>0</v>
      </c>
      <c r="F385" s="292" t="str">
        <f>'Public familial'!$C$9</f>
        <v>«Choisir»</v>
      </c>
      <c r="G385" s="323">
        <f>'Public familial'!$C$10</f>
        <v>0</v>
      </c>
      <c r="H385" s="323" t="str">
        <f>IF(OR(G385=0,G385=""),"",VLOOKUP(G385,Données!$B$50:$D$52,3,TRUE))</f>
        <v/>
      </c>
      <c r="I385" s="324" t="str">
        <f>'Tableau de bord'!$E$18</f>
        <v/>
      </c>
      <c r="J385" s="325" t="str">
        <f>'Tableau de bord'!$E$19</f>
        <v/>
      </c>
      <c r="K385" s="292">
        <f>'Public familial'!D149</f>
        <v>0</v>
      </c>
      <c r="L385" s="292" t="str">
        <f>'Public familial'!X149</f>
        <v/>
      </c>
      <c r="M385" s="292" t="str">
        <f>'Public familial'!Y149</f>
        <v/>
      </c>
      <c r="N385" s="323" t="str">
        <f t="shared" si="5"/>
        <v/>
      </c>
      <c r="O385" s="323" t="str">
        <f>IF(N385="","",IF(N385=0,0,'Public familial'!O149))</f>
        <v/>
      </c>
      <c r="P385" s="292">
        <f>IF(N385=0,0,'Public familial'!P149)</f>
        <v>0</v>
      </c>
      <c r="Q385" s="292" t="str">
        <f>'Public familial'!AD149</f>
        <v/>
      </c>
      <c r="R385" s="292" t="str">
        <f>'Public familial'!AE149</f>
        <v/>
      </c>
      <c r="S385" s="292" t="str">
        <f>'Public familial'!AF149</f>
        <v/>
      </c>
    </row>
    <row r="386" spans="1:19" x14ac:dyDescent="0.35">
      <c r="A386" s="292" t="s">
        <v>153</v>
      </c>
      <c r="B386" s="292" t="str">
        <f>'Public familial'!$C$6</f>
        <v>Choisir la période de dépôt</v>
      </c>
      <c r="C386" s="292">
        <f>'Identification de la salle'!$C$14</f>
        <v>0</v>
      </c>
      <c r="D386" s="323" t="str">
        <f>'Public familial'!$C$7</f>
        <v/>
      </c>
      <c r="E386" s="292">
        <f>'Public familial'!$C$8</f>
        <v>0</v>
      </c>
      <c r="F386" s="292" t="str">
        <f>'Public familial'!$C$9</f>
        <v>«Choisir»</v>
      </c>
      <c r="G386" s="323">
        <f>'Public familial'!$C$10</f>
        <v>0</v>
      </c>
      <c r="H386" s="323" t="str">
        <f>IF(OR(G386=0,G386=""),"",VLOOKUP(G386,Données!$B$50:$D$52,3,TRUE))</f>
        <v/>
      </c>
      <c r="I386" s="324" t="str">
        <f>'Tableau de bord'!$E$18</f>
        <v/>
      </c>
      <c r="J386" s="325" t="str">
        <f>'Tableau de bord'!$E$19</f>
        <v/>
      </c>
      <c r="K386" s="292">
        <f>'Public familial'!D150</f>
        <v>0</v>
      </c>
      <c r="L386" s="292" t="str">
        <f>'Public familial'!X150</f>
        <v/>
      </c>
      <c r="M386" s="292" t="str">
        <f>'Public familial'!Y150</f>
        <v/>
      </c>
      <c r="N386" s="323" t="str">
        <f t="shared" si="5"/>
        <v/>
      </c>
      <c r="O386" s="323" t="str">
        <f>IF(N386="","",IF(N386=0,0,'Public familial'!O150))</f>
        <v/>
      </c>
      <c r="P386" s="292">
        <f>IF(N386=0,0,'Public familial'!P150)</f>
        <v>0</v>
      </c>
      <c r="Q386" s="292" t="str">
        <f>'Public familial'!AD150</f>
        <v/>
      </c>
      <c r="R386" s="292" t="str">
        <f>'Public familial'!AE150</f>
        <v/>
      </c>
      <c r="S386" s="292" t="str">
        <f>'Public familial'!AF150</f>
        <v/>
      </c>
    </row>
    <row r="387" spans="1:19" x14ac:dyDescent="0.35">
      <c r="A387" s="292" t="s">
        <v>153</v>
      </c>
      <c r="B387" s="292" t="str">
        <f>'Public familial'!$C$6</f>
        <v>Choisir la période de dépôt</v>
      </c>
      <c r="C387" s="292">
        <f>'Identification de la salle'!$C$14</f>
        <v>0</v>
      </c>
      <c r="D387" s="323" t="str">
        <f>'Public familial'!$C$7</f>
        <v/>
      </c>
      <c r="E387" s="292">
        <f>'Public familial'!$C$8</f>
        <v>0</v>
      </c>
      <c r="F387" s="292" t="str">
        <f>'Public familial'!$C$9</f>
        <v>«Choisir»</v>
      </c>
      <c r="G387" s="323">
        <f>'Public familial'!$C$10</f>
        <v>0</v>
      </c>
      <c r="H387" s="323" t="str">
        <f>IF(OR(G387=0,G387=""),"",VLOOKUP(G387,Données!$B$50:$D$52,3,TRUE))</f>
        <v/>
      </c>
      <c r="I387" s="324" t="str">
        <f>'Tableau de bord'!$E$18</f>
        <v/>
      </c>
      <c r="J387" s="325" t="str">
        <f>'Tableau de bord'!$E$19</f>
        <v/>
      </c>
      <c r="K387" s="292">
        <f>'Public familial'!D151</f>
        <v>0</v>
      </c>
      <c r="L387" s="292" t="str">
        <f>'Public familial'!X151</f>
        <v/>
      </c>
      <c r="M387" s="292" t="str">
        <f>'Public familial'!Y151</f>
        <v/>
      </c>
      <c r="N387" s="323" t="str">
        <f t="shared" ref="N387:N450" si="6">IF(L387="","",L387-M387)</f>
        <v/>
      </c>
      <c r="O387" s="323" t="str">
        <f>IF(N387="","",IF(N387=0,0,'Public familial'!O151))</f>
        <v/>
      </c>
      <c r="P387" s="292">
        <f>IF(N387=0,0,'Public familial'!P151)</f>
        <v>0</v>
      </c>
      <c r="Q387" s="292" t="str">
        <f>'Public familial'!AD151</f>
        <v/>
      </c>
      <c r="R387" s="292" t="str">
        <f>'Public familial'!AE151</f>
        <v/>
      </c>
      <c r="S387" s="292" t="str">
        <f>'Public familial'!AF151</f>
        <v/>
      </c>
    </row>
    <row r="388" spans="1:19" x14ac:dyDescent="0.35">
      <c r="A388" s="292" t="s">
        <v>153</v>
      </c>
      <c r="B388" s="292" t="str">
        <f>'Public familial'!$C$6</f>
        <v>Choisir la période de dépôt</v>
      </c>
      <c r="C388" s="292">
        <f>'Identification de la salle'!$C$14</f>
        <v>0</v>
      </c>
      <c r="D388" s="323" t="str">
        <f>'Public familial'!$C$7</f>
        <v/>
      </c>
      <c r="E388" s="292">
        <f>'Public familial'!$C$8</f>
        <v>0</v>
      </c>
      <c r="F388" s="292" t="str">
        <f>'Public familial'!$C$9</f>
        <v>«Choisir»</v>
      </c>
      <c r="G388" s="323">
        <f>'Public familial'!$C$10</f>
        <v>0</v>
      </c>
      <c r="H388" s="323" t="str">
        <f>IF(OR(G388=0,G388=""),"",VLOOKUP(G388,Données!$B$50:$D$52,3,TRUE))</f>
        <v/>
      </c>
      <c r="I388" s="324" t="str">
        <f>'Tableau de bord'!$E$18</f>
        <v/>
      </c>
      <c r="J388" s="325" t="str">
        <f>'Tableau de bord'!$E$19</f>
        <v/>
      </c>
      <c r="K388" s="292">
        <f>'Public familial'!D152</f>
        <v>0</v>
      </c>
      <c r="L388" s="292" t="str">
        <f>'Public familial'!X152</f>
        <v/>
      </c>
      <c r="M388" s="292" t="str">
        <f>'Public familial'!Y152</f>
        <v/>
      </c>
      <c r="N388" s="323" t="str">
        <f t="shared" si="6"/>
        <v/>
      </c>
      <c r="O388" s="323" t="str">
        <f>IF(N388="","",IF(N388=0,0,'Public familial'!O152))</f>
        <v/>
      </c>
      <c r="P388" s="292">
        <f>IF(N388=0,0,'Public familial'!P152)</f>
        <v>0</v>
      </c>
      <c r="Q388" s="292" t="str">
        <f>'Public familial'!AD152</f>
        <v/>
      </c>
      <c r="R388" s="292" t="str">
        <f>'Public familial'!AE152</f>
        <v/>
      </c>
      <c r="S388" s="292" t="str">
        <f>'Public familial'!AF152</f>
        <v/>
      </c>
    </row>
    <row r="389" spans="1:19" x14ac:dyDescent="0.35">
      <c r="A389" s="292" t="s">
        <v>153</v>
      </c>
      <c r="B389" s="292" t="str">
        <f>'Public familial'!$C$6</f>
        <v>Choisir la période de dépôt</v>
      </c>
      <c r="C389" s="292">
        <f>'Identification de la salle'!$C$14</f>
        <v>0</v>
      </c>
      <c r="D389" s="323" t="str">
        <f>'Public familial'!$C$7</f>
        <v/>
      </c>
      <c r="E389" s="292">
        <f>'Public familial'!$C$8</f>
        <v>0</v>
      </c>
      <c r="F389" s="292" t="str">
        <f>'Public familial'!$C$9</f>
        <v>«Choisir»</v>
      </c>
      <c r="G389" s="323">
        <f>'Public familial'!$C$10</f>
        <v>0</v>
      </c>
      <c r="H389" s="323" t="str">
        <f>IF(OR(G389=0,G389=""),"",VLOOKUP(G389,Données!$B$50:$D$52,3,TRUE))</f>
        <v/>
      </c>
      <c r="I389" s="324" t="str">
        <f>'Tableau de bord'!$E$18</f>
        <v/>
      </c>
      <c r="J389" s="325" t="str">
        <f>'Tableau de bord'!$E$19</f>
        <v/>
      </c>
      <c r="K389" s="292">
        <f>'Public familial'!D153</f>
        <v>0</v>
      </c>
      <c r="L389" s="292" t="str">
        <f>'Public familial'!X153</f>
        <v/>
      </c>
      <c r="M389" s="292" t="str">
        <f>'Public familial'!Y153</f>
        <v/>
      </c>
      <c r="N389" s="323" t="str">
        <f t="shared" si="6"/>
        <v/>
      </c>
      <c r="O389" s="323" t="str">
        <f>IF(N389="","",IF(N389=0,0,'Public familial'!O153))</f>
        <v/>
      </c>
      <c r="P389" s="292">
        <f>IF(N389=0,0,'Public familial'!P153)</f>
        <v>0</v>
      </c>
      <c r="Q389" s="292" t="str">
        <f>'Public familial'!AD153</f>
        <v/>
      </c>
      <c r="R389" s="292" t="str">
        <f>'Public familial'!AE153</f>
        <v/>
      </c>
      <c r="S389" s="292" t="str">
        <f>'Public familial'!AF153</f>
        <v/>
      </c>
    </row>
    <row r="390" spans="1:19" x14ac:dyDescent="0.35">
      <c r="A390" s="292" t="s">
        <v>153</v>
      </c>
      <c r="B390" s="292" t="str">
        <f>'Public familial'!$C$6</f>
        <v>Choisir la période de dépôt</v>
      </c>
      <c r="C390" s="292">
        <f>'Identification de la salle'!$C$14</f>
        <v>0</v>
      </c>
      <c r="D390" s="323" t="str">
        <f>'Public familial'!$C$7</f>
        <v/>
      </c>
      <c r="E390" s="292">
        <f>'Public familial'!$C$8</f>
        <v>0</v>
      </c>
      <c r="F390" s="292" t="str">
        <f>'Public familial'!$C$9</f>
        <v>«Choisir»</v>
      </c>
      <c r="G390" s="323">
        <f>'Public familial'!$C$10</f>
        <v>0</v>
      </c>
      <c r="H390" s="323" t="str">
        <f>IF(OR(G390=0,G390=""),"",VLOOKUP(G390,Données!$B$50:$D$52,3,TRUE))</f>
        <v/>
      </c>
      <c r="I390" s="324" t="str">
        <f>'Tableau de bord'!$E$18</f>
        <v/>
      </c>
      <c r="J390" s="325" t="str">
        <f>'Tableau de bord'!$E$19</f>
        <v/>
      </c>
      <c r="K390" s="292">
        <f>'Public familial'!D154</f>
        <v>0</v>
      </c>
      <c r="L390" s="292" t="str">
        <f>'Public familial'!X154</f>
        <v/>
      </c>
      <c r="M390" s="292" t="str">
        <f>'Public familial'!Y154</f>
        <v/>
      </c>
      <c r="N390" s="323" t="str">
        <f t="shared" si="6"/>
        <v/>
      </c>
      <c r="O390" s="323" t="str">
        <f>IF(N390="","",IF(N390=0,0,'Public familial'!O154))</f>
        <v/>
      </c>
      <c r="P390" s="292">
        <f>IF(N390=0,0,'Public familial'!P154)</f>
        <v>0</v>
      </c>
      <c r="Q390" s="292" t="str">
        <f>'Public familial'!AD154</f>
        <v/>
      </c>
      <c r="R390" s="292" t="str">
        <f>'Public familial'!AE154</f>
        <v/>
      </c>
      <c r="S390" s="292" t="str">
        <f>'Public familial'!AF154</f>
        <v/>
      </c>
    </row>
    <row r="391" spans="1:19" x14ac:dyDescent="0.35">
      <c r="A391" s="292" t="s">
        <v>153</v>
      </c>
      <c r="B391" s="292" t="str">
        <f>'Public familial'!$C$6</f>
        <v>Choisir la période de dépôt</v>
      </c>
      <c r="C391" s="292">
        <f>'Identification de la salle'!$C$14</f>
        <v>0</v>
      </c>
      <c r="D391" s="323" t="str">
        <f>'Public familial'!$C$7</f>
        <v/>
      </c>
      <c r="E391" s="292">
        <f>'Public familial'!$C$8</f>
        <v>0</v>
      </c>
      <c r="F391" s="292" t="str">
        <f>'Public familial'!$C$9</f>
        <v>«Choisir»</v>
      </c>
      <c r="G391" s="323">
        <f>'Public familial'!$C$10</f>
        <v>0</v>
      </c>
      <c r="H391" s="323" t="str">
        <f>IF(OR(G391=0,G391=""),"",VLOOKUP(G391,Données!$B$50:$D$52,3,TRUE))</f>
        <v/>
      </c>
      <c r="I391" s="324" t="str">
        <f>'Tableau de bord'!$E$18</f>
        <v/>
      </c>
      <c r="J391" s="325" t="str">
        <f>'Tableau de bord'!$E$19</f>
        <v/>
      </c>
      <c r="K391" s="292">
        <f>'Public familial'!D155</f>
        <v>0</v>
      </c>
      <c r="L391" s="292" t="str">
        <f>'Public familial'!X155</f>
        <v/>
      </c>
      <c r="M391" s="292" t="str">
        <f>'Public familial'!Y155</f>
        <v/>
      </c>
      <c r="N391" s="323" t="str">
        <f t="shared" si="6"/>
        <v/>
      </c>
      <c r="O391" s="323" t="str">
        <f>IF(N391="","",IF(N391=0,0,'Public familial'!O155))</f>
        <v/>
      </c>
      <c r="P391" s="292">
        <f>IF(N391=0,0,'Public familial'!P155)</f>
        <v>0</v>
      </c>
      <c r="Q391" s="292" t="str">
        <f>'Public familial'!AD155</f>
        <v/>
      </c>
      <c r="R391" s="292" t="str">
        <f>'Public familial'!AE155</f>
        <v/>
      </c>
      <c r="S391" s="292" t="str">
        <f>'Public familial'!AF155</f>
        <v/>
      </c>
    </row>
    <row r="392" spans="1:19" x14ac:dyDescent="0.35">
      <c r="A392" s="292" t="s">
        <v>153</v>
      </c>
      <c r="B392" s="292" t="str">
        <f>'Public familial'!$C$6</f>
        <v>Choisir la période de dépôt</v>
      </c>
      <c r="C392" s="292">
        <f>'Identification de la salle'!$C$14</f>
        <v>0</v>
      </c>
      <c r="D392" s="323" t="str">
        <f>'Public familial'!$C$7</f>
        <v/>
      </c>
      <c r="E392" s="292">
        <f>'Public familial'!$C$8</f>
        <v>0</v>
      </c>
      <c r="F392" s="292" t="str">
        <f>'Public familial'!$C$9</f>
        <v>«Choisir»</v>
      </c>
      <c r="G392" s="323">
        <f>'Public familial'!$C$10</f>
        <v>0</v>
      </c>
      <c r="H392" s="323" t="str">
        <f>IF(OR(G392=0,G392=""),"",VLOOKUP(G392,Données!$B$50:$D$52,3,TRUE))</f>
        <v/>
      </c>
      <c r="I392" s="324" t="str">
        <f>'Tableau de bord'!$E$18</f>
        <v/>
      </c>
      <c r="J392" s="325" t="str">
        <f>'Tableau de bord'!$E$19</f>
        <v/>
      </c>
      <c r="K392" s="292">
        <f>'Public familial'!D156</f>
        <v>0</v>
      </c>
      <c r="L392" s="292" t="str">
        <f>'Public familial'!X156</f>
        <v/>
      </c>
      <c r="M392" s="292" t="str">
        <f>'Public familial'!Y156</f>
        <v/>
      </c>
      <c r="N392" s="323" t="str">
        <f t="shared" si="6"/>
        <v/>
      </c>
      <c r="O392" s="323" t="str">
        <f>IF(N392="","",IF(N392=0,0,'Public familial'!O156))</f>
        <v/>
      </c>
      <c r="P392" s="292">
        <f>IF(N392=0,0,'Public familial'!P156)</f>
        <v>0</v>
      </c>
      <c r="Q392" s="292" t="str">
        <f>'Public familial'!AD156</f>
        <v/>
      </c>
      <c r="R392" s="292" t="str">
        <f>'Public familial'!AE156</f>
        <v/>
      </c>
      <c r="S392" s="292" t="str">
        <f>'Public familial'!AF156</f>
        <v/>
      </c>
    </row>
    <row r="393" spans="1:19" x14ac:dyDescent="0.35">
      <c r="A393" s="292" t="s">
        <v>153</v>
      </c>
      <c r="B393" s="292" t="str">
        <f>'Public familial'!$C$6</f>
        <v>Choisir la période de dépôt</v>
      </c>
      <c r="C393" s="292">
        <f>'Identification de la salle'!$C$14</f>
        <v>0</v>
      </c>
      <c r="D393" s="323" t="str">
        <f>'Public familial'!$C$7</f>
        <v/>
      </c>
      <c r="E393" s="292">
        <f>'Public familial'!$C$8</f>
        <v>0</v>
      </c>
      <c r="F393" s="292" t="str">
        <f>'Public familial'!$C$9</f>
        <v>«Choisir»</v>
      </c>
      <c r="G393" s="323">
        <f>'Public familial'!$C$10</f>
        <v>0</v>
      </c>
      <c r="H393" s="323" t="str">
        <f>IF(OR(G393=0,G393=""),"",VLOOKUP(G393,Données!$B$50:$D$52,3,TRUE))</f>
        <v/>
      </c>
      <c r="I393" s="324" t="str">
        <f>'Tableau de bord'!$E$18</f>
        <v/>
      </c>
      <c r="J393" s="325" t="str">
        <f>'Tableau de bord'!$E$19</f>
        <v/>
      </c>
      <c r="K393" s="292">
        <f>'Public familial'!D157</f>
        <v>0</v>
      </c>
      <c r="L393" s="292" t="str">
        <f>'Public familial'!X157</f>
        <v/>
      </c>
      <c r="M393" s="292" t="str">
        <f>'Public familial'!Y157</f>
        <v/>
      </c>
      <c r="N393" s="323" t="str">
        <f t="shared" si="6"/>
        <v/>
      </c>
      <c r="O393" s="323" t="str">
        <f>IF(N393="","",IF(N393=0,0,'Public familial'!O157))</f>
        <v/>
      </c>
      <c r="P393" s="292">
        <f>IF(N393=0,0,'Public familial'!P157)</f>
        <v>0</v>
      </c>
      <c r="Q393" s="292" t="str">
        <f>'Public familial'!AD157</f>
        <v/>
      </c>
      <c r="R393" s="292" t="str">
        <f>'Public familial'!AE157</f>
        <v/>
      </c>
      <c r="S393" s="292" t="str">
        <f>'Public familial'!AF157</f>
        <v/>
      </c>
    </row>
    <row r="394" spans="1:19" x14ac:dyDescent="0.35">
      <c r="A394" s="292" t="s">
        <v>153</v>
      </c>
      <c r="B394" s="292" t="str">
        <f>'Public familial'!$C$6</f>
        <v>Choisir la période de dépôt</v>
      </c>
      <c r="C394" s="292">
        <f>'Identification de la salle'!$C$14</f>
        <v>0</v>
      </c>
      <c r="D394" s="323" t="str">
        <f>'Public familial'!$C$7</f>
        <v/>
      </c>
      <c r="E394" s="292">
        <f>'Public familial'!$C$8</f>
        <v>0</v>
      </c>
      <c r="F394" s="292" t="str">
        <f>'Public familial'!$C$9</f>
        <v>«Choisir»</v>
      </c>
      <c r="G394" s="323">
        <f>'Public familial'!$C$10</f>
        <v>0</v>
      </c>
      <c r="H394" s="323" t="str">
        <f>IF(OR(G394=0,G394=""),"",VLOOKUP(G394,Données!$B$50:$D$52,3,TRUE))</f>
        <v/>
      </c>
      <c r="I394" s="324" t="str">
        <f>'Tableau de bord'!$E$18</f>
        <v/>
      </c>
      <c r="J394" s="325" t="str">
        <f>'Tableau de bord'!$E$19</f>
        <v/>
      </c>
      <c r="K394" s="292">
        <f>'Public familial'!D158</f>
        <v>0</v>
      </c>
      <c r="L394" s="292" t="str">
        <f>'Public familial'!X158</f>
        <v/>
      </c>
      <c r="M394" s="292" t="str">
        <f>'Public familial'!Y158</f>
        <v/>
      </c>
      <c r="N394" s="323" t="str">
        <f t="shared" si="6"/>
        <v/>
      </c>
      <c r="O394" s="323" t="str">
        <f>IF(N394="","",IF(N394=0,0,'Public familial'!O158))</f>
        <v/>
      </c>
      <c r="P394" s="292">
        <f>IF(N394=0,0,'Public familial'!P158)</f>
        <v>0</v>
      </c>
      <c r="Q394" s="292" t="str">
        <f>'Public familial'!AD158</f>
        <v/>
      </c>
      <c r="R394" s="292" t="str">
        <f>'Public familial'!AE158</f>
        <v/>
      </c>
      <c r="S394" s="292" t="str">
        <f>'Public familial'!AF158</f>
        <v/>
      </c>
    </row>
    <row r="395" spans="1:19" x14ac:dyDescent="0.35">
      <c r="A395" s="292" t="s">
        <v>153</v>
      </c>
      <c r="B395" s="292" t="str">
        <f>'Public familial'!$C$6</f>
        <v>Choisir la période de dépôt</v>
      </c>
      <c r="C395" s="292">
        <f>'Identification de la salle'!$C$14</f>
        <v>0</v>
      </c>
      <c r="D395" s="323" t="str">
        <f>'Public familial'!$C$7</f>
        <v/>
      </c>
      <c r="E395" s="292">
        <f>'Public familial'!$C$8</f>
        <v>0</v>
      </c>
      <c r="F395" s="292" t="str">
        <f>'Public familial'!$C$9</f>
        <v>«Choisir»</v>
      </c>
      <c r="G395" s="323">
        <f>'Public familial'!$C$10</f>
        <v>0</v>
      </c>
      <c r="H395" s="323" t="str">
        <f>IF(OR(G395=0,G395=""),"",VLOOKUP(G395,Données!$B$50:$D$52,3,TRUE))</f>
        <v/>
      </c>
      <c r="I395" s="324" t="str">
        <f>'Tableau de bord'!$E$18</f>
        <v/>
      </c>
      <c r="J395" s="325" t="str">
        <f>'Tableau de bord'!$E$19</f>
        <v/>
      </c>
      <c r="K395" s="292">
        <f>'Public familial'!D159</f>
        <v>0</v>
      </c>
      <c r="L395" s="292" t="str">
        <f>'Public familial'!X159</f>
        <v/>
      </c>
      <c r="M395" s="292" t="str">
        <f>'Public familial'!Y159</f>
        <v/>
      </c>
      <c r="N395" s="323" t="str">
        <f t="shared" si="6"/>
        <v/>
      </c>
      <c r="O395" s="323" t="str">
        <f>IF(N395="","",IF(N395=0,0,'Public familial'!O159))</f>
        <v/>
      </c>
      <c r="P395" s="292">
        <f>IF(N395=0,0,'Public familial'!P159)</f>
        <v>0</v>
      </c>
      <c r="Q395" s="292" t="str">
        <f>'Public familial'!AD159</f>
        <v/>
      </c>
      <c r="R395" s="292" t="str">
        <f>'Public familial'!AE159</f>
        <v/>
      </c>
      <c r="S395" s="292" t="str">
        <f>'Public familial'!AF159</f>
        <v/>
      </c>
    </row>
    <row r="396" spans="1:19" x14ac:dyDescent="0.35">
      <c r="A396" s="292" t="s">
        <v>153</v>
      </c>
      <c r="B396" s="292" t="str">
        <f>'Public familial'!$C$6</f>
        <v>Choisir la période de dépôt</v>
      </c>
      <c r="C396" s="292">
        <f>'Identification de la salle'!$C$14</f>
        <v>0</v>
      </c>
      <c r="D396" s="323" t="str">
        <f>'Public familial'!$C$7</f>
        <v/>
      </c>
      <c r="E396" s="292">
        <f>'Public familial'!$C$8</f>
        <v>0</v>
      </c>
      <c r="F396" s="292" t="str">
        <f>'Public familial'!$C$9</f>
        <v>«Choisir»</v>
      </c>
      <c r="G396" s="323">
        <f>'Public familial'!$C$10</f>
        <v>0</v>
      </c>
      <c r="H396" s="323" t="str">
        <f>IF(OR(G396=0,G396=""),"",VLOOKUP(G396,Données!$B$50:$D$52,3,TRUE))</f>
        <v/>
      </c>
      <c r="I396" s="324" t="str">
        <f>'Tableau de bord'!$E$18</f>
        <v/>
      </c>
      <c r="J396" s="325" t="str">
        <f>'Tableau de bord'!$E$19</f>
        <v/>
      </c>
      <c r="K396" s="292">
        <f>'Public familial'!D160</f>
        <v>0</v>
      </c>
      <c r="L396" s="292" t="str">
        <f>'Public familial'!X160</f>
        <v/>
      </c>
      <c r="M396" s="292" t="str">
        <f>'Public familial'!Y160</f>
        <v/>
      </c>
      <c r="N396" s="323" t="str">
        <f t="shared" si="6"/>
        <v/>
      </c>
      <c r="O396" s="323" t="str">
        <f>IF(N396="","",IF(N396=0,0,'Public familial'!O160))</f>
        <v/>
      </c>
      <c r="P396" s="292">
        <f>IF(N396=0,0,'Public familial'!P160)</f>
        <v>0</v>
      </c>
      <c r="Q396" s="292" t="str">
        <f>'Public familial'!AD160</f>
        <v/>
      </c>
      <c r="R396" s="292" t="str">
        <f>'Public familial'!AE160</f>
        <v/>
      </c>
      <c r="S396" s="292" t="str">
        <f>'Public familial'!AF160</f>
        <v/>
      </c>
    </row>
    <row r="397" spans="1:19" x14ac:dyDescent="0.35">
      <c r="A397" s="292" t="s">
        <v>153</v>
      </c>
      <c r="B397" s="292" t="str">
        <f>'Public familial'!$C$6</f>
        <v>Choisir la période de dépôt</v>
      </c>
      <c r="C397" s="292">
        <f>'Identification de la salle'!$C$14</f>
        <v>0</v>
      </c>
      <c r="D397" s="323" t="str">
        <f>'Public familial'!$C$7</f>
        <v/>
      </c>
      <c r="E397" s="292">
        <f>'Public familial'!$C$8</f>
        <v>0</v>
      </c>
      <c r="F397" s="292" t="str">
        <f>'Public familial'!$C$9</f>
        <v>«Choisir»</v>
      </c>
      <c r="G397" s="323">
        <f>'Public familial'!$C$10</f>
        <v>0</v>
      </c>
      <c r="H397" s="323" t="str">
        <f>IF(OR(G397=0,G397=""),"",VLOOKUP(G397,Données!$B$50:$D$52,3,TRUE))</f>
        <v/>
      </c>
      <c r="I397" s="324" t="str">
        <f>'Tableau de bord'!$E$18</f>
        <v/>
      </c>
      <c r="J397" s="325" t="str">
        <f>'Tableau de bord'!$E$19</f>
        <v/>
      </c>
      <c r="K397" s="292">
        <f>'Public familial'!D161</f>
        <v>0</v>
      </c>
      <c r="L397" s="292" t="str">
        <f>'Public familial'!X161</f>
        <v/>
      </c>
      <c r="M397" s="292" t="str">
        <f>'Public familial'!Y161</f>
        <v/>
      </c>
      <c r="N397" s="323" t="str">
        <f t="shared" si="6"/>
        <v/>
      </c>
      <c r="O397" s="323" t="str">
        <f>IF(N397="","",IF(N397=0,0,'Public familial'!O161))</f>
        <v/>
      </c>
      <c r="P397" s="292">
        <f>IF(N397=0,0,'Public familial'!P161)</f>
        <v>0</v>
      </c>
      <c r="Q397" s="292" t="str">
        <f>'Public familial'!AD161</f>
        <v/>
      </c>
      <c r="R397" s="292" t="str">
        <f>'Public familial'!AE161</f>
        <v/>
      </c>
      <c r="S397" s="292" t="str">
        <f>'Public familial'!AF161</f>
        <v/>
      </c>
    </row>
    <row r="398" spans="1:19" x14ac:dyDescent="0.35">
      <c r="A398" s="292" t="s">
        <v>153</v>
      </c>
      <c r="B398" s="292" t="str">
        <f>'Public familial'!$C$6</f>
        <v>Choisir la période de dépôt</v>
      </c>
      <c r="C398" s="292">
        <f>'Identification de la salle'!$C$14</f>
        <v>0</v>
      </c>
      <c r="D398" s="323" t="str">
        <f>'Public familial'!$C$7</f>
        <v/>
      </c>
      <c r="E398" s="292">
        <f>'Public familial'!$C$8</f>
        <v>0</v>
      </c>
      <c r="F398" s="292" t="str">
        <f>'Public familial'!$C$9</f>
        <v>«Choisir»</v>
      </c>
      <c r="G398" s="323">
        <f>'Public familial'!$C$10</f>
        <v>0</v>
      </c>
      <c r="H398" s="323" t="str">
        <f>IF(OR(G398=0,G398=""),"",VLOOKUP(G398,Données!$B$50:$D$52,3,TRUE))</f>
        <v/>
      </c>
      <c r="I398" s="324" t="str">
        <f>'Tableau de bord'!$E$18</f>
        <v/>
      </c>
      <c r="J398" s="325" t="str">
        <f>'Tableau de bord'!$E$19</f>
        <v/>
      </c>
      <c r="K398" s="292">
        <f>'Public familial'!D162</f>
        <v>0</v>
      </c>
      <c r="L398" s="292" t="str">
        <f>'Public familial'!X162</f>
        <v/>
      </c>
      <c r="M398" s="292" t="str">
        <f>'Public familial'!Y162</f>
        <v/>
      </c>
      <c r="N398" s="323" t="str">
        <f t="shared" si="6"/>
        <v/>
      </c>
      <c r="O398" s="323" t="str">
        <f>IF(N398="","",IF(N398=0,0,'Public familial'!O162))</f>
        <v/>
      </c>
      <c r="P398" s="292">
        <f>IF(N398=0,0,'Public familial'!P162)</f>
        <v>0</v>
      </c>
      <c r="Q398" s="292" t="str">
        <f>'Public familial'!AD162</f>
        <v/>
      </c>
      <c r="R398" s="292" t="str">
        <f>'Public familial'!AE162</f>
        <v/>
      </c>
      <c r="S398" s="292" t="str">
        <f>'Public familial'!AF162</f>
        <v/>
      </c>
    </row>
    <row r="399" spans="1:19" x14ac:dyDescent="0.35">
      <c r="A399" s="292" t="s">
        <v>153</v>
      </c>
      <c r="B399" s="292" t="str">
        <f>'Public familial'!$C$6</f>
        <v>Choisir la période de dépôt</v>
      </c>
      <c r="C399" s="292">
        <f>'Identification de la salle'!$C$14</f>
        <v>0</v>
      </c>
      <c r="D399" s="323" t="str">
        <f>'Public familial'!$C$7</f>
        <v/>
      </c>
      <c r="E399" s="292">
        <f>'Public familial'!$C$8</f>
        <v>0</v>
      </c>
      <c r="F399" s="292" t="str">
        <f>'Public familial'!$C$9</f>
        <v>«Choisir»</v>
      </c>
      <c r="G399" s="323">
        <f>'Public familial'!$C$10</f>
        <v>0</v>
      </c>
      <c r="H399" s="323" t="str">
        <f>IF(OR(G399=0,G399=""),"",VLOOKUP(G399,Données!$B$50:$D$52,3,TRUE))</f>
        <v/>
      </c>
      <c r="I399" s="324" t="str">
        <f>'Tableau de bord'!$E$18</f>
        <v/>
      </c>
      <c r="J399" s="325" t="str">
        <f>'Tableau de bord'!$E$19</f>
        <v/>
      </c>
      <c r="K399" s="292">
        <f>'Public familial'!D163</f>
        <v>0</v>
      </c>
      <c r="L399" s="292" t="str">
        <f>'Public familial'!X163</f>
        <v/>
      </c>
      <c r="M399" s="292" t="str">
        <f>'Public familial'!Y163</f>
        <v/>
      </c>
      <c r="N399" s="323" t="str">
        <f t="shared" si="6"/>
        <v/>
      </c>
      <c r="O399" s="323" t="str">
        <f>IF(N399="","",IF(N399=0,0,'Public familial'!O163))</f>
        <v/>
      </c>
      <c r="P399" s="292">
        <f>IF(N399=0,0,'Public familial'!P163)</f>
        <v>0</v>
      </c>
      <c r="Q399" s="292" t="str">
        <f>'Public familial'!AD163</f>
        <v/>
      </c>
      <c r="R399" s="292" t="str">
        <f>'Public familial'!AE163</f>
        <v/>
      </c>
      <c r="S399" s="292" t="str">
        <f>'Public familial'!AF163</f>
        <v/>
      </c>
    </row>
    <row r="400" spans="1:19" x14ac:dyDescent="0.35">
      <c r="A400" s="292" t="s">
        <v>153</v>
      </c>
      <c r="B400" s="292" t="str">
        <f>'Public familial'!$C$6</f>
        <v>Choisir la période de dépôt</v>
      </c>
      <c r="C400" s="292">
        <f>'Identification de la salle'!$C$14</f>
        <v>0</v>
      </c>
      <c r="D400" s="323" t="str">
        <f>'Public familial'!$C$7</f>
        <v/>
      </c>
      <c r="E400" s="292">
        <f>'Public familial'!$C$8</f>
        <v>0</v>
      </c>
      <c r="F400" s="292" t="str">
        <f>'Public familial'!$C$9</f>
        <v>«Choisir»</v>
      </c>
      <c r="G400" s="323">
        <f>'Public familial'!$C$10</f>
        <v>0</v>
      </c>
      <c r="H400" s="323" t="str">
        <f>IF(OR(G400=0,G400=""),"",VLOOKUP(G400,Données!$B$50:$D$52,3,TRUE))</f>
        <v/>
      </c>
      <c r="I400" s="324" t="str">
        <f>'Tableau de bord'!$E$18</f>
        <v/>
      </c>
      <c r="J400" s="325" t="str">
        <f>'Tableau de bord'!$E$19</f>
        <v/>
      </c>
      <c r="K400" s="292">
        <f>'Public familial'!D164</f>
        <v>0</v>
      </c>
      <c r="L400" s="292" t="str">
        <f>'Public familial'!X164</f>
        <v/>
      </c>
      <c r="M400" s="292" t="str">
        <f>'Public familial'!Y164</f>
        <v/>
      </c>
      <c r="N400" s="323" t="str">
        <f t="shared" si="6"/>
        <v/>
      </c>
      <c r="O400" s="323" t="str">
        <f>IF(N400="","",IF(N400=0,0,'Public familial'!O164))</f>
        <v/>
      </c>
      <c r="P400" s="292">
        <f>IF(N400=0,0,'Public familial'!P164)</f>
        <v>0</v>
      </c>
      <c r="Q400" s="292" t="str">
        <f>'Public familial'!AD164</f>
        <v/>
      </c>
      <c r="R400" s="292" t="str">
        <f>'Public familial'!AE164</f>
        <v/>
      </c>
      <c r="S400" s="292" t="str">
        <f>'Public familial'!AF164</f>
        <v/>
      </c>
    </row>
    <row r="401" spans="1:19" x14ac:dyDescent="0.35">
      <c r="A401" s="292" t="s">
        <v>153</v>
      </c>
      <c r="B401" s="292" t="str">
        <f>'Public familial'!$C$6</f>
        <v>Choisir la période de dépôt</v>
      </c>
      <c r="C401" s="292">
        <f>'Identification de la salle'!$C$14</f>
        <v>0</v>
      </c>
      <c r="D401" s="323" t="str">
        <f>'Public familial'!$C$7</f>
        <v/>
      </c>
      <c r="E401" s="292">
        <f>'Public familial'!$C$8</f>
        <v>0</v>
      </c>
      <c r="F401" s="292" t="str">
        <f>'Public familial'!$C$9</f>
        <v>«Choisir»</v>
      </c>
      <c r="G401" s="323">
        <f>'Public familial'!$C$10</f>
        <v>0</v>
      </c>
      <c r="H401" s="323" t="str">
        <f>IF(OR(G401=0,G401=""),"",VLOOKUP(G401,Données!$B$50:$D$52,3,TRUE))</f>
        <v/>
      </c>
      <c r="I401" s="324" t="str">
        <f>'Tableau de bord'!$E$18</f>
        <v/>
      </c>
      <c r="J401" s="325" t="str">
        <f>'Tableau de bord'!$E$19</f>
        <v/>
      </c>
      <c r="K401" s="292">
        <f>'Public familial'!D165</f>
        <v>0</v>
      </c>
      <c r="L401" s="292" t="str">
        <f>'Public familial'!X165</f>
        <v/>
      </c>
      <c r="M401" s="292" t="str">
        <f>'Public familial'!Y165</f>
        <v/>
      </c>
      <c r="N401" s="323" t="str">
        <f t="shared" si="6"/>
        <v/>
      </c>
      <c r="O401" s="323" t="str">
        <f>IF(N401="","",IF(N401=0,0,'Public familial'!O165))</f>
        <v/>
      </c>
      <c r="P401" s="292">
        <f>IF(N401=0,0,'Public familial'!P165)</f>
        <v>0</v>
      </c>
      <c r="Q401" s="292" t="str">
        <f>'Public familial'!AD165</f>
        <v/>
      </c>
      <c r="R401" s="292" t="str">
        <f>'Public familial'!AE165</f>
        <v/>
      </c>
      <c r="S401" s="292" t="str">
        <f>'Public familial'!AF165</f>
        <v/>
      </c>
    </row>
    <row r="402" spans="1:19" x14ac:dyDescent="0.35">
      <c r="A402" s="292" t="s">
        <v>153</v>
      </c>
      <c r="B402" s="292" t="str">
        <f>'Public familial'!$C$6</f>
        <v>Choisir la période de dépôt</v>
      </c>
      <c r="C402" s="292">
        <f>'Identification de la salle'!$C$14</f>
        <v>0</v>
      </c>
      <c r="D402" s="323" t="str">
        <f>'Public familial'!$C$7</f>
        <v/>
      </c>
      <c r="E402" s="292">
        <f>'Public familial'!$C$8</f>
        <v>0</v>
      </c>
      <c r="F402" s="292" t="str">
        <f>'Public familial'!$C$9</f>
        <v>«Choisir»</v>
      </c>
      <c r="G402" s="323">
        <f>'Public familial'!$C$10</f>
        <v>0</v>
      </c>
      <c r="H402" s="323" t="str">
        <f>IF(OR(G402=0,G402=""),"",VLOOKUP(G402,Données!$B$50:$D$52,3,TRUE))</f>
        <v/>
      </c>
      <c r="I402" s="324" t="str">
        <f>'Tableau de bord'!$E$18</f>
        <v/>
      </c>
      <c r="J402" s="325" t="str">
        <f>'Tableau de bord'!$E$19</f>
        <v/>
      </c>
      <c r="K402" s="292">
        <f>'Public familial'!D166</f>
        <v>0</v>
      </c>
      <c r="L402" s="292" t="str">
        <f>'Public familial'!X166</f>
        <v/>
      </c>
      <c r="M402" s="292" t="str">
        <f>'Public familial'!Y166</f>
        <v/>
      </c>
      <c r="N402" s="323" t="str">
        <f t="shared" si="6"/>
        <v/>
      </c>
      <c r="O402" s="323" t="str">
        <f>IF(N402="","",IF(N402=0,0,'Public familial'!O166))</f>
        <v/>
      </c>
      <c r="P402" s="292">
        <f>IF(N402=0,0,'Public familial'!P166)</f>
        <v>0</v>
      </c>
      <c r="Q402" s="292" t="str">
        <f>'Public familial'!AD166</f>
        <v/>
      </c>
      <c r="R402" s="292" t="str">
        <f>'Public familial'!AE166</f>
        <v/>
      </c>
      <c r="S402" s="292" t="str">
        <f>'Public familial'!AF166</f>
        <v/>
      </c>
    </row>
    <row r="403" spans="1:19" x14ac:dyDescent="0.35">
      <c r="A403" s="292" t="s">
        <v>153</v>
      </c>
      <c r="B403" s="292" t="str">
        <f>'Public familial'!$C$6</f>
        <v>Choisir la période de dépôt</v>
      </c>
      <c r="C403" s="292">
        <f>'Identification de la salle'!$C$14</f>
        <v>0</v>
      </c>
      <c r="D403" s="323" t="str">
        <f>'Public familial'!$C$7</f>
        <v/>
      </c>
      <c r="E403" s="292">
        <f>'Public familial'!$C$8</f>
        <v>0</v>
      </c>
      <c r="F403" s="292" t="str">
        <f>'Public familial'!$C$9</f>
        <v>«Choisir»</v>
      </c>
      <c r="G403" s="323">
        <f>'Public familial'!$C$10</f>
        <v>0</v>
      </c>
      <c r="H403" s="323" t="str">
        <f>IF(OR(G403=0,G403=""),"",VLOOKUP(G403,Données!$B$50:$D$52,3,TRUE))</f>
        <v/>
      </c>
      <c r="I403" s="324" t="str">
        <f>'Tableau de bord'!$E$18</f>
        <v/>
      </c>
      <c r="J403" s="325" t="str">
        <f>'Tableau de bord'!$E$19</f>
        <v/>
      </c>
      <c r="K403" s="292">
        <f>'Public familial'!D167</f>
        <v>0</v>
      </c>
      <c r="L403" s="292" t="str">
        <f>'Public familial'!X167</f>
        <v/>
      </c>
      <c r="M403" s="292" t="str">
        <f>'Public familial'!Y167</f>
        <v/>
      </c>
      <c r="N403" s="323" t="str">
        <f t="shared" si="6"/>
        <v/>
      </c>
      <c r="O403" s="323" t="str">
        <f>IF(N403="","",IF(N403=0,0,'Public familial'!O167))</f>
        <v/>
      </c>
      <c r="P403" s="292">
        <f>IF(N403=0,0,'Public familial'!P167)</f>
        <v>0</v>
      </c>
      <c r="Q403" s="292" t="str">
        <f>'Public familial'!AD167</f>
        <v/>
      </c>
      <c r="R403" s="292" t="str">
        <f>'Public familial'!AE167</f>
        <v/>
      </c>
      <c r="S403" s="292" t="str">
        <f>'Public familial'!AF167</f>
        <v/>
      </c>
    </row>
    <row r="404" spans="1:19" x14ac:dyDescent="0.35">
      <c r="A404" s="292" t="s">
        <v>153</v>
      </c>
      <c r="B404" s="292" t="str">
        <f>'Public familial'!$C$6</f>
        <v>Choisir la période de dépôt</v>
      </c>
      <c r="C404" s="292">
        <f>'Identification de la salle'!$C$14</f>
        <v>0</v>
      </c>
      <c r="D404" s="323" t="str">
        <f>'Public familial'!$C$7</f>
        <v/>
      </c>
      <c r="E404" s="292">
        <f>'Public familial'!$C$8</f>
        <v>0</v>
      </c>
      <c r="F404" s="292" t="str">
        <f>'Public familial'!$C$9</f>
        <v>«Choisir»</v>
      </c>
      <c r="G404" s="323">
        <f>'Public familial'!$C$10</f>
        <v>0</v>
      </c>
      <c r="H404" s="323" t="str">
        <f>IF(OR(G404=0,G404=""),"",VLOOKUP(G404,Données!$B$50:$D$52,3,TRUE))</f>
        <v/>
      </c>
      <c r="I404" s="324" t="str">
        <f>'Tableau de bord'!$E$18</f>
        <v/>
      </c>
      <c r="J404" s="325" t="str">
        <f>'Tableau de bord'!$E$19</f>
        <v/>
      </c>
      <c r="K404" s="292">
        <f>'Public familial'!D168</f>
        <v>0</v>
      </c>
      <c r="L404" s="292" t="str">
        <f>'Public familial'!X168</f>
        <v/>
      </c>
      <c r="M404" s="292" t="str">
        <f>'Public familial'!Y168</f>
        <v/>
      </c>
      <c r="N404" s="323" t="str">
        <f t="shared" si="6"/>
        <v/>
      </c>
      <c r="O404" s="323" t="str">
        <f>IF(N404="","",IF(N404=0,0,'Public familial'!O168))</f>
        <v/>
      </c>
      <c r="P404" s="292">
        <f>IF(N404=0,0,'Public familial'!P168)</f>
        <v>0</v>
      </c>
      <c r="Q404" s="292" t="str">
        <f>'Public familial'!AD168</f>
        <v/>
      </c>
      <c r="R404" s="292" t="str">
        <f>'Public familial'!AE168</f>
        <v/>
      </c>
      <c r="S404" s="292" t="str">
        <f>'Public familial'!AF168</f>
        <v/>
      </c>
    </row>
    <row r="405" spans="1:19" x14ac:dyDescent="0.35">
      <c r="A405" s="292" t="s">
        <v>153</v>
      </c>
      <c r="B405" s="292" t="str">
        <f>'Public familial'!$C$6</f>
        <v>Choisir la période de dépôt</v>
      </c>
      <c r="C405" s="292">
        <f>'Identification de la salle'!$C$14</f>
        <v>0</v>
      </c>
      <c r="D405" s="323" t="str">
        <f>'Public familial'!$C$7</f>
        <v/>
      </c>
      <c r="E405" s="292">
        <f>'Public familial'!$C$8</f>
        <v>0</v>
      </c>
      <c r="F405" s="292" t="str">
        <f>'Public familial'!$C$9</f>
        <v>«Choisir»</v>
      </c>
      <c r="G405" s="323">
        <f>'Public familial'!$C$10</f>
        <v>0</v>
      </c>
      <c r="H405" s="323" t="str">
        <f>IF(OR(G405=0,G405=""),"",VLOOKUP(G405,Données!$B$50:$D$52,3,TRUE))</f>
        <v/>
      </c>
      <c r="I405" s="324" t="str">
        <f>'Tableau de bord'!$E$18</f>
        <v/>
      </c>
      <c r="J405" s="325" t="str">
        <f>'Tableau de bord'!$E$19</f>
        <v/>
      </c>
      <c r="K405" s="292">
        <f>'Public familial'!D169</f>
        <v>0</v>
      </c>
      <c r="L405" s="292" t="str">
        <f>'Public familial'!X169</f>
        <v/>
      </c>
      <c r="M405" s="292" t="str">
        <f>'Public familial'!Y169</f>
        <v/>
      </c>
      <c r="N405" s="323" t="str">
        <f t="shared" si="6"/>
        <v/>
      </c>
      <c r="O405" s="323" t="str">
        <f>IF(N405="","",IF(N405=0,0,'Public familial'!O169))</f>
        <v/>
      </c>
      <c r="P405" s="292">
        <f>IF(N405=0,0,'Public familial'!P169)</f>
        <v>0</v>
      </c>
      <c r="Q405" s="292" t="str">
        <f>'Public familial'!AD169</f>
        <v/>
      </c>
      <c r="R405" s="292" t="str">
        <f>'Public familial'!AE169</f>
        <v/>
      </c>
      <c r="S405" s="292" t="str">
        <f>'Public familial'!AF169</f>
        <v/>
      </c>
    </row>
    <row r="406" spans="1:19" x14ac:dyDescent="0.35">
      <c r="A406" s="292" t="s">
        <v>153</v>
      </c>
      <c r="B406" s="292" t="str">
        <f>'Public familial'!$C$6</f>
        <v>Choisir la période de dépôt</v>
      </c>
      <c r="C406" s="292">
        <f>'Identification de la salle'!$C$14</f>
        <v>0</v>
      </c>
      <c r="D406" s="323" t="str">
        <f>'Public familial'!$C$7</f>
        <v/>
      </c>
      <c r="E406" s="292">
        <f>'Public familial'!$C$8</f>
        <v>0</v>
      </c>
      <c r="F406" s="292" t="str">
        <f>'Public familial'!$C$9</f>
        <v>«Choisir»</v>
      </c>
      <c r="G406" s="323">
        <f>'Public familial'!$C$10</f>
        <v>0</v>
      </c>
      <c r="H406" s="323" t="str">
        <f>IF(OR(G406=0,G406=""),"",VLOOKUP(G406,Données!$B$50:$D$52,3,TRUE))</f>
        <v/>
      </c>
      <c r="I406" s="324" t="str">
        <f>'Tableau de bord'!$E$18</f>
        <v/>
      </c>
      <c r="J406" s="325" t="str">
        <f>'Tableau de bord'!$E$19</f>
        <v/>
      </c>
      <c r="K406" s="292">
        <f>'Public familial'!D170</f>
        <v>0</v>
      </c>
      <c r="L406" s="292" t="str">
        <f>'Public familial'!X170</f>
        <v/>
      </c>
      <c r="M406" s="292" t="str">
        <f>'Public familial'!Y170</f>
        <v/>
      </c>
      <c r="N406" s="323" t="str">
        <f t="shared" si="6"/>
        <v/>
      </c>
      <c r="O406" s="323" t="str">
        <f>IF(N406="","",IF(N406=0,0,'Public familial'!O170))</f>
        <v/>
      </c>
      <c r="P406" s="292">
        <f>IF(N406=0,0,'Public familial'!P170)</f>
        <v>0</v>
      </c>
      <c r="Q406" s="292" t="str">
        <f>'Public familial'!AD170</f>
        <v/>
      </c>
      <c r="R406" s="292" t="str">
        <f>'Public familial'!AE170</f>
        <v/>
      </c>
      <c r="S406" s="292" t="str">
        <f>'Public familial'!AF170</f>
        <v/>
      </c>
    </row>
    <row r="407" spans="1:19" x14ac:dyDescent="0.35">
      <c r="A407" s="292" t="s">
        <v>153</v>
      </c>
      <c r="B407" s="292" t="str">
        <f>'Public familial'!$C$6</f>
        <v>Choisir la période de dépôt</v>
      </c>
      <c r="C407" s="292">
        <f>'Identification de la salle'!$C$14</f>
        <v>0</v>
      </c>
      <c r="D407" s="323" t="str">
        <f>'Public familial'!$C$7</f>
        <v/>
      </c>
      <c r="E407" s="292">
        <f>'Public familial'!$C$8</f>
        <v>0</v>
      </c>
      <c r="F407" s="292" t="str">
        <f>'Public familial'!$C$9</f>
        <v>«Choisir»</v>
      </c>
      <c r="G407" s="323">
        <f>'Public familial'!$C$10</f>
        <v>0</v>
      </c>
      <c r="H407" s="323" t="str">
        <f>IF(OR(G407=0,G407=""),"",VLOOKUP(G407,Données!$B$50:$D$52,3,TRUE))</f>
        <v/>
      </c>
      <c r="I407" s="324" t="str">
        <f>'Tableau de bord'!$E$18</f>
        <v/>
      </c>
      <c r="J407" s="325" t="str">
        <f>'Tableau de bord'!$E$19</f>
        <v/>
      </c>
      <c r="K407" s="292">
        <f>'Public familial'!D171</f>
        <v>0</v>
      </c>
      <c r="L407" s="292" t="str">
        <f>'Public familial'!X171</f>
        <v/>
      </c>
      <c r="M407" s="292" t="str">
        <f>'Public familial'!Y171</f>
        <v/>
      </c>
      <c r="N407" s="323" t="str">
        <f t="shared" si="6"/>
        <v/>
      </c>
      <c r="O407" s="323" t="str">
        <f>IF(N407="","",IF(N407=0,0,'Public familial'!O171))</f>
        <v/>
      </c>
      <c r="P407" s="292">
        <f>IF(N407=0,0,'Public familial'!P171)</f>
        <v>0</v>
      </c>
      <c r="Q407" s="292" t="str">
        <f>'Public familial'!AD171</f>
        <v/>
      </c>
      <c r="R407" s="292" t="str">
        <f>'Public familial'!AE171</f>
        <v/>
      </c>
      <c r="S407" s="292" t="str">
        <f>'Public familial'!AF171</f>
        <v/>
      </c>
    </row>
    <row r="408" spans="1:19" x14ac:dyDescent="0.35">
      <c r="A408" s="292" t="s">
        <v>153</v>
      </c>
      <c r="B408" s="292" t="str">
        <f>'Public familial'!$C$6</f>
        <v>Choisir la période de dépôt</v>
      </c>
      <c r="C408" s="292">
        <f>'Identification de la salle'!$C$14</f>
        <v>0</v>
      </c>
      <c r="D408" s="323" t="str">
        <f>'Public familial'!$C$7</f>
        <v/>
      </c>
      <c r="E408" s="292">
        <f>'Public familial'!$C$8</f>
        <v>0</v>
      </c>
      <c r="F408" s="292" t="str">
        <f>'Public familial'!$C$9</f>
        <v>«Choisir»</v>
      </c>
      <c r="G408" s="323">
        <f>'Public familial'!$C$10</f>
        <v>0</v>
      </c>
      <c r="H408" s="323" t="str">
        <f>IF(OR(G408=0,G408=""),"",VLOOKUP(G408,Données!$B$50:$D$52,3,TRUE))</f>
        <v/>
      </c>
      <c r="I408" s="324" t="str">
        <f>'Tableau de bord'!$E$18</f>
        <v/>
      </c>
      <c r="J408" s="325" t="str">
        <f>'Tableau de bord'!$E$19</f>
        <v/>
      </c>
      <c r="K408" s="292">
        <f>'Public familial'!D172</f>
        <v>0</v>
      </c>
      <c r="L408" s="292" t="str">
        <f>'Public familial'!X172</f>
        <v/>
      </c>
      <c r="M408" s="292" t="str">
        <f>'Public familial'!Y172</f>
        <v/>
      </c>
      <c r="N408" s="323" t="str">
        <f t="shared" si="6"/>
        <v/>
      </c>
      <c r="O408" s="323" t="str">
        <f>IF(N408="","",IF(N408=0,0,'Public familial'!O172))</f>
        <v/>
      </c>
      <c r="P408" s="292">
        <f>IF(N408=0,0,'Public familial'!P172)</f>
        <v>0</v>
      </c>
      <c r="Q408" s="292" t="str">
        <f>'Public familial'!AD172</f>
        <v/>
      </c>
      <c r="R408" s="292" t="str">
        <f>'Public familial'!AE172</f>
        <v/>
      </c>
      <c r="S408" s="292" t="str">
        <f>'Public familial'!AF172</f>
        <v/>
      </c>
    </row>
    <row r="409" spans="1:19" x14ac:dyDescent="0.35">
      <c r="A409" s="292" t="s">
        <v>153</v>
      </c>
      <c r="B409" s="292" t="str">
        <f>'Public familial'!$C$6</f>
        <v>Choisir la période de dépôt</v>
      </c>
      <c r="C409" s="292">
        <f>'Identification de la salle'!$C$14</f>
        <v>0</v>
      </c>
      <c r="D409" s="323" t="str">
        <f>'Public familial'!$C$7</f>
        <v/>
      </c>
      <c r="E409" s="292">
        <f>'Public familial'!$C$8</f>
        <v>0</v>
      </c>
      <c r="F409" s="292" t="str">
        <f>'Public familial'!$C$9</f>
        <v>«Choisir»</v>
      </c>
      <c r="G409" s="323">
        <f>'Public familial'!$C$10</f>
        <v>0</v>
      </c>
      <c r="H409" s="323" t="str">
        <f>IF(OR(G409=0,G409=""),"",VLOOKUP(G409,Données!$B$50:$D$52,3,TRUE))</f>
        <v/>
      </c>
      <c r="I409" s="324" t="str">
        <f>'Tableau de bord'!$E$18</f>
        <v/>
      </c>
      <c r="J409" s="325" t="str">
        <f>'Tableau de bord'!$E$19</f>
        <v/>
      </c>
      <c r="K409" s="292">
        <f>'Public familial'!D173</f>
        <v>0</v>
      </c>
      <c r="L409" s="292" t="str">
        <f>'Public familial'!X173</f>
        <v/>
      </c>
      <c r="M409" s="292" t="str">
        <f>'Public familial'!Y173</f>
        <v/>
      </c>
      <c r="N409" s="323" t="str">
        <f t="shared" si="6"/>
        <v/>
      </c>
      <c r="O409" s="323" t="str">
        <f>IF(N409="","",IF(N409=0,0,'Public familial'!O173))</f>
        <v/>
      </c>
      <c r="P409" s="292">
        <f>IF(N409=0,0,'Public familial'!P173)</f>
        <v>0</v>
      </c>
      <c r="Q409" s="292" t="str">
        <f>'Public familial'!AD173</f>
        <v/>
      </c>
      <c r="R409" s="292" t="str">
        <f>'Public familial'!AE173</f>
        <v/>
      </c>
      <c r="S409" s="292" t="str">
        <f>'Public familial'!AF173</f>
        <v/>
      </c>
    </row>
    <row r="410" spans="1:19" x14ac:dyDescent="0.35">
      <c r="A410" s="292" t="s">
        <v>153</v>
      </c>
      <c r="B410" s="292" t="str">
        <f>'Public familial'!$C$6</f>
        <v>Choisir la période de dépôt</v>
      </c>
      <c r="C410" s="292">
        <f>'Identification de la salle'!$C$14</f>
        <v>0</v>
      </c>
      <c r="D410" s="323" t="str">
        <f>'Public familial'!$C$7</f>
        <v/>
      </c>
      <c r="E410" s="292">
        <f>'Public familial'!$C$8</f>
        <v>0</v>
      </c>
      <c r="F410" s="292" t="str">
        <f>'Public familial'!$C$9</f>
        <v>«Choisir»</v>
      </c>
      <c r="G410" s="323">
        <f>'Public familial'!$C$10</f>
        <v>0</v>
      </c>
      <c r="H410" s="323" t="str">
        <f>IF(OR(G410=0,G410=""),"",VLOOKUP(G410,Données!$B$50:$D$52,3,TRUE))</f>
        <v/>
      </c>
      <c r="I410" s="324" t="str">
        <f>'Tableau de bord'!$E$18</f>
        <v/>
      </c>
      <c r="J410" s="325" t="str">
        <f>'Tableau de bord'!$E$19</f>
        <v/>
      </c>
      <c r="K410" s="292">
        <f>'Public familial'!D174</f>
        <v>0</v>
      </c>
      <c r="L410" s="292" t="str">
        <f>'Public familial'!X174</f>
        <v/>
      </c>
      <c r="M410" s="292" t="str">
        <f>'Public familial'!Y174</f>
        <v/>
      </c>
      <c r="N410" s="323" t="str">
        <f t="shared" si="6"/>
        <v/>
      </c>
      <c r="O410" s="323" t="str">
        <f>IF(N410="","",IF(N410=0,0,'Public familial'!O174))</f>
        <v/>
      </c>
      <c r="P410" s="292">
        <f>IF(N410=0,0,'Public familial'!P174)</f>
        <v>0</v>
      </c>
      <c r="Q410" s="292" t="str">
        <f>'Public familial'!AD174</f>
        <v/>
      </c>
      <c r="R410" s="292" t="str">
        <f>'Public familial'!AE174</f>
        <v/>
      </c>
      <c r="S410" s="292" t="str">
        <f>'Public familial'!AF174</f>
        <v/>
      </c>
    </row>
    <row r="411" spans="1:19" x14ac:dyDescent="0.35">
      <c r="A411" s="292" t="s">
        <v>153</v>
      </c>
      <c r="B411" s="292" t="str">
        <f>'Public familial'!$C$6</f>
        <v>Choisir la période de dépôt</v>
      </c>
      <c r="C411" s="292">
        <f>'Identification de la salle'!$C$14</f>
        <v>0</v>
      </c>
      <c r="D411" s="323" t="str">
        <f>'Public familial'!$C$7</f>
        <v/>
      </c>
      <c r="E411" s="292">
        <f>'Public familial'!$C$8</f>
        <v>0</v>
      </c>
      <c r="F411" s="292" t="str">
        <f>'Public familial'!$C$9</f>
        <v>«Choisir»</v>
      </c>
      <c r="G411" s="323">
        <f>'Public familial'!$C$10</f>
        <v>0</v>
      </c>
      <c r="H411" s="323" t="str">
        <f>IF(OR(G411=0,G411=""),"",VLOOKUP(G411,Données!$B$50:$D$52,3,TRUE))</f>
        <v/>
      </c>
      <c r="I411" s="324" t="str">
        <f>'Tableau de bord'!$E$18</f>
        <v/>
      </c>
      <c r="J411" s="325" t="str">
        <f>'Tableau de bord'!$E$19</f>
        <v/>
      </c>
      <c r="K411" s="292">
        <f>'Public familial'!D175</f>
        <v>0</v>
      </c>
      <c r="L411" s="292" t="str">
        <f>'Public familial'!X175</f>
        <v/>
      </c>
      <c r="M411" s="292" t="str">
        <f>'Public familial'!Y175</f>
        <v/>
      </c>
      <c r="N411" s="323" t="str">
        <f t="shared" si="6"/>
        <v/>
      </c>
      <c r="O411" s="323" t="str">
        <f>IF(N411="","",IF(N411=0,0,'Public familial'!O175))</f>
        <v/>
      </c>
      <c r="P411" s="292">
        <f>IF(N411=0,0,'Public familial'!P175)</f>
        <v>0</v>
      </c>
      <c r="Q411" s="292" t="str">
        <f>'Public familial'!AD175</f>
        <v/>
      </c>
      <c r="R411" s="292" t="str">
        <f>'Public familial'!AE175</f>
        <v/>
      </c>
      <c r="S411" s="292" t="str">
        <f>'Public familial'!AF175</f>
        <v/>
      </c>
    </row>
    <row r="412" spans="1:19" x14ac:dyDescent="0.35">
      <c r="A412" s="292" t="s">
        <v>153</v>
      </c>
      <c r="B412" s="292" t="str">
        <f>'Public familial'!$C$6</f>
        <v>Choisir la période de dépôt</v>
      </c>
      <c r="C412" s="292">
        <f>'Identification de la salle'!$C$14</f>
        <v>0</v>
      </c>
      <c r="D412" s="323" t="str">
        <f>'Public familial'!$C$7</f>
        <v/>
      </c>
      <c r="E412" s="292">
        <f>'Public familial'!$C$8</f>
        <v>0</v>
      </c>
      <c r="F412" s="292" t="str">
        <f>'Public familial'!$C$9</f>
        <v>«Choisir»</v>
      </c>
      <c r="G412" s="323">
        <f>'Public familial'!$C$10</f>
        <v>0</v>
      </c>
      <c r="H412" s="323" t="str">
        <f>IF(OR(G412=0,G412=""),"",VLOOKUP(G412,Données!$B$50:$D$52,3,TRUE))</f>
        <v/>
      </c>
      <c r="I412" s="324" t="str">
        <f>'Tableau de bord'!$E$18</f>
        <v/>
      </c>
      <c r="J412" s="325" t="str">
        <f>'Tableau de bord'!$E$19</f>
        <v/>
      </c>
      <c r="K412" s="292">
        <f>'Public familial'!D176</f>
        <v>0</v>
      </c>
      <c r="L412" s="292" t="str">
        <f>'Public familial'!X176</f>
        <v/>
      </c>
      <c r="M412" s="292" t="str">
        <f>'Public familial'!Y176</f>
        <v/>
      </c>
      <c r="N412" s="323" t="str">
        <f t="shared" si="6"/>
        <v/>
      </c>
      <c r="O412" s="323" t="str">
        <f>IF(N412="","",IF(N412=0,0,'Public familial'!O176))</f>
        <v/>
      </c>
      <c r="P412" s="292">
        <f>IF(N412=0,0,'Public familial'!P176)</f>
        <v>0</v>
      </c>
      <c r="Q412" s="292" t="str">
        <f>'Public familial'!AD176</f>
        <v/>
      </c>
      <c r="R412" s="292" t="str">
        <f>'Public familial'!AE176</f>
        <v/>
      </c>
      <c r="S412" s="292" t="str">
        <f>'Public familial'!AF176</f>
        <v/>
      </c>
    </row>
    <row r="413" spans="1:19" x14ac:dyDescent="0.35">
      <c r="A413" s="292" t="s">
        <v>153</v>
      </c>
      <c r="B413" s="292" t="str">
        <f>'Public familial'!$C$6</f>
        <v>Choisir la période de dépôt</v>
      </c>
      <c r="C413" s="292">
        <f>'Identification de la salle'!$C$14</f>
        <v>0</v>
      </c>
      <c r="D413" s="323" t="str">
        <f>'Public familial'!$C$7</f>
        <v/>
      </c>
      <c r="E413" s="292">
        <f>'Public familial'!$C$8</f>
        <v>0</v>
      </c>
      <c r="F413" s="292" t="str">
        <f>'Public familial'!$C$9</f>
        <v>«Choisir»</v>
      </c>
      <c r="G413" s="323">
        <f>'Public familial'!$C$10</f>
        <v>0</v>
      </c>
      <c r="H413" s="323" t="str">
        <f>IF(OR(G413=0,G413=""),"",VLOOKUP(G413,Données!$B$50:$D$52,3,TRUE))</f>
        <v/>
      </c>
      <c r="I413" s="324" t="str">
        <f>'Tableau de bord'!$E$18</f>
        <v/>
      </c>
      <c r="J413" s="325" t="str">
        <f>'Tableau de bord'!$E$19</f>
        <v/>
      </c>
      <c r="K413" s="292">
        <f>'Public familial'!D177</f>
        <v>0</v>
      </c>
      <c r="L413" s="292" t="str">
        <f>'Public familial'!X177</f>
        <v/>
      </c>
      <c r="M413" s="292" t="str">
        <f>'Public familial'!Y177</f>
        <v/>
      </c>
      <c r="N413" s="323" t="str">
        <f t="shared" si="6"/>
        <v/>
      </c>
      <c r="O413" s="323" t="str">
        <f>IF(N413="","",IF(N413=0,0,'Public familial'!O177))</f>
        <v/>
      </c>
      <c r="P413" s="292">
        <f>IF(N413=0,0,'Public familial'!P177)</f>
        <v>0</v>
      </c>
      <c r="Q413" s="292" t="str">
        <f>'Public familial'!AD177</f>
        <v/>
      </c>
      <c r="R413" s="292" t="str">
        <f>'Public familial'!AE177</f>
        <v/>
      </c>
      <c r="S413" s="292" t="str">
        <f>'Public familial'!AF177</f>
        <v/>
      </c>
    </row>
    <row r="414" spans="1:19" x14ac:dyDescent="0.35">
      <c r="A414" s="292" t="s">
        <v>153</v>
      </c>
      <c r="B414" s="292" t="str">
        <f>'Public familial'!$C$6</f>
        <v>Choisir la période de dépôt</v>
      </c>
      <c r="C414" s="292">
        <f>'Identification de la salle'!$C$14</f>
        <v>0</v>
      </c>
      <c r="D414" s="323" t="str">
        <f>'Public familial'!$C$7</f>
        <v/>
      </c>
      <c r="E414" s="292">
        <f>'Public familial'!$C$8</f>
        <v>0</v>
      </c>
      <c r="F414" s="292" t="str">
        <f>'Public familial'!$C$9</f>
        <v>«Choisir»</v>
      </c>
      <c r="G414" s="323">
        <f>'Public familial'!$C$10</f>
        <v>0</v>
      </c>
      <c r="H414" s="323" t="str">
        <f>IF(OR(G414=0,G414=""),"",VLOOKUP(G414,Données!$B$50:$D$52,3,TRUE))</f>
        <v/>
      </c>
      <c r="I414" s="324" t="str">
        <f>'Tableau de bord'!$E$18</f>
        <v/>
      </c>
      <c r="J414" s="325" t="str">
        <f>'Tableau de bord'!$E$19</f>
        <v/>
      </c>
      <c r="K414" s="292">
        <f>'Public familial'!D178</f>
        <v>0</v>
      </c>
      <c r="L414" s="292" t="str">
        <f>'Public familial'!X178</f>
        <v/>
      </c>
      <c r="M414" s="292" t="str">
        <f>'Public familial'!Y178</f>
        <v/>
      </c>
      <c r="N414" s="323" t="str">
        <f t="shared" si="6"/>
        <v/>
      </c>
      <c r="O414" s="323" t="str">
        <f>IF(N414="","",IF(N414=0,0,'Public familial'!O178))</f>
        <v/>
      </c>
      <c r="P414" s="292">
        <f>IF(N414=0,0,'Public familial'!P178)</f>
        <v>0</v>
      </c>
      <c r="Q414" s="292" t="str">
        <f>'Public familial'!AD178</f>
        <v/>
      </c>
      <c r="R414" s="292" t="str">
        <f>'Public familial'!AE178</f>
        <v/>
      </c>
      <c r="S414" s="292" t="str">
        <f>'Public familial'!AF178</f>
        <v/>
      </c>
    </row>
    <row r="415" spans="1:19" x14ac:dyDescent="0.35">
      <c r="A415" s="292" t="s">
        <v>153</v>
      </c>
      <c r="B415" s="292" t="str">
        <f>'Public familial'!$C$6</f>
        <v>Choisir la période de dépôt</v>
      </c>
      <c r="C415" s="292">
        <f>'Identification de la salle'!$C$14</f>
        <v>0</v>
      </c>
      <c r="D415" s="323" t="str">
        <f>'Public familial'!$C$7</f>
        <v/>
      </c>
      <c r="E415" s="292">
        <f>'Public familial'!$C$8</f>
        <v>0</v>
      </c>
      <c r="F415" s="292" t="str">
        <f>'Public familial'!$C$9</f>
        <v>«Choisir»</v>
      </c>
      <c r="G415" s="323">
        <f>'Public familial'!$C$10</f>
        <v>0</v>
      </c>
      <c r="H415" s="323" t="str">
        <f>IF(OR(G415=0,G415=""),"",VLOOKUP(G415,Données!$B$50:$D$52,3,TRUE))</f>
        <v/>
      </c>
      <c r="I415" s="324" t="str">
        <f>'Tableau de bord'!$E$18</f>
        <v/>
      </c>
      <c r="J415" s="325" t="str">
        <f>'Tableau de bord'!$E$19</f>
        <v/>
      </c>
      <c r="K415" s="292">
        <f>'Public familial'!D179</f>
        <v>0</v>
      </c>
      <c r="L415" s="292" t="str">
        <f>'Public familial'!X179</f>
        <v/>
      </c>
      <c r="M415" s="292" t="str">
        <f>'Public familial'!Y179</f>
        <v/>
      </c>
      <c r="N415" s="323" t="str">
        <f t="shared" si="6"/>
        <v/>
      </c>
      <c r="O415" s="323" t="str">
        <f>IF(N415="","",IF(N415=0,0,'Public familial'!O179))</f>
        <v/>
      </c>
      <c r="P415" s="292">
        <f>IF(N415=0,0,'Public familial'!P179)</f>
        <v>0</v>
      </c>
      <c r="Q415" s="292" t="str">
        <f>'Public familial'!AD179</f>
        <v/>
      </c>
      <c r="R415" s="292" t="str">
        <f>'Public familial'!AE179</f>
        <v/>
      </c>
      <c r="S415" s="292" t="str">
        <f>'Public familial'!AF179</f>
        <v/>
      </c>
    </row>
    <row r="416" spans="1:19" x14ac:dyDescent="0.35">
      <c r="A416" s="292" t="s">
        <v>153</v>
      </c>
      <c r="B416" s="292" t="str">
        <f>'Public familial'!$C$6</f>
        <v>Choisir la période de dépôt</v>
      </c>
      <c r="C416" s="292">
        <f>'Identification de la salle'!$C$14</f>
        <v>0</v>
      </c>
      <c r="D416" s="323" t="str">
        <f>'Public familial'!$C$7</f>
        <v/>
      </c>
      <c r="E416" s="292">
        <f>'Public familial'!$C$8</f>
        <v>0</v>
      </c>
      <c r="F416" s="292" t="str">
        <f>'Public familial'!$C$9</f>
        <v>«Choisir»</v>
      </c>
      <c r="G416" s="323">
        <f>'Public familial'!$C$10</f>
        <v>0</v>
      </c>
      <c r="H416" s="323" t="str">
        <f>IF(OR(G416=0,G416=""),"",VLOOKUP(G416,Données!$B$50:$D$52,3,TRUE))</f>
        <v/>
      </c>
      <c r="I416" s="324" t="str">
        <f>'Tableau de bord'!$E$18</f>
        <v/>
      </c>
      <c r="J416" s="325" t="str">
        <f>'Tableau de bord'!$E$19</f>
        <v/>
      </c>
      <c r="K416" s="292">
        <f>'Public familial'!D180</f>
        <v>0</v>
      </c>
      <c r="L416" s="292" t="str">
        <f>'Public familial'!X180</f>
        <v/>
      </c>
      <c r="M416" s="292" t="str">
        <f>'Public familial'!Y180</f>
        <v/>
      </c>
      <c r="N416" s="323" t="str">
        <f t="shared" si="6"/>
        <v/>
      </c>
      <c r="O416" s="323" t="str">
        <f>IF(N416="","",IF(N416=0,0,'Public familial'!O180))</f>
        <v/>
      </c>
      <c r="P416" s="292">
        <f>IF(N416=0,0,'Public familial'!P180)</f>
        <v>0</v>
      </c>
      <c r="Q416" s="292" t="str">
        <f>'Public familial'!AD180</f>
        <v/>
      </c>
      <c r="R416" s="292" t="str">
        <f>'Public familial'!AE180</f>
        <v/>
      </c>
      <c r="S416" s="292" t="str">
        <f>'Public familial'!AF180</f>
        <v/>
      </c>
    </row>
    <row r="417" spans="1:19" x14ac:dyDescent="0.35">
      <c r="A417" s="292" t="s">
        <v>153</v>
      </c>
      <c r="B417" s="292" t="str">
        <f>'Public familial'!$C$6</f>
        <v>Choisir la période de dépôt</v>
      </c>
      <c r="C417" s="292">
        <f>'Identification de la salle'!$C$14</f>
        <v>0</v>
      </c>
      <c r="D417" s="323" t="str">
        <f>'Public familial'!$C$7</f>
        <v/>
      </c>
      <c r="E417" s="292">
        <f>'Public familial'!$C$8</f>
        <v>0</v>
      </c>
      <c r="F417" s="292" t="str">
        <f>'Public familial'!$C$9</f>
        <v>«Choisir»</v>
      </c>
      <c r="G417" s="323">
        <f>'Public familial'!$C$10</f>
        <v>0</v>
      </c>
      <c r="H417" s="323" t="str">
        <f>IF(OR(G417=0,G417=""),"",VLOOKUP(G417,Données!$B$50:$D$52,3,TRUE))</f>
        <v/>
      </c>
      <c r="I417" s="324" t="str">
        <f>'Tableau de bord'!$E$18</f>
        <v/>
      </c>
      <c r="J417" s="325" t="str">
        <f>'Tableau de bord'!$E$19</f>
        <v/>
      </c>
      <c r="K417" s="292">
        <f>'Public familial'!D181</f>
        <v>0</v>
      </c>
      <c r="L417" s="292" t="str">
        <f>'Public familial'!X181</f>
        <v/>
      </c>
      <c r="M417" s="292" t="str">
        <f>'Public familial'!Y181</f>
        <v/>
      </c>
      <c r="N417" s="323" t="str">
        <f t="shared" si="6"/>
        <v/>
      </c>
      <c r="O417" s="323" t="str">
        <f>IF(N417="","",IF(N417=0,0,'Public familial'!O181))</f>
        <v/>
      </c>
      <c r="P417" s="292">
        <f>IF(N417=0,0,'Public familial'!P181)</f>
        <v>0</v>
      </c>
      <c r="Q417" s="292" t="str">
        <f>'Public familial'!AD181</f>
        <v/>
      </c>
      <c r="R417" s="292" t="str">
        <f>'Public familial'!AE181</f>
        <v/>
      </c>
      <c r="S417" s="292" t="str">
        <f>'Public familial'!AF181</f>
        <v/>
      </c>
    </row>
    <row r="418" spans="1:19" x14ac:dyDescent="0.35">
      <c r="A418" s="292" t="s">
        <v>153</v>
      </c>
      <c r="B418" s="292" t="str">
        <f>'Public familial'!$C$6</f>
        <v>Choisir la période de dépôt</v>
      </c>
      <c r="C418" s="292">
        <f>'Identification de la salle'!$C$14</f>
        <v>0</v>
      </c>
      <c r="D418" s="323" t="str">
        <f>'Public familial'!$C$7</f>
        <v/>
      </c>
      <c r="E418" s="292">
        <f>'Public familial'!$C$8</f>
        <v>0</v>
      </c>
      <c r="F418" s="292" t="str">
        <f>'Public familial'!$C$9</f>
        <v>«Choisir»</v>
      </c>
      <c r="G418" s="323">
        <f>'Public familial'!$C$10</f>
        <v>0</v>
      </c>
      <c r="H418" s="323" t="str">
        <f>IF(OR(G418=0,G418=""),"",VLOOKUP(G418,Données!$B$50:$D$52,3,TRUE))</f>
        <v/>
      </c>
      <c r="I418" s="324" t="str">
        <f>'Tableau de bord'!$E$18</f>
        <v/>
      </c>
      <c r="J418" s="325" t="str">
        <f>'Tableau de bord'!$E$19</f>
        <v/>
      </c>
      <c r="K418" s="292">
        <f>'Public familial'!D182</f>
        <v>0</v>
      </c>
      <c r="L418" s="292" t="str">
        <f>'Public familial'!X182</f>
        <v/>
      </c>
      <c r="M418" s="292" t="str">
        <f>'Public familial'!Y182</f>
        <v/>
      </c>
      <c r="N418" s="323" t="str">
        <f t="shared" si="6"/>
        <v/>
      </c>
      <c r="O418" s="323" t="str">
        <f>IF(N418="","",IF(N418=0,0,'Public familial'!O182))</f>
        <v/>
      </c>
      <c r="P418" s="292">
        <f>IF(N418=0,0,'Public familial'!P182)</f>
        <v>0</v>
      </c>
      <c r="Q418" s="292" t="str">
        <f>'Public familial'!AD182</f>
        <v/>
      </c>
      <c r="R418" s="292" t="str">
        <f>'Public familial'!AE182</f>
        <v/>
      </c>
      <c r="S418" s="292" t="str">
        <f>'Public familial'!AF182</f>
        <v/>
      </c>
    </row>
    <row r="419" spans="1:19" x14ac:dyDescent="0.35">
      <c r="A419" s="292" t="s">
        <v>153</v>
      </c>
      <c r="B419" s="292" t="str">
        <f>'Public familial'!$C$6</f>
        <v>Choisir la période de dépôt</v>
      </c>
      <c r="C419" s="292">
        <f>'Identification de la salle'!$C$14</f>
        <v>0</v>
      </c>
      <c r="D419" s="323" t="str">
        <f>'Public familial'!$C$7</f>
        <v/>
      </c>
      <c r="E419" s="292">
        <f>'Public familial'!$C$8</f>
        <v>0</v>
      </c>
      <c r="F419" s="292" t="str">
        <f>'Public familial'!$C$9</f>
        <v>«Choisir»</v>
      </c>
      <c r="G419" s="323">
        <f>'Public familial'!$C$10</f>
        <v>0</v>
      </c>
      <c r="H419" s="323" t="str">
        <f>IF(OR(G419=0,G419=""),"",VLOOKUP(G419,Données!$B$50:$D$52,3,TRUE))</f>
        <v/>
      </c>
      <c r="I419" s="324" t="str">
        <f>'Tableau de bord'!$E$18</f>
        <v/>
      </c>
      <c r="J419" s="325" t="str">
        <f>'Tableau de bord'!$E$19</f>
        <v/>
      </c>
      <c r="K419" s="292">
        <f>'Public familial'!D183</f>
        <v>0</v>
      </c>
      <c r="L419" s="292" t="str">
        <f>'Public familial'!X183</f>
        <v/>
      </c>
      <c r="M419" s="292" t="str">
        <f>'Public familial'!Y183</f>
        <v/>
      </c>
      <c r="N419" s="323" t="str">
        <f t="shared" si="6"/>
        <v/>
      </c>
      <c r="O419" s="323" t="str">
        <f>IF(N419="","",IF(N419=0,0,'Public familial'!O183))</f>
        <v/>
      </c>
      <c r="P419" s="292">
        <f>IF(N419=0,0,'Public familial'!P183)</f>
        <v>0</v>
      </c>
      <c r="Q419" s="292" t="str">
        <f>'Public familial'!AD183</f>
        <v/>
      </c>
      <c r="R419" s="292" t="str">
        <f>'Public familial'!AE183</f>
        <v/>
      </c>
      <c r="S419" s="292" t="str">
        <f>'Public familial'!AF183</f>
        <v/>
      </c>
    </row>
    <row r="420" spans="1:19" x14ac:dyDescent="0.35">
      <c r="A420" s="292" t="s">
        <v>153</v>
      </c>
      <c r="B420" s="292" t="str">
        <f>'Public familial'!$C$6</f>
        <v>Choisir la période de dépôt</v>
      </c>
      <c r="C420" s="292">
        <f>'Identification de la salle'!$C$14</f>
        <v>0</v>
      </c>
      <c r="D420" s="323" t="str">
        <f>'Public familial'!$C$7</f>
        <v/>
      </c>
      <c r="E420" s="292">
        <f>'Public familial'!$C$8</f>
        <v>0</v>
      </c>
      <c r="F420" s="292" t="str">
        <f>'Public familial'!$C$9</f>
        <v>«Choisir»</v>
      </c>
      <c r="G420" s="323">
        <f>'Public familial'!$C$10</f>
        <v>0</v>
      </c>
      <c r="H420" s="323" t="str">
        <f>IF(OR(G420=0,G420=""),"",VLOOKUP(G420,Données!$B$50:$D$52,3,TRUE))</f>
        <v/>
      </c>
      <c r="I420" s="324" t="str">
        <f>'Tableau de bord'!$E$18</f>
        <v/>
      </c>
      <c r="J420" s="325" t="str">
        <f>'Tableau de bord'!$E$19</f>
        <v/>
      </c>
      <c r="K420" s="292">
        <f>'Public familial'!D184</f>
        <v>0</v>
      </c>
      <c r="L420" s="292" t="str">
        <f>'Public familial'!X184</f>
        <v/>
      </c>
      <c r="M420" s="292" t="str">
        <f>'Public familial'!Y184</f>
        <v/>
      </c>
      <c r="N420" s="323" t="str">
        <f t="shared" si="6"/>
        <v/>
      </c>
      <c r="O420" s="323" t="str">
        <f>IF(N420="","",IF(N420=0,0,'Public familial'!O184))</f>
        <v/>
      </c>
      <c r="P420" s="292">
        <f>IF(N420=0,0,'Public familial'!P184)</f>
        <v>0</v>
      </c>
      <c r="Q420" s="292" t="str">
        <f>'Public familial'!AD184</f>
        <v/>
      </c>
      <c r="R420" s="292" t="str">
        <f>'Public familial'!AE184</f>
        <v/>
      </c>
      <c r="S420" s="292" t="str">
        <f>'Public familial'!AF184</f>
        <v/>
      </c>
    </row>
    <row r="421" spans="1:19" x14ac:dyDescent="0.35">
      <c r="A421" s="292" t="s">
        <v>153</v>
      </c>
      <c r="B421" s="292" t="str">
        <f>'Public familial'!$C$6</f>
        <v>Choisir la période de dépôt</v>
      </c>
      <c r="C421" s="292">
        <f>'Identification de la salle'!$C$14</f>
        <v>0</v>
      </c>
      <c r="D421" s="323" t="str">
        <f>'Public familial'!$C$7</f>
        <v/>
      </c>
      <c r="E421" s="292">
        <f>'Public familial'!$C$8</f>
        <v>0</v>
      </c>
      <c r="F421" s="292" t="str">
        <f>'Public familial'!$C$9</f>
        <v>«Choisir»</v>
      </c>
      <c r="G421" s="323">
        <f>'Public familial'!$C$10</f>
        <v>0</v>
      </c>
      <c r="H421" s="323" t="str">
        <f>IF(OR(G421=0,G421=""),"",VLOOKUP(G421,Données!$B$50:$D$52,3,TRUE))</f>
        <v/>
      </c>
      <c r="I421" s="324" t="str">
        <f>'Tableau de bord'!$E$18</f>
        <v/>
      </c>
      <c r="J421" s="325" t="str">
        <f>'Tableau de bord'!$E$19</f>
        <v/>
      </c>
      <c r="K421" s="292">
        <f>'Public familial'!D185</f>
        <v>0</v>
      </c>
      <c r="L421" s="292" t="str">
        <f>'Public familial'!X185</f>
        <v/>
      </c>
      <c r="M421" s="292" t="str">
        <f>'Public familial'!Y185</f>
        <v/>
      </c>
      <c r="N421" s="323" t="str">
        <f t="shared" si="6"/>
        <v/>
      </c>
      <c r="O421" s="323" t="str">
        <f>IF(N421="","",IF(N421=0,0,'Public familial'!O185))</f>
        <v/>
      </c>
      <c r="P421" s="292">
        <f>IF(N421=0,0,'Public familial'!P185)</f>
        <v>0</v>
      </c>
      <c r="Q421" s="292" t="str">
        <f>'Public familial'!AD185</f>
        <v/>
      </c>
      <c r="R421" s="292" t="str">
        <f>'Public familial'!AE185</f>
        <v/>
      </c>
      <c r="S421" s="292" t="str">
        <f>'Public familial'!AF185</f>
        <v/>
      </c>
    </row>
    <row r="422" spans="1:19" x14ac:dyDescent="0.35">
      <c r="A422" s="292" t="s">
        <v>153</v>
      </c>
      <c r="B422" s="292" t="str">
        <f>'Public familial'!$C$6</f>
        <v>Choisir la période de dépôt</v>
      </c>
      <c r="C422" s="292">
        <f>'Identification de la salle'!$C$14</f>
        <v>0</v>
      </c>
      <c r="D422" s="323" t="str">
        <f>'Public familial'!$C$7</f>
        <v/>
      </c>
      <c r="E422" s="292">
        <f>'Public familial'!$C$8</f>
        <v>0</v>
      </c>
      <c r="F422" s="292" t="str">
        <f>'Public familial'!$C$9</f>
        <v>«Choisir»</v>
      </c>
      <c r="G422" s="323">
        <f>'Public familial'!$C$10</f>
        <v>0</v>
      </c>
      <c r="H422" s="323" t="str">
        <f>IF(OR(G422=0,G422=""),"",VLOOKUP(G422,Données!$B$50:$D$52,3,TRUE))</f>
        <v/>
      </c>
      <c r="I422" s="324" t="str">
        <f>'Tableau de bord'!$E$18</f>
        <v/>
      </c>
      <c r="J422" s="325" t="str">
        <f>'Tableau de bord'!$E$19</f>
        <v/>
      </c>
      <c r="K422" s="292">
        <f>'Public familial'!D186</f>
        <v>0</v>
      </c>
      <c r="L422" s="292" t="str">
        <f>'Public familial'!X186</f>
        <v/>
      </c>
      <c r="M422" s="292" t="str">
        <f>'Public familial'!Y186</f>
        <v/>
      </c>
      <c r="N422" s="323" t="str">
        <f t="shared" si="6"/>
        <v/>
      </c>
      <c r="O422" s="323" t="str">
        <f>IF(N422="","",IF(N422=0,0,'Public familial'!O186))</f>
        <v/>
      </c>
      <c r="P422" s="292">
        <f>IF(N422=0,0,'Public familial'!P186)</f>
        <v>0</v>
      </c>
      <c r="Q422" s="292" t="str">
        <f>'Public familial'!AD186</f>
        <v/>
      </c>
      <c r="R422" s="292" t="str">
        <f>'Public familial'!AE186</f>
        <v/>
      </c>
      <c r="S422" s="292" t="str">
        <f>'Public familial'!AF186</f>
        <v/>
      </c>
    </row>
    <row r="423" spans="1:19" x14ac:dyDescent="0.35">
      <c r="A423" s="292" t="s">
        <v>153</v>
      </c>
      <c r="B423" s="292" t="str">
        <f>'Public familial'!$C$6</f>
        <v>Choisir la période de dépôt</v>
      </c>
      <c r="C423" s="292">
        <f>'Identification de la salle'!$C$14</f>
        <v>0</v>
      </c>
      <c r="D423" s="323" t="str">
        <f>'Public familial'!$C$7</f>
        <v/>
      </c>
      <c r="E423" s="292">
        <f>'Public familial'!$C$8</f>
        <v>0</v>
      </c>
      <c r="F423" s="292" t="str">
        <f>'Public familial'!$C$9</f>
        <v>«Choisir»</v>
      </c>
      <c r="G423" s="323">
        <f>'Public familial'!$C$10</f>
        <v>0</v>
      </c>
      <c r="H423" s="323" t="str">
        <f>IF(OR(G423=0,G423=""),"",VLOOKUP(G423,Données!$B$50:$D$52,3,TRUE))</f>
        <v/>
      </c>
      <c r="I423" s="324" t="str">
        <f>'Tableau de bord'!$E$18</f>
        <v/>
      </c>
      <c r="J423" s="325" t="str">
        <f>'Tableau de bord'!$E$19</f>
        <v/>
      </c>
      <c r="K423" s="292">
        <f>'Public familial'!D187</f>
        <v>0</v>
      </c>
      <c r="L423" s="292" t="str">
        <f>'Public familial'!X187</f>
        <v/>
      </c>
      <c r="M423" s="292" t="str">
        <f>'Public familial'!Y187</f>
        <v/>
      </c>
      <c r="N423" s="323" t="str">
        <f t="shared" si="6"/>
        <v/>
      </c>
      <c r="O423" s="323" t="str">
        <f>IF(N423="","",IF(N423=0,0,'Public familial'!O187))</f>
        <v/>
      </c>
      <c r="P423" s="292">
        <f>IF(N423=0,0,'Public familial'!P187)</f>
        <v>0</v>
      </c>
      <c r="Q423" s="292" t="str">
        <f>'Public familial'!AD187</f>
        <v/>
      </c>
      <c r="R423" s="292" t="str">
        <f>'Public familial'!AE187</f>
        <v/>
      </c>
      <c r="S423" s="292" t="str">
        <f>'Public familial'!AF187</f>
        <v/>
      </c>
    </row>
    <row r="424" spans="1:19" x14ac:dyDescent="0.35">
      <c r="A424" s="292" t="s">
        <v>153</v>
      </c>
      <c r="B424" s="292" t="str">
        <f>'Public familial'!$C$6</f>
        <v>Choisir la période de dépôt</v>
      </c>
      <c r="C424" s="292">
        <f>'Identification de la salle'!$C$14</f>
        <v>0</v>
      </c>
      <c r="D424" s="323" t="str">
        <f>'Public familial'!$C$7</f>
        <v/>
      </c>
      <c r="E424" s="292">
        <f>'Public familial'!$C$8</f>
        <v>0</v>
      </c>
      <c r="F424" s="292" t="str">
        <f>'Public familial'!$C$9</f>
        <v>«Choisir»</v>
      </c>
      <c r="G424" s="323">
        <f>'Public familial'!$C$10</f>
        <v>0</v>
      </c>
      <c r="H424" s="323" t="str">
        <f>IF(OR(G424=0,G424=""),"",VLOOKUP(G424,Données!$B$50:$D$52,3,TRUE))</f>
        <v/>
      </c>
      <c r="I424" s="324" t="str">
        <f>'Tableau de bord'!$E$18</f>
        <v/>
      </c>
      <c r="J424" s="325" t="str">
        <f>'Tableau de bord'!$E$19</f>
        <v/>
      </c>
      <c r="K424" s="292">
        <f>'Public familial'!D188</f>
        <v>0</v>
      </c>
      <c r="L424" s="292" t="str">
        <f>'Public familial'!X188</f>
        <v/>
      </c>
      <c r="M424" s="292" t="str">
        <f>'Public familial'!Y188</f>
        <v/>
      </c>
      <c r="N424" s="323" t="str">
        <f t="shared" si="6"/>
        <v/>
      </c>
      <c r="O424" s="323" t="str">
        <f>IF(N424="","",IF(N424=0,0,'Public familial'!O188))</f>
        <v/>
      </c>
      <c r="P424" s="292">
        <f>IF(N424=0,0,'Public familial'!P188)</f>
        <v>0</v>
      </c>
      <c r="Q424" s="292" t="str">
        <f>'Public familial'!AD188</f>
        <v/>
      </c>
      <c r="R424" s="292" t="str">
        <f>'Public familial'!AE188</f>
        <v/>
      </c>
      <c r="S424" s="292" t="str">
        <f>'Public familial'!AF188</f>
        <v/>
      </c>
    </row>
    <row r="425" spans="1:19" x14ac:dyDescent="0.35">
      <c r="A425" s="292" t="s">
        <v>153</v>
      </c>
      <c r="B425" s="292" t="str">
        <f>'Public familial'!$C$6</f>
        <v>Choisir la période de dépôt</v>
      </c>
      <c r="C425" s="292">
        <f>'Identification de la salle'!$C$14</f>
        <v>0</v>
      </c>
      <c r="D425" s="323" t="str">
        <f>'Public familial'!$C$7</f>
        <v/>
      </c>
      <c r="E425" s="292">
        <f>'Public familial'!$C$8</f>
        <v>0</v>
      </c>
      <c r="F425" s="292" t="str">
        <f>'Public familial'!$C$9</f>
        <v>«Choisir»</v>
      </c>
      <c r="G425" s="323">
        <f>'Public familial'!$C$10</f>
        <v>0</v>
      </c>
      <c r="H425" s="323" t="str">
        <f>IF(OR(G425=0,G425=""),"",VLOOKUP(G425,Données!$B$50:$D$52,3,TRUE))</f>
        <v/>
      </c>
      <c r="I425" s="324" t="str">
        <f>'Tableau de bord'!$E$18</f>
        <v/>
      </c>
      <c r="J425" s="325" t="str">
        <f>'Tableau de bord'!$E$19</f>
        <v/>
      </c>
      <c r="K425" s="292">
        <f>'Public familial'!D189</f>
        <v>0</v>
      </c>
      <c r="L425" s="292" t="str">
        <f>'Public familial'!X189</f>
        <v/>
      </c>
      <c r="M425" s="292" t="str">
        <f>'Public familial'!Y189</f>
        <v/>
      </c>
      <c r="N425" s="323" t="str">
        <f t="shared" si="6"/>
        <v/>
      </c>
      <c r="O425" s="323" t="str">
        <f>IF(N425="","",IF(N425=0,0,'Public familial'!O189))</f>
        <v/>
      </c>
      <c r="P425" s="292">
        <f>IF(N425=0,0,'Public familial'!P189)</f>
        <v>0</v>
      </c>
      <c r="Q425" s="292" t="str">
        <f>'Public familial'!AD189</f>
        <v/>
      </c>
      <c r="R425" s="292" t="str">
        <f>'Public familial'!AE189</f>
        <v/>
      </c>
      <c r="S425" s="292" t="str">
        <f>'Public familial'!AF189</f>
        <v/>
      </c>
    </row>
    <row r="426" spans="1:19" x14ac:dyDescent="0.35">
      <c r="A426" s="292" t="s">
        <v>153</v>
      </c>
      <c r="B426" s="292" t="str">
        <f>'Public familial'!$C$6</f>
        <v>Choisir la période de dépôt</v>
      </c>
      <c r="C426" s="292">
        <f>'Identification de la salle'!$C$14</f>
        <v>0</v>
      </c>
      <c r="D426" s="323" t="str">
        <f>'Public familial'!$C$7</f>
        <v/>
      </c>
      <c r="E426" s="292">
        <f>'Public familial'!$C$8</f>
        <v>0</v>
      </c>
      <c r="F426" s="292" t="str">
        <f>'Public familial'!$C$9</f>
        <v>«Choisir»</v>
      </c>
      <c r="G426" s="323">
        <f>'Public familial'!$C$10</f>
        <v>0</v>
      </c>
      <c r="H426" s="323" t="str">
        <f>IF(OR(G426=0,G426=""),"",VLOOKUP(G426,Données!$B$50:$D$52,3,TRUE))</f>
        <v/>
      </c>
      <c r="I426" s="324" t="str">
        <f>'Tableau de bord'!$E$18</f>
        <v/>
      </c>
      <c r="J426" s="325" t="str">
        <f>'Tableau de bord'!$E$19</f>
        <v/>
      </c>
      <c r="K426" s="292">
        <f>'Public familial'!D190</f>
        <v>0</v>
      </c>
      <c r="L426" s="292" t="str">
        <f>'Public familial'!X190</f>
        <v/>
      </c>
      <c r="M426" s="292" t="str">
        <f>'Public familial'!Y190</f>
        <v/>
      </c>
      <c r="N426" s="323" t="str">
        <f t="shared" si="6"/>
        <v/>
      </c>
      <c r="O426" s="323" t="str">
        <f>IF(N426="","",IF(N426=0,0,'Public familial'!O190))</f>
        <v/>
      </c>
      <c r="P426" s="292">
        <f>IF(N426=0,0,'Public familial'!P190)</f>
        <v>0</v>
      </c>
      <c r="Q426" s="292" t="str">
        <f>'Public familial'!AD190</f>
        <v/>
      </c>
      <c r="R426" s="292" t="str">
        <f>'Public familial'!AE190</f>
        <v/>
      </c>
      <c r="S426" s="292" t="str">
        <f>'Public familial'!AF190</f>
        <v/>
      </c>
    </row>
    <row r="427" spans="1:19" x14ac:dyDescent="0.35">
      <c r="A427" s="292" t="s">
        <v>153</v>
      </c>
      <c r="B427" s="292" t="str">
        <f>'Public familial'!$C$6</f>
        <v>Choisir la période de dépôt</v>
      </c>
      <c r="C427" s="292">
        <f>'Identification de la salle'!$C$14</f>
        <v>0</v>
      </c>
      <c r="D427" s="323" t="str">
        <f>'Public familial'!$C$7</f>
        <v/>
      </c>
      <c r="E427" s="292">
        <f>'Public familial'!$C$8</f>
        <v>0</v>
      </c>
      <c r="F427" s="292" t="str">
        <f>'Public familial'!$C$9</f>
        <v>«Choisir»</v>
      </c>
      <c r="G427" s="323">
        <f>'Public familial'!$C$10</f>
        <v>0</v>
      </c>
      <c r="H427" s="323" t="str">
        <f>IF(OR(G427=0,G427=""),"",VLOOKUP(G427,Données!$B$50:$D$52,3,TRUE))</f>
        <v/>
      </c>
      <c r="I427" s="324" t="str">
        <f>'Tableau de bord'!$E$18</f>
        <v/>
      </c>
      <c r="J427" s="325" t="str">
        <f>'Tableau de bord'!$E$19</f>
        <v/>
      </c>
      <c r="K427" s="292">
        <f>'Public familial'!D191</f>
        <v>0</v>
      </c>
      <c r="L427" s="292" t="str">
        <f>'Public familial'!X191</f>
        <v/>
      </c>
      <c r="M427" s="292" t="str">
        <f>'Public familial'!Y191</f>
        <v/>
      </c>
      <c r="N427" s="323" t="str">
        <f t="shared" si="6"/>
        <v/>
      </c>
      <c r="O427" s="323" t="str">
        <f>IF(N427="","",IF(N427=0,0,'Public familial'!O191))</f>
        <v/>
      </c>
      <c r="P427" s="292">
        <f>IF(N427=0,0,'Public familial'!P191)</f>
        <v>0</v>
      </c>
      <c r="Q427" s="292" t="str">
        <f>'Public familial'!AD191</f>
        <v/>
      </c>
      <c r="R427" s="292" t="str">
        <f>'Public familial'!AE191</f>
        <v/>
      </c>
      <c r="S427" s="292" t="str">
        <f>'Public familial'!AF191</f>
        <v/>
      </c>
    </row>
    <row r="428" spans="1:19" x14ac:dyDescent="0.35">
      <c r="A428" s="292" t="s">
        <v>153</v>
      </c>
      <c r="B428" s="292" t="str">
        <f>'Public familial'!$C$6</f>
        <v>Choisir la période de dépôt</v>
      </c>
      <c r="C428" s="292">
        <f>'Identification de la salle'!$C$14</f>
        <v>0</v>
      </c>
      <c r="D428" s="323" t="str">
        <f>'Public familial'!$C$7</f>
        <v/>
      </c>
      <c r="E428" s="292">
        <f>'Public familial'!$C$8</f>
        <v>0</v>
      </c>
      <c r="F428" s="292" t="str">
        <f>'Public familial'!$C$9</f>
        <v>«Choisir»</v>
      </c>
      <c r="G428" s="323">
        <f>'Public familial'!$C$10</f>
        <v>0</v>
      </c>
      <c r="H428" s="323" t="str">
        <f>IF(OR(G428=0,G428=""),"",VLOOKUP(G428,Données!$B$50:$D$52,3,TRUE))</f>
        <v/>
      </c>
      <c r="I428" s="324" t="str">
        <f>'Tableau de bord'!$E$18</f>
        <v/>
      </c>
      <c r="J428" s="325" t="str">
        <f>'Tableau de bord'!$E$19</f>
        <v/>
      </c>
      <c r="K428" s="292">
        <f>'Public familial'!D192</f>
        <v>0</v>
      </c>
      <c r="L428" s="292" t="str">
        <f>'Public familial'!X192</f>
        <v/>
      </c>
      <c r="M428" s="292" t="str">
        <f>'Public familial'!Y192</f>
        <v/>
      </c>
      <c r="N428" s="323" t="str">
        <f t="shared" si="6"/>
        <v/>
      </c>
      <c r="O428" s="323" t="str">
        <f>IF(N428="","",IF(N428=0,0,'Public familial'!O192))</f>
        <v/>
      </c>
      <c r="P428" s="292">
        <f>IF(N428=0,0,'Public familial'!P192)</f>
        <v>0</v>
      </c>
      <c r="Q428" s="292" t="str">
        <f>'Public familial'!AD192</f>
        <v/>
      </c>
      <c r="R428" s="292" t="str">
        <f>'Public familial'!AE192</f>
        <v/>
      </c>
      <c r="S428" s="292" t="str">
        <f>'Public familial'!AF192</f>
        <v/>
      </c>
    </row>
    <row r="429" spans="1:19" x14ac:dyDescent="0.35">
      <c r="A429" s="292" t="s">
        <v>153</v>
      </c>
      <c r="B429" s="292" t="str">
        <f>'Public familial'!$C$6</f>
        <v>Choisir la période de dépôt</v>
      </c>
      <c r="C429" s="292">
        <f>'Identification de la salle'!$C$14</f>
        <v>0</v>
      </c>
      <c r="D429" s="323" t="str">
        <f>'Public familial'!$C$7</f>
        <v/>
      </c>
      <c r="E429" s="292">
        <f>'Public familial'!$C$8</f>
        <v>0</v>
      </c>
      <c r="F429" s="292" t="str">
        <f>'Public familial'!$C$9</f>
        <v>«Choisir»</v>
      </c>
      <c r="G429" s="323">
        <f>'Public familial'!$C$10</f>
        <v>0</v>
      </c>
      <c r="H429" s="323" t="str">
        <f>IF(OR(G429=0,G429=""),"",VLOOKUP(G429,Données!$B$50:$D$52,3,TRUE))</f>
        <v/>
      </c>
      <c r="I429" s="324" t="str">
        <f>'Tableau de bord'!$E$18</f>
        <v/>
      </c>
      <c r="J429" s="325" t="str">
        <f>'Tableau de bord'!$E$19</f>
        <v/>
      </c>
      <c r="K429" s="292">
        <f>'Public familial'!D193</f>
        <v>0</v>
      </c>
      <c r="L429" s="292" t="str">
        <f>'Public familial'!X193</f>
        <v/>
      </c>
      <c r="M429" s="292" t="str">
        <f>'Public familial'!Y193</f>
        <v/>
      </c>
      <c r="N429" s="323" t="str">
        <f t="shared" si="6"/>
        <v/>
      </c>
      <c r="O429" s="323" t="str">
        <f>IF(N429="","",IF(N429=0,0,'Public familial'!O193))</f>
        <v/>
      </c>
      <c r="P429" s="292">
        <f>IF(N429=0,0,'Public familial'!P193)</f>
        <v>0</v>
      </c>
      <c r="Q429" s="292" t="str">
        <f>'Public familial'!AD193</f>
        <v/>
      </c>
      <c r="R429" s="292" t="str">
        <f>'Public familial'!AE193</f>
        <v/>
      </c>
      <c r="S429" s="292" t="str">
        <f>'Public familial'!AF193</f>
        <v/>
      </c>
    </row>
    <row r="430" spans="1:19" x14ac:dyDescent="0.35">
      <c r="A430" s="292" t="s">
        <v>153</v>
      </c>
      <c r="B430" s="292" t="str">
        <f>'Public familial'!$C$6</f>
        <v>Choisir la période de dépôt</v>
      </c>
      <c r="C430" s="292">
        <f>'Identification de la salle'!$C$14</f>
        <v>0</v>
      </c>
      <c r="D430" s="323" t="str">
        <f>'Public familial'!$C$7</f>
        <v/>
      </c>
      <c r="E430" s="292">
        <f>'Public familial'!$C$8</f>
        <v>0</v>
      </c>
      <c r="F430" s="292" t="str">
        <f>'Public familial'!$C$9</f>
        <v>«Choisir»</v>
      </c>
      <c r="G430" s="323">
        <f>'Public familial'!$C$10</f>
        <v>0</v>
      </c>
      <c r="H430" s="323" t="str">
        <f>IF(OR(G430=0,G430=""),"",VLOOKUP(G430,Données!$B$50:$D$52,3,TRUE))</f>
        <v/>
      </c>
      <c r="I430" s="324" t="str">
        <f>'Tableau de bord'!$E$18</f>
        <v/>
      </c>
      <c r="J430" s="325" t="str">
        <f>'Tableau de bord'!$E$19</f>
        <v/>
      </c>
      <c r="K430" s="292">
        <f>'Public familial'!D194</f>
        <v>0</v>
      </c>
      <c r="L430" s="292" t="str">
        <f>'Public familial'!X194</f>
        <v/>
      </c>
      <c r="M430" s="292" t="str">
        <f>'Public familial'!Y194</f>
        <v/>
      </c>
      <c r="N430" s="323" t="str">
        <f t="shared" si="6"/>
        <v/>
      </c>
      <c r="O430" s="323" t="str">
        <f>IF(N430="","",IF(N430=0,0,'Public familial'!O194))</f>
        <v/>
      </c>
      <c r="P430" s="292">
        <f>IF(N430=0,0,'Public familial'!P194)</f>
        <v>0</v>
      </c>
      <c r="Q430" s="292" t="str">
        <f>'Public familial'!AD194</f>
        <v/>
      </c>
      <c r="R430" s="292" t="str">
        <f>'Public familial'!AE194</f>
        <v/>
      </c>
      <c r="S430" s="292" t="str">
        <f>'Public familial'!AF194</f>
        <v/>
      </c>
    </row>
    <row r="431" spans="1:19" x14ac:dyDescent="0.35">
      <c r="A431" s="292" t="s">
        <v>153</v>
      </c>
      <c r="B431" s="292" t="str">
        <f>'Public familial'!$C$6</f>
        <v>Choisir la période de dépôt</v>
      </c>
      <c r="C431" s="292">
        <f>'Identification de la salle'!$C$14</f>
        <v>0</v>
      </c>
      <c r="D431" s="323" t="str">
        <f>'Public familial'!$C$7</f>
        <v/>
      </c>
      <c r="E431" s="292">
        <f>'Public familial'!$C$8</f>
        <v>0</v>
      </c>
      <c r="F431" s="292" t="str">
        <f>'Public familial'!$C$9</f>
        <v>«Choisir»</v>
      </c>
      <c r="G431" s="323">
        <f>'Public familial'!$C$10</f>
        <v>0</v>
      </c>
      <c r="H431" s="323" t="str">
        <f>IF(OR(G431=0,G431=""),"",VLOOKUP(G431,Données!$B$50:$D$52,3,TRUE))</f>
        <v/>
      </c>
      <c r="I431" s="324" t="str">
        <f>'Tableau de bord'!$E$18</f>
        <v/>
      </c>
      <c r="J431" s="325" t="str">
        <f>'Tableau de bord'!$E$19</f>
        <v/>
      </c>
      <c r="K431" s="292">
        <f>'Public familial'!D195</f>
        <v>0</v>
      </c>
      <c r="L431" s="292" t="str">
        <f>'Public familial'!X195</f>
        <v/>
      </c>
      <c r="M431" s="292" t="str">
        <f>'Public familial'!Y195</f>
        <v/>
      </c>
      <c r="N431" s="323" t="str">
        <f t="shared" si="6"/>
        <v/>
      </c>
      <c r="O431" s="323" t="str">
        <f>IF(N431="","",IF(N431=0,0,'Public familial'!O195))</f>
        <v/>
      </c>
      <c r="P431" s="292">
        <f>IF(N431=0,0,'Public familial'!P195)</f>
        <v>0</v>
      </c>
      <c r="Q431" s="292" t="str">
        <f>'Public familial'!AD195</f>
        <v/>
      </c>
      <c r="R431" s="292" t="str">
        <f>'Public familial'!AE195</f>
        <v/>
      </c>
      <c r="S431" s="292" t="str">
        <f>'Public familial'!AF195</f>
        <v/>
      </c>
    </row>
    <row r="432" spans="1:19" x14ac:dyDescent="0.35">
      <c r="A432" s="292" t="s">
        <v>153</v>
      </c>
      <c r="B432" s="292" t="str">
        <f>'Public familial'!$C$6</f>
        <v>Choisir la période de dépôt</v>
      </c>
      <c r="C432" s="292">
        <f>'Identification de la salle'!$C$14</f>
        <v>0</v>
      </c>
      <c r="D432" s="323" t="str">
        <f>'Public familial'!$C$7</f>
        <v/>
      </c>
      <c r="E432" s="292">
        <f>'Public familial'!$C$8</f>
        <v>0</v>
      </c>
      <c r="F432" s="292" t="str">
        <f>'Public familial'!$C$9</f>
        <v>«Choisir»</v>
      </c>
      <c r="G432" s="323">
        <f>'Public familial'!$C$10</f>
        <v>0</v>
      </c>
      <c r="H432" s="323" t="str">
        <f>IF(OR(G432=0,G432=""),"",VLOOKUP(G432,Données!$B$50:$D$52,3,TRUE))</f>
        <v/>
      </c>
      <c r="I432" s="324" t="str">
        <f>'Tableau de bord'!$E$18</f>
        <v/>
      </c>
      <c r="J432" s="325" t="str">
        <f>'Tableau de bord'!$E$19</f>
        <v/>
      </c>
      <c r="K432" s="292">
        <f>'Public familial'!D196</f>
        <v>0</v>
      </c>
      <c r="L432" s="292" t="str">
        <f>'Public familial'!X196</f>
        <v/>
      </c>
      <c r="M432" s="292" t="str">
        <f>'Public familial'!Y196</f>
        <v/>
      </c>
      <c r="N432" s="323" t="str">
        <f t="shared" si="6"/>
        <v/>
      </c>
      <c r="O432" s="323" t="str">
        <f>IF(N432="","",IF(N432=0,0,'Public familial'!O196))</f>
        <v/>
      </c>
      <c r="P432" s="292">
        <f>IF(N432=0,0,'Public familial'!P196)</f>
        <v>0</v>
      </c>
      <c r="Q432" s="292" t="str">
        <f>'Public familial'!AD196</f>
        <v/>
      </c>
      <c r="R432" s="292" t="str">
        <f>'Public familial'!AE196</f>
        <v/>
      </c>
      <c r="S432" s="292" t="str">
        <f>'Public familial'!AF196</f>
        <v/>
      </c>
    </row>
    <row r="433" spans="1:19" x14ac:dyDescent="0.35">
      <c r="A433" s="292" t="s">
        <v>153</v>
      </c>
      <c r="B433" s="292" t="str">
        <f>'Public familial'!$C$6</f>
        <v>Choisir la période de dépôt</v>
      </c>
      <c r="C433" s="292">
        <f>'Identification de la salle'!$C$14</f>
        <v>0</v>
      </c>
      <c r="D433" s="323" t="str">
        <f>'Public familial'!$C$7</f>
        <v/>
      </c>
      <c r="E433" s="292">
        <f>'Public familial'!$C$8</f>
        <v>0</v>
      </c>
      <c r="F433" s="292" t="str">
        <f>'Public familial'!$C$9</f>
        <v>«Choisir»</v>
      </c>
      <c r="G433" s="323">
        <f>'Public familial'!$C$10</f>
        <v>0</v>
      </c>
      <c r="H433" s="323" t="str">
        <f>IF(OR(G433=0,G433=""),"",VLOOKUP(G433,Données!$B$50:$D$52,3,TRUE))</f>
        <v/>
      </c>
      <c r="I433" s="324" t="str">
        <f>'Tableau de bord'!$E$18</f>
        <v/>
      </c>
      <c r="J433" s="325" t="str">
        <f>'Tableau de bord'!$E$19</f>
        <v/>
      </c>
      <c r="K433" s="292">
        <f>'Public familial'!D197</f>
        <v>0</v>
      </c>
      <c r="L433" s="292" t="str">
        <f>'Public familial'!X197</f>
        <v/>
      </c>
      <c r="M433" s="292" t="str">
        <f>'Public familial'!Y197</f>
        <v/>
      </c>
      <c r="N433" s="323" t="str">
        <f t="shared" si="6"/>
        <v/>
      </c>
      <c r="O433" s="323" t="str">
        <f>IF(N433="","",IF(N433=0,0,'Public familial'!O197))</f>
        <v/>
      </c>
      <c r="P433" s="292">
        <f>IF(N433=0,0,'Public familial'!P197)</f>
        <v>0</v>
      </c>
      <c r="Q433" s="292" t="str">
        <f>'Public familial'!AD197</f>
        <v/>
      </c>
      <c r="R433" s="292" t="str">
        <f>'Public familial'!AE197</f>
        <v/>
      </c>
      <c r="S433" s="292" t="str">
        <f>'Public familial'!AF197</f>
        <v/>
      </c>
    </row>
    <row r="434" spans="1:19" x14ac:dyDescent="0.35">
      <c r="A434" s="292" t="s">
        <v>153</v>
      </c>
      <c r="B434" s="292" t="str">
        <f>'Public familial'!$C$6</f>
        <v>Choisir la période de dépôt</v>
      </c>
      <c r="C434" s="292">
        <f>'Identification de la salle'!$C$14</f>
        <v>0</v>
      </c>
      <c r="D434" s="323" t="str">
        <f>'Public familial'!$C$7</f>
        <v/>
      </c>
      <c r="E434" s="292">
        <f>'Public familial'!$C$8</f>
        <v>0</v>
      </c>
      <c r="F434" s="292" t="str">
        <f>'Public familial'!$C$9</f>
        <v>«Choisir»</v>
      </c>
      <c r="G434" s="323">
        <f>'Public familial'!$C$10</f>
        <v>0</v>
      </c>
      <c r="H434" s="323" t="str">
        <f>IF(OR(G434=0,G434=""),"",VLOOKUP(G434,Données!$B$50:$D$52,3,TRUE))</f>
        <v/>
      </c>
      <c r="I434" s="324" t="str">
        <f>'Tableau de bord'!$E$18</f>
        <v/>
      </c>
      <c r="J434" s="325" t="str">
        <f>'Tableau de bord'!$E$19</f>
        <v/>
      </c>
      <c r="K434" s="292">
        <f>'Public familial'!D198</f>
        <v>0</v>
      </c>
      <c r="L434" s="292" t="str">
        <f>'Public familial'!X198</f>
        <v/>
      </c>
      <c r="M434" s="292" t="str">
        <f>'Public familial'!Y198</f>
        <v/>
      </c>
      <c r="N434" s="323" t="str">
        <f t="shared" si="6"/>
        <v/>
      </c>
      <c r="O434" s="323" t="str">
        <f>IF(N434="","",IF(N434=0,0,'Public familial'!O198))</f>
        <v/>
      </c>
      <c r="P434" s="292">
        <f>IF(N434=0,0,'Public familial'!P198)</f>
        <v>0</v>
      </c>
      <c r="Q434" s="292" t="str">
        <f>'Public familial'!AD198</f>
        <v/>
      </c>
      <c r="R434" s="292" t="str">
        <f>'Public familial'!AE198</f>
        <v/>
      </c>
      <c r="S434" s="292" t="str">
        <f>'Public familial'!AF198</f>
        <v/>
      </c>
    </row>
    <row r="435" spans="1:19" x14ac:dyDescent="0.35">
      <c r="A435" s="292" t="s">
        <v>153</v>
      </c>
      <c r="B435" s="292" t="str">
        <f>'Public familial'!$C$6</f>
        <v>Choisir la période de dépôt</v>
      </c>
      <c r="C435" s="292">
        <f>'Identification de la salle'!$C$14</f>
        <v>0</v>
      </c>
      <c r="D435" s="323" t="str">
        <f>'Public familial'!$C$7</f>
        <v/>
      </c>
      <c r="E435" s="292">
        <f>'Public familial'!$C$8</f>
        <v>0</v>
      </c>
      <c r="F435" s="292" t="str">
        <f>'Public familial'!$C$9</f>
        <v>«Choisir»</v>
      </c>
      <c r="G435" s="323">
        <f>'Public familial'!$C$10</f>
        <v>0</v>
      </c>
      <c r="H435" s="323" t="str">
        <f>IF(OR(G435=0,G435=""),"",VLOOKUP(G435,Données!$B$50:$D$52,3,TRUE))</f>
        <v/>
      </c>
      <c r="I435" s="324" t="str">
        <f>'Tableau de bord'!$E$18</f>
        <v/>
      </c>
      <c r="J435" s="325" t="str">
        <f>'Tableau de bord'!$E$19</f>
        <v/>
      </c>
      <c r="K435" s="292">
        <f>'Public familial'!D199</f>
        <v>0</v>
      </c>
      <c r="L435" s="292" t="str">
        <f>'Public familial'!X199</f>
        <v/>
      </c>
      <c r="M435" s="292" t="str">
        <f>'Public familial'!Y199</f>
        <v/>
      </c>
      <c r="N435" s="323" t="str">
        <f t="shared" si="6"/>
        <v/>
      </c>
      <c r="O435" s="323" t="str">
        <f>IF(N435="","",IF(N435=0,0,'Public familial'!O199))</f>
        <v/>
      </c>
      <c r="P435" s="292">
        <f>IF(N435=0,0,'Public familial'!P199)</f>
        <v>0</v>
      </c>
      <c r="Q435" s="292" t="str">
        <f>'Public familial'!AD199</f>
        <v/>
      </c>
      <c r="R435" s="292" t="str">
        <f>'Public familial'!AE199</f>
        <v/>
      </c>
      <c r="S435" s="292" t="str">
        <f>'Public familial'!AF199</f>
        <v/>
      </c>
    </row>
    <row r="436" spans="1:19" x14ac:dyDescent="0.35">
      <c r="A436" s="292" t="s">
        <v>153</v>
      </c>
      <c r="B436" s="292" t="str">
        <f>'Public familial'!$C$6</f>
        <v>Choisir la période de dépôt</v>
      </c>
      <c r="C436" s="292">
        <f>'Identification de la salle'!$C$14</f>
        <v>0</v>
      </c>
      <c r="D436" s="323" t="str">
        <f>'Public familial'!$C$7</f>
        <v/>
      </c>
      <c r="E436" s="292">
        <f>'Public familial'!$C$8</f>
        <v>0</v>
      </c>
      <c r="F436" s="292" t="str">
        <f>'Public familial'!$C$9</f>
        <v>«Choisir»</v>
      </c>
      <c r="G436" s="323">
        <f>'Public familial'!$C$10</f>
        <v>0</v>
      </c>
      <c r="H436" s="323" t="str">
        <f>IF(OR(G436=0,G436=""),"",VLOOKUP(G436,Données!$B$50:$D$52,3,TRUE))</f>
        <v/>
      </c>
      <c r="I436" s="324" t="str">
        <f>'Tableau de bord'!$E$18</f>
        <v/>
      </c>
      <c r="J436" s="325" t="str">
        <f>'Tableau de bord'!$E$19</f>
        <v/>
      </c>
      <c r="K436" s="292">
        <f>'Public familial'!D200</f>
        <v>0</v>
      </c>
      <c r="L436" s="292" t="str">
        <f>'Public familial'!X200</f>
        <v/>
      </c>
      <c r="M436" s="292" t="str">
        <f>'Public familial'!Y200</f>
        <v/>
      </c>
      <c r="N436" s="323" t="str">
        <f t="shared" si="6"/>
        <v/>
      </c>
      <c r="O436" s="323" t="str">
        <f>IF(N436="","",IF(N436=0,0,'Public familial'!O200))</f>
        <v/>
      </c>
      <c r="P436" s="292">
        <f>IF(N436=0,0,'Public familial'!P200)</f>
        <v>0</v>
      </c>
      <c r="Q436" s="292" t="str">
        <f>'Public familial'!AD200</f>
        <v/>
      </c>
      <c r="R436" s="292" t="str">
        <f>'Public familial'!AE200</f>
        <v/>
      </c>
      <c r="S436" s="292" t="str">
        <f>'Public familial'!AF200</f>
        <v/>
      </c>
    </row>
    <row r="437" spans="1:19" x14ac:dyDescent="0.35">
      <c r="A437" s="292" t="s">
        <v>153</v>
      </c>
      <c r="B437" s="292" t="str">
        <f>'Public familial'!$C$6</f>
        <v>Choisir la période de dépôt</v>
      </c>
      <c r="C437" s="292">
        <f>'Identification de la salle'!$C$14</f>
        <v>0</v>
      </c>
      <c r="D437" s="323" t="str">
        <f>'Public familial'!$C$7</f>
        <v/>
      </c>
      <c r="E437" s="292">
        <f>'Public familial'!$C$8</f>
        <v>0</v>
      </c>
      <c r="F437" s="292" t="str">
        <f>'Public familial'!$C$9</f>
        <v>«Choisir»</v>
      </c>
      <c r="G437" s="323">
        <f>'Public familial'!$C$10</f>
        <v>0</v>
      </c>
      <c r="H437" s="323" t="str">
        <f>IF(OR(G437=0,G437=""),"",VLOOKUP(G437,Données!$B$50:$D$52,3,TRUE))</f>
        <v/>
      </c>
      <c r="I437" s="324" t="str">
        <f>'Tableau de bord'!$E$18</f>
        <v/>
      </c>
      <c r="J437" s="325" t="str">
        <f>'Tableau de bord'!$E$19</f>
        <v/>
      </c>
      <c r="K437" s="292">
        <f>'Public familial'!D201</f>
        <v>0</v>
      </c>
      <c r="L437" s="292" t="str">
        <f>'Public familial'!X201</f>
        <v/>
      </c>
      <c r="M437" s="292" t="str">
        <f>'Public familial'!Y201</f>
        <v/>
      </c>
      <c r="N437" s="323" t="str">
        <f t="shared" si="6"/>
        <v/>
      </c>
      <c r="O437" s="323" t="str">
        <f>IF(N437="","",IF(N437=0,0,'Public familial'!O201))</f>
        <v/>
      </c>
      <c r="P437" s="292">
        <f>IF(N437=0,0,'Public familial'!P201)</f>
        <v>0</v>
      </c>
      <c r="Q437" s="292" t="str">
        <f>'Public familial'!AD201</f>
        <v/>
      </c>
      <c r="R437" s="292" t="str">
        <f>'Public familial'!AE201</f>
        <v/>
      </c>
      <c r="S437" s="292" t="str">
        <f>'Public familial'!AF201</f>
        <v/>
      </c>
    </row>
    <row r="438" spans="1:19" x14ac:dyDescent="0.35">
      <c r="A438" s="292" t="s">
        <v>153</v>
      </c>
      <c r="B438" s="292" t="str">
        <f>'Public familial'!$C$6</f>
        <v>Choisir la période de dépôt</v>
      </c>
      <c r="C438" s="292">
        <f>'Identification de la salle'!$C$14</f>
        <v>0</v>
      </c>
      <c r="D438" s="323" t="str">
        <f>'Public familial'!$C$7</f>
        <v/>
      </c>
      <c r="E438" s="292">
        <f>'Public familial'!$C$8</f>
        <v>0</v>
      </c>
      <c r="F438" s="292" t="str">
        <f>'Public familial'!$C$9</f>
        <v>«Choisir»</v>
      </c>
      <c r="G438" s="323">
        <f>'Public familial'!$C$10</f>
        <v>0</v>
      </c>
      <c r="H438" s="323" t="str">
        <f>IF(OR(G438=0,G438=""),"",VLOOKUP(G438,Données!$B$50:$D$52,3,TRUE))</f>
        <v/>
      </c>
      <c r="I438" s="324" t="str">
        <f>'Tableau de bord'!$E$18</f>
        <v/>
      </c>
      <c r="J438" s="325" t="str">
        <f>'Tableau de bord'!$E$19</f>
        <v/>
      </c>
      <c r="K438" s="292">
        <f>'Public familial'!D202</f>
        <v>0</v>
      </c>
      <c r="L438" s="292" t="str">
        <f>'Public familial'!X202</f>
        <v/>
      </c>
      <c r="M438" s="292" t="str">
        <f>'Public familial'!Y202</f>
        <v/>
      </c>
      <c r="N438" s="323" t="str">
        <f t="shared" si="6"/>
        <v/>
      </c>
      <c r="O438" s="323" t="str">
        <f>IF(N438="","",IF(N438=0,0,'Public familial'!O202))</f>
        <v/>
      </c>
      <c r="P438" s="292">
        <f>IF(N438=0,0,'Public familial'!P202)</f>
        <v>0</v>
      </c>
      <c r="Q438" s="292" t="str">
        <f>'Public familial'!AD202</f>
        <v/>
      </c>
      <c r="R438" s="292" t="str">
        <f>'Public familial'!AE202</f>
        <v/>
      </c>
      <c r="S438" s="292" t="str">
        <f>'Public familial'!AF202</f>
        <v/>
      </c>
    </row>
    <row r="439" spans="1:19" x14ac:dyDescent="0.35">
      <c r="A439" s="292" t="s">
        <v>153</v>
      </c>
      <c r="B439" s="292" t="str">
        <f>'Public familial'!$C$6</f>
        <v>Choisir la période de dépôt</v>
      </c>
      <c r="C439" s="292">
        <f>'Identification de la salle'!$C$14</f>
        <v>0</v>
      </c>
      <c r="D439" s="323" t="str">
        <f>'Public familial'!$C$7</f>
        <v/>
      </c>
      <c r="E439" s="292">
        <f>'Public familial'!$C$8</f>
        <v>0</v>
      </c>
      <c r="F439" s="292" t="str">
        <f>'Public familial'!$C$9</f>
        <v>«Choisir»</v>
      </c>
      <c r="G439" s="323">
        <f>'Public familial'!$C$10</f>
        <v>0</v>
      </c>
      <c r="H439" s="323" t="str">
        <f>IF(OR(G439=0,G439=""),"",VLOOKUP(G439,Données!$B$50:$D$52,3,TRUE))</f>
        <v/>
      </c>
      <c r="I439" s="324" t="str">
        <f>'Tableau de bord'!$E$18</f>
        <v/>
      </c>
      <c r="J439" s="325" t="str">
        <f>'Tableau de bord'!$E$19</f>
        <v/>
      </c>
      <c r="K439" s="292">
        <f>'Public familial'!D203</f>
        <v>0</v>
      </c>
      <c r="L439" s="292" t="str">
        <f>'Public familial'!X203</f>
        <v/>
      </c>
      <c r="M439" s="292" t="str">
        <f>'Public familial'!Y203</f>
        <v/>
      </c>
      <c r="N439" s="323" t="str">
        <f t="shared" si="6"/>
        <v/>
      </c>
      <c r="O439" s="323" t="str">
        <f>IF(N439="","",IF(N439=0,0,'Public familial'!O203))</f>
        <v/>
      </c>
      <c r="P439" s="292">
        <f>IF(N439=0,0,'Public familial'!P203)</f>
        <v>0</v>
      </c>
      <c r="Q439" s="292" t="str">
        <f>'Public familial'!AD203</f>
        <v/>
      </c>
      <c r="R439" s="292" t="str">
        <f>'Public familial'!AE203</f>
        <v/>
      </c>
      <c r="S439" s="292" t="str">
        <f>'Public familial'!AF203</f>
        <v/>
      </c>
    </row>
    <row r="440" spans="1:19" x14ac:dyDescent="0.35">
      <c r="A440" s="292" t="s">
        <v>153</v>
      </c>
      <c r="B440" s="292" t="str">
        <f>'Public familial'!$C$6</f>
        <v>Choisir la période de dépôt</v>
      </c>
      <c r="C440" s="292">
        <f>'Identification de la salle'!$C$14</f>
        <v>0</v>
      </c>
      <c r="D440" s="323" t="str">
        <f>'Public familial'!$C$7</f>
        <v/>
      </c>
      <c r="E440" s="292">
        <f>'Public familial'!$C$8</f>
        <v>0</v>
      </c>
      <c r="F440" s="292" t="str">
        <f>'Public familial'!$C$9</f>
        <v>«Choisir»</v>
      </c>
      <c r="G440" s="323">
        <f>'Public familial'!$C$10</f>
        <v>0</v>
      </c>
      <c r="H440" s="323" t="str">
        <f>IF(OR(G440=0,G440=""),"",VLOOKUP(G440,Données!$B$50:$D$52,3,TRUE))</f>
        <v/>
      </c>
      <c r="I440" s="324" t="str">
        <f>'Tableau de bord'!$E$18</f>
        <v/>
      </c>
      <c r="J440" s="325" t="str">
        <f>'Tableau de bord'!$E$19</f>
        <v/>
      </c>
      <c r="K440" s="292">
        <f>'Public familial'!D204</f>
        <v>0</v>
      </c>
      <c r="L440" s="292" t="str">
        <f>'Public familial'!X204</f>
        <v/>
      </c>
      <c r="M440" s="292" t="str">
        <f>'Public familial'!Y204</f>
        <v/>
      </c>
      <c r="N440" s="323" t="str">
        <f t="shared" si="6"/>
        <v/>
      </c>
      <c r="O440" s="323" t="str">
        <f>IF(N440="","",IF(N440=0,0,'Public familial'!O204))</f>
        <v/>
      </c>
      <c r="P440" s="292">
        <f>IF(N440=0,0,'Public familial'!P204)</f>
        <v>0</v>
      </c>
      <c r="Q440" s="292" t="str">
        <f>'Public familial'!AD204</f>
        <v/>
      </c>
      <c r="R440" s="292" t="str">
        <f>'Public familial'!AE204</f>
        <v/>
      </c>
      <c r="S440" s="292" t="str">
        <f>'Public familial'!AF204</f>
        <v/>
      </c>
    </row>
    <row r="441" spans="1:19" x14ac:dyDescent="0.35">
      <c r="A441" s="292" t="s">
        <v>153</v>
      </c>
      <c r="B441" s="292" t="str">
        <f>'Public familial'!$C$6</f>
        <v>Choisir la période de dépôt</v>
      </c>
      <c r="C441" s="292">
        <f>'Identification de la salle'!$C$14</f>
        <v>0</v>
      </c>
      <c r="D441" s="323" t="str">
        <f>'Public familial'!$C$7</f>
        <v/>
      </c>
      <c r="E441" s="292">
        <f>'Public familial'!$C$8</f>
        <v>0</v>
      </c>
      <c r="F441" s="292" t="str">
        <f>'Public familial'!$C$9</f>
        <v>«Choisir»</v>
      </c>
      <c r="G441" s="323">
        <f>'Public familial'!$C$10</f>
        <v>0</v>
      </c>
      <c r="H441" s="323" t="str">
        <f>IF(OR(G441=0,G441=""),"",VLOOKUP(G441,Données!$B$50:$D$52,3,TRUE))</f>
        <v/>
      </c>
      <c r="I441" s="324" t="str">
        <f>'Tableau de bord'!$E$18</f>
        <v/>
      </c>
      <c r="J441" s="325" t="str">
        <f>'Tableau de bord'!$E$19</f>
        <v/>
      </c>
      <c r="K441" s="292">
        <f>'Public familial'!D205</f>
        <v>0</v>
      </c>
      <c r="L441" s="292" t="str">
        <f>'Public familial'!X205</f>
        <v/>
      </c>
      <c r="M441" s="292" t="str">
        <f>'Public familial'!Y205</f>
        <v/>
      </c>
      <c r="N441" s="323" t="str">
        <f t="shared" si="6"/>
        <v/>
      </c>
      <c r="O441" s="323" t="str">
        <f>IF(N441="","",IF(N441=0,0,'Public familial'!O205))</f>
        <v/>
      </c>
      <c r="P441" s="292">
        <f>IF(N441=0,0,'Public familial'!P205)</f>
        <v>0</v>
      </c>
      <c r="Q441" s="292" t="str">
        <f>'Public familial'!AD205</f>
        <v/>
      </c>
      <c r="R441" s="292" t="str">
        <f>'Public familial'!AE205</f>
        <v/>
      </c>
      <c r="S441" s="292" t="str">
        <f>'Public familial'!AF205</f>
        <v/>
      </c>
    </row>
    <row r="442" spans="1:19" x14ac:dyDescent="0.35">
      <c r="A442" s="292" t="s">
        <v>153</v>
      </c>
      <c r="B442" s="292" t="str">
        <f>'Public familial'!$C$6</f>
        <v>Choisir la période de dépôt</v>
      </c>
      <c r="C442" s="292">
        <f>'Identification de la salle'!$C$14</f>
        <v>0</v>
      </c>
      <c r="D442" s="323" t="str">
        <f>'Public familial'!$C$7</f>
        <v/>
      </c>
      <c r="E442" s="292">
        <f>'Public familial'!$C$8</f>
        <v>0</v>
      </c>
      <c r="F442" s="292" t="str">
        <f>'Public familial'!$C$9</f>
        <v>«Choisir»</v>
      </c>
      <c r="G442" s="323">
        <f>'Public familial'!$C$10</f>
        <v>0</v>
      </c>
      <c r="H442" s="323" t="str">
        <f>IF(OR(G442=0,G442=""),"",VLOOKUP(G442,Données!$B$50:$D$52,3,TRUE))</f>
        <v/>
      </c>
      <c r="I442" s="324" t="str">
        <f>'Tableau de bord'!$E$18</f>
        <v/>
      </c>
      <c r="J442" s="325" t="str">
        <f>'Tableau de bord'!$E$19</f>
        <v/>
      </c>
      <c r="K442" s="292">
        <f>'Public familial'!D206</f>
        <v>0</v>
      </c>
      <c r="L442" s="292" t="str">
        <f>'Public familial'!X206</f>
        <v/>
      </c>
      <c r="M442" s="292" t="str">
        <f>'Public familial'!Y206</f>
        <v/>
      </c>
      <c r="N442" s="323" t="str">
        <f t="shared" si="6"/>
        <v/>
      </c>
      <c r="O442" s="323" t="str">
        <f>IF(N442="","",IF(N442=0,0,'Public familial'!O206))</f>
        <v/>
      </c>
      <c r="P442" s="292">
        <f>IF(N442=0,0,'Public familial'!P206)</f>
        <v>0</v>
      </c>
      <c r="Q442" s="292" t="str">
        <f>'Public familial'!AD206</f>
        <v/>
      </c>
      <c r="R442" s="292" t="str">
        <f>'Public familial'!AE206</f>
        <v/>
      </c>
      <c r="S442" s="292" t="str">
        <f>'Public familial'!AF206</f>
        <v/>
      </c>
    </row>
    <row r="443" spans="1:19" x14ac:dyDescent="0.35">
      <c r="A443" s="292" t="s">
        <v>153</v>
      </c>
      <c r="B443" s="292" t="str">
        <f>'Public familial'!$C$6</f>
        <v>Choisir la période de dépôt</v>
      </c>
      <c r="C443" s="292">
        <f>'Identification de la salle'!$C$14</f>
        <v>0</v>
      </c>
      <c r="D443" s="323" t="str">
        <f>'Public familial'!$C$7</f>
        <v/>
      </c>
      <c r="E443" s="292">
        <f>'Public familial'!$C$8</f>
        <v>0</v>
      </c>
      <c r="F443" s="292" t="str">
        <f>'Public familial'!$C$9</f>
        <v>«Choisir»</v>
      </c>
      <c r="G443" s="323">
        <f>'Public familial'!$C$10</f>
        <v>0</v>
      </c>
      <c r="H443" s="323" t="str">
        <f>IF(OR(G443=0,G443=""),"",VLOOKUP(G443,Données!$B$50:$D$52,3,TRUE))</f>
        <v/>
      </c>
      <c r="I443" s="324" t="str">
        <f>'Tableau de bord'!$E$18</f>
        <v/>
      </c>
      <c r="J443" s="325" t="str">
        <f>'Tableau de bord'!$E$19</f>
        <v/>
      </c>
      <c r="K443" s="292">
        <f>'Public familial'!D207</f>
        <v>0</v>
      </c>
      <c r="L443" s="292" t="str">
        <f>'Public familial'!X207</f>
        <v/>
      </c>
      <c r="M443" s="292" t="str">
        <f>'Public familial'!Y207</f>
        <v/>
      </c>
      <c r="N443" s="323" t="str">
        <f t="shared" si="6"/>
        <v/>
      </c>
      <c r="O443" s="323" t="str">
        <f>IF(N443="","",IF(N443=0,0,'Public familial'!O207))</f>
        <v/>
      </c>
      <c r="P443" s="292">
        <f>IF(N443=0,0,'Public familial'!P207)</f>
        <v>0</v>
      </c>
      <c r="Q443" s="292" t="str">
        <f>'Public familial'!AD207</f>
        <v/>
      </c>
      <c r="R443" s="292" t="str">
        <f>'Public familial'!AE207</f>
        <v/>
      </c>
      <c r="S443" s="292" t="str">
        <f>'Public familial'!AF207</f>
        <v/>
      </c>
    </row>
    <row r="444" spans="1:19" x14ac:dyDescent="0.35">
      <c r="A444" s="292" t="s">
        <v>153</v>
      </c>
      <c r="B444" s="292" t="str">
        <f>'Public familial'!$C$6</f>
        <v>Choisir la période de dépôt</v>
      </c>
      <c r="C444" s="292">
        <f>'Identification de la salle'!$C$14</f>
        <v>0</v>
      </c>
      <c r="D444" s="323" t="str">
        <f>'Public familial'!$C$7</f>
        <v/>
      </c>
      <c r="E444" s="292">
        <f>'Public familial'!$C$8</f>
        <v>0</v>
      </c>
      <c r="F444" s="292" t="str">
        <f>'Public familial'!$C$9</f>
        <v>«Choisir»</v>
      </c>
      <c r="G444" s="323">
        <f>'Public familial'!$C$10</f>
        <v>0</v>
      </c>
      <c r="H444" s="323" t="str">
        <f>IF(OR(G444=0,G444=""),"",VLOOKUP(G444,Données!$B$50:$D$52,3,TRUE))</f>
        <v/>
      </c>
      <c r="I444" s="324" t="str">
        <f>'Tableau de bord'!$E$18</f>
        <v/>
      </c>
      <c r="J444" s="325" t="str">
        <f>'Tableau de bord'!$E$19</f>
        <v/>
      </c>
      <c r="K444" s="292">
        <f>'Public familial'!D208</f>
        <v>0</v>
      </c>
      <c r="L444" s="292" t="str">
        <f>'Public familial'!X208</f>
        <v/>
      </c>
      <c r="M444" s="292" t="str">
        <f>'Public familial'!Y208</f>
        <v/>
      </c>
      <c r="N444" s="323" t="str">
        <f t="shared" si="6"/>
        <v/>
      </c>
      <c r="O444" s="323" t="str">
        <f>IF(N444="","",IF(N444=0,0,'Public familial'!O208))</f>
        <v/>
      </c>
      <c r="P444" s="292">
        <f>IF(N444=0,0,'Public familial'!P208)</f>
        <v>0</v>
      </c>
      <c r="Q444" s="292" t="str">
        <f>'Public familial'!AD208</f>
        <v/>
      </c>
      <c r="R444" s="292" t="str">
        <f>'Public familial'!AE208</f>
        <v/>
      </c>
      <c r="S444" s="292" t="str">
        <f>'Public familial'!AF208</f>
        <v/>
      </c>
    </row>
    <row r="445" spans="1:19" x14ac:dyDescent="0.35">
      <c r="A445" s="292" t="s">
        <v>153</v>
      </c>
      <c r="B445" s="292" t="str">
        <f>'Public familial'!$C$6</f>
        <v>Choisir la période de dépôt</v>
      </c>
      <c r="C445" s="292">
        <f>'Identification de la salle'!$C$14</f>
        <v>0</v>
      </c>
      <c r="D445" s="323" t="str">
        <f>'Public familial'!$C$7</f>
        <v/>
      </c>
      <c r="E445" s="292">
        <f>'Public familial'!$C$8</f>
        <v>0</v>
      </c>
      <c r="F445" s="292" t="str">
        <f>'Public familial'!$C$9</f>
        <v>«Choisir»</v>
      </c>
      <c r="G445" s="323">
        <f>'Public familial'!$C$10</f>
        <v>0</v>
      </c>
      <c r="H445" s="323" t="str">
        <f>IF(OR(G445=0,G445=""),"",VLOOKUP(G445,Données!$B$50:$D$52,3,TRUE))</f>
        <v/>
      </c>
      <c r="I445" s="324" t="str">
        <f>'Tableau de bord'!$E$18</f>
        <v/>
      </c>
      <c r="J445" s="325" t="str">
        <f>'Tableau de bord'!$E$19</f>
        <v/>
      </c>
      <c r="K445" s="292">
        <f>'Public familial'!D209</f>
        <v>0</v>
      </c>
      <c r="L445" s="292" t="str">
        <f>'Public familial'!X209</f>
        <v/>
      </c>
      <c r="M445" s="292" t="str">
        <f>'Public familial'!Y209</f>
        <v/>
      </c>
      <c r="N445" s="323" t="str">
        <f t="shared" si="6"/>
        <v/>
      </c>
      <c r="O445" s="323" t="str">
        <f>IF(N445="","",IF(N445=0,0,'Public familial'!O209))</f>
        <v/>
      </c>
      <c r="P445" s="292">
        <f>IF(N445=0,0,'Public familial'!P209)</f>
        <v>0</v>
      </c>
      <c r="Q445" s="292" t="str">
        <f>'Public familial'!AD209</f>
        <v/>
      </c>
      <c r="R445" s="292" t="str">
        <f>'Public familial'!AE209</f>
        <v/>
      </c>
      <c r="S445" s="292" t="str">
        <f>'Public familial'!AF209</f>
        <v/>
      </c>
    </row>
    <row r="446" spans="1:19" x14ac:dyDescent="0.35">
      <c r="A446" s="292" t="s">
        <v>153</v>
      </c>
      <c r="B446" s="292" t="str">
        <f>'Public familial'!$C$6</f>
        <v>Choisir la période de dépôt</v>
      </c>
      <c r="C446" s="292">
        <f>'Identification de la salle'!$C$14</f>
        <v>0</v>
      </c>
      <c r="D446" s="323" t="str">
        <f>'Public familial'!$C$7</f>
        <v/>
      </c>
      <c r="E446" s="292">
        <f>'Public familial'!$C$8</f>
        <v>0</v>
      </c>
      <c r="F446" s="292" t="str">
        <f>'Public familial'!$C$9</f>
        <v>«Choisir»</v>
      </c>
      <c r="G446" s="323">
        <f>'Public familial'!$C$10</f>
        <v>0</v>
      </c>
      <c r="H446" s="323" t="str">
        <f>IF(OR(G446=0,G446=""),"",VLOOKUP(G446,Données!$B$50:$D$52,3,TRUE))</f>
        <v/>
      </c>
      <c r="I446" s="324" t="str">
        <f>'Tableau de bord'!$E$18</f>
        <v/>
      </c>
      <c r="J446" s="325" t="str">
        <f>'Tableau de bord'!$E$19</f>
        <v/>
      </c>
      <c r="K446" s="292">
        <f>'Public familial'!D210</f>
        <v>0</v>
      </c>
      <c r="L446" s="292" t="str">
        <f>'Public familial'!X210</f>
        <v/>
      </c>
      <c r="M446" s="292" t="str">
        <f>'Public familial'!Y210</f>
        <v/>
      </c>
      <c r="N446" s="323" t="str">
        <f t="shared" si="6"/>
        <v/>
      </c>
      <c r="O446" s="323" t="str">
        <f>IF(N446="","",IF(N446=0,0,'Public familial'!O210))</f>
        <v/>
      </c>
      <c r="P446" s="292">
        <f>IF(N446=0,0,'Public familial'!P210)</f>
        <v>0</v>
      </c>
      <c r="Q446" s="292" t="str">
        <f>'Public familial'!AD210</f>
        <v/>
      </c>
      <c r="R446" s="292" t="str">
        <f>'Public familial'!AE210</f>
        <v/>
      </c>
      <c r="S446" s="292" t="str">
        <f>'Public familial'!AF210</f>
        <v/>
      </c>
    </row>
    <row r="447" spans="1:19" x14ac:dyDescent="0.35">
      <c r="A447" s="292" t="s">
        <v>153</v>
      </c>
      <c r="B447" s="292" t="str">
        <f>'Public familial'!$C$6</f>
        <v>Choisir la période de dépôt</v>
      </c>
      <c r="C447" s="292">
        <f>'Identification de la salle'!$C$14</f>
        <v>0</v>
      </c>
      <c r="D447" s="323" t="str">
        <f>'Public familial'!$C$7</f>
        <v/>
      </c>
      <c r="E447" s="292">
        <f>'Public familial'!$C$8</f>
        <v>0</v>
      </c>
      <c r="F447" s="292" t="str">
        <f>'Public familial'!$C$9</f>
        <v>«Choisir»</v>
      </c>
      <c r="G447" s="323">
        <f>'Public familial'!$C$10</f>
        <v>0</v>
      </c>
      <c r="H447" s="323" t="str">
        <f>IF(OR(G447=0,G447=""),"",VLOOKUP(G447,Données!$B$50:$D$52,3,TRUE))</f>
        <v/>
      </c>
      <c r="I447" s="324" t="str">
        <f>'Tableau de bord'!$E$18</f>
        <v/>
      </c>
      <c r="J447" s="325" t="str">
        <f>'Tableau de bord'!$E$19</f>
        <v/>
      </c>
      <c r="K447" s="292">
        <f>'Public familial'!D211</f>
        <v>0</v>
      </c>
      <c r="L447" s="292" t="str">
        <f>'Public familial'!X211</f>
        <v/>
      </c>
      <c r="M447" s="292" t="str">
        <f>'Public familial'!Y211</f>
        <v/>
      </c>
      <c r="N447" s="323" t="str">
        <f t="shared" si="6"/>
        <v/>
      </c>
      <c r="O447" s="323" t="str">
        <f>IF(N447="","",IF(N447=0,0,'Public familial'!O211))</f>
        <v/>
      </c>
      <c r="P447" s="292">
        <f>IF(N447=0,0,'Public familial'!P211)</f>
        <v>0</v>
      </c>
      <c r="Q447" s="292" t="str">
        <f>'Public familial'!AD211</f>
        <v/>
      </c>
      <c r="R447" s="292" t="str">
        <f>'Public familial'!AE211</f>
        <v/>
      </c>
      <c r="S447" s="292" t="str">
        <f>'Public familial'!AF211</f>
        <v/>
      </c>
    </row>
    <row r="448" spans="1:19" x14ac:dyDescent="0.35">
      <c r="A448" s="292" t="s">
        <v>153</v>
      </c>
      <c r="B448" s="292" t="str">
        <f>'Public familial'!$C$6</f>
        <v>Choisir la période de dépôt</v>
      </c>
      <c r="C448" s="292">
        <f>'Identification de la salle'!$C$14</f>
        <v>0</v>
      </c>
      <c r="D448" s="323" t="str">
        <f>'Public familial'!$C$7</f>
        <v/>
      </c>
      <c r="E448" s="292">
        <f>'Public familial'!$C$8</f>
        <v>0</v>
      </c>
      <c r="F448" s="292" t="str">
        <f>'Public familial'!$C$9</f>
        <v>«Choisir»</v>
      </c>
      <c r="G448" s="323">
        <f>'Public familial'!$C$10</f>
        <v>0</v>
      </c>
      <c r="H448" s="323" t="str">
        <f>IF(OR(G448=0,G448=""),"",VLOOKUP(G448,Données!$B$50:$D$52,3,TRUE))</f>
        <v/>
      </c>
      <c r="I448" s="324" t="str">
        <f>'Tableau de bord'!$E$18</f>
        <v/>
      </c>
      <c r="J448" s="325" t="str">
        <f>'Tableau de bord'!$E$19</f>
        <v/>
      </c>
      <c r="K448" s="292">
        <f>'Public familial'!D212</f>
        <v>0</v>
      </c>
      <c r="L448" s="292" t="str">
        <f>'Public familial'!X212</f>
        <v/>
      </c>
      <c r="M448" s="292" t="str">
        <f>'Public familial'!Y212</f>
        <v/>
      </c>
      <c r="N448" s="323" t="str">
        <f t="shared" si="6"/>
        <v/>
      </c>
      <c r="O448" s="323" t="str">
        <f>IF(N448="","",IF(N448=0,0,'Public familial'!O212))</f>
        <v/>
      </c>
      <c r="P448" s="292">
        <f>IF(N448=0,0,'Public familial'!P212)</f>
        <v>0</v>
      </c>
      <c r="Q448" s="292" t="str">
        <f>'Public familial'!AD212</f>
        <v/>
      </c>
      <c r="R448" s="292" t="str">
        <f>'Public familial'!AE212</f>
        <v/>
      </c>
      <c r="S448" s="292" t="str">
        <f>'Public familial'!AF212</f>
        <v/>
      </c>
    </row>
    <row r="449" spans="1:19" x14ac:dyDescent="0.35">
      <c r="A449" s="292" t="s">
        <v>153</v>
      </c>
      <c r="B449" s="292" t="str">
        <f>'Public familial'!$C$6</f>
        <v>Choisir la période de dépôt</v>
      </c>
      <c r="C449" s="292">
        <f>'Identification de la salle'!$C$14</f>
        <v>0</v>
      </c>
      <c r="D449" s="323" t="str">
        <f>'Public familial'!$C$7</f>
        <v/>
      </c>
      <c r="E449" s="292">
        <f>'Public familial'!$C$8</f>
        <v>0</v>
      </c>
      <c r="F449" s="292" t="str">
        <f>'Public familial'!$C$9</f>
        <v>«Choisir»</v>
      </c>
      <c r="G449" s="323">
        <f>'Public familial'!$C$10</f>
        <v>0</v>
      </c>
      <c r="H449" s="323" t="str">
        <f>IF(OR(G449=0,G449=""),"",VLOOKUP(G449,Données!$B$50:$D$52,3,TRUE))</f>
        <v/>
      </c>
      <c r="I449" s="324" t="str">
        <f>'Tableau de bord'!$E$18</f>
        <v/>
      </c>
      <c r="J449" s="325" t="str">
        <f>'Tableau de bord'!$E$19</f>
        <v/>
      </c>
      <c r="K449" s="292">
        <f>'Public familial'!D213</f>
        <v>0</v>
      </c>
      <c r="L449" s="292" t="str">
        <f>'Public familial'!X213</f>
        <v/>
      </c>
      <c r="M449" s="292" t="str">
        <f>'Public familial'!Y213</f>
        <v/>
      </c>
      <c r="N449" s="323" t="str">
        <f t="shared" si="6"/>
        <v/>
      </c>
      <c r="O449" s="323" t="str">
        <f>IF(N449="","",IF(N449=0,0,'Public familial'!O213))</f>
        <v/>
      </c>
      <c r="P449" s="292">
        <f>IF(N449=0,0,'Public familial'!P213)</f>
        <v>0</v>
      </c>
      <c r="Q449" s="292" t="str">
        <f>'Public familial'!AD213</f>
        <v/>
      </c>
      <c r="R449" s="292" t="str">
        <f>'Public familial'!AE213</f>
        <v/>
      </c>
      <c r="S449" s="292" t="str">
        <f>'Public familial'!AF213</f>
        <v/>
      </c>
    </row>
    <row r="450" spans="1:19" x14ac:dyDescent="0.35">
      <c r="A450" s="292" t="s">
        <v>153</v>
      </c>
      <c r="B450" s="292" t="str">
        <f>'Public familial'!$C$6</f>
        <v>Choisir la période de dépôt</v>
      </c>
      <c r="C450" s="292">
        <f>'Identification de la salle'!$C$14</f>
        <v>0</v>
      </c>
      <c r="D450" s="323" t="str">
        <f>'Public familial'!$C$7</f>
        <v/>
      </c>
      <c r="E450" s="292">
        <f>'Public familial'!$C$8</f>
        <v>0</v>
      </c>
      <c r="F450" s="292" t="str">
        <f>'Public familial'!$C$9</f>
        <v>«Choisir»</v>
      </c>
      <c r="G450" s="323">
        <f>'Public familial'!$C$10</f>
        <v>0</v>
      </c>
      <c r="H450" s="323" t="str">
        <f>IF(OR(G450=0,G450=""),"",VLOOKUP(G450,Données!$B$50:$D$52,3,TRUE))</f>
        <v/>
      </c>
      <c r="I450" s="324" t="str">
        <f>'Tableau de bord'!$E$18</f>
        <v/>
      </c>
      <c r="J450" s="325" t="str">
        <f>'Tableau de bord'!$E$19</f>
        <v/>
      </c>
      <c r="K450" s="292">
        <f>'Public familial'!D214</f>
        <v>0</v>
      </c>
      <c r="L450" s="292" t="str">
        <f>'Public familial'!X214</f>
        <v/>
      </c>
      <c r="M450" s="292" t="str">
        <f>'Public familial'!Y214</f>
        <v/>
      </c>
      <c r="N450" s="323" t="str">
        <f t="shared" si="6"/>
        <v/>
      </c>
      <c r="O450" s="323" t="str">
        <f>IF(N450="","",IF(N450=0,0,'Public familial'!O214))</f>
        <v/>
      </c>
      <c r="P450" s="292">
        <f>IF(N450=0,0,'Public familial'!P214)</f>
        <v>0</v>
      </c>
      <c r="Q450" s="292" t="str">
        <f>'Public familial'!AD214</f>
        <v/>
      </c>
      <c r="R450" s="292" t="str">
        <f>'Public familial'!AE214</f>
        <v/>
      </c>
      <c r="S450" s="292" t="str">
        <f>'Public familial'!AF214</f>
        <v/>
      </c>
    </row>
    <row r="451" spans="1:19" x14ac:dyDescent="0.35">
      <c r="A451" s="292" t="s">
        <v>153</v>
      </c>
      <c r="B451" s="292" t="str">
        <f>'Public familial'!$C$6</f>
        <v>Choisir la période de dépôt</v>
      </c>
      <c r="C451" s="292">
        <f>'Identification de la salle'!$C$14</f>
        <v>0</v>
      </c>
      <c r="D451" s="323" t="str">
        <f>'Public familial'!$C$7</f>
        <v/>
      </c>
      <c r="E451" s="292">
        <f>'Public familial'!$C$8</f>
        <v>0</v>
      </c>
      <c r="F451" s="292" t="str">
        <f>'Public familial'!$C$9</f>
        <v>«Choisir»</v>
      </c>
      <c r="G451" s="323">
        <f>'Public familial'!$C$10</f>
        <v>0</v>
      </c>
      <c r="H451" s="323" t="str">
        <f>IF(OR(G451=0,G451=""),"",VLOOKUP(G451,Données!$B$50:$D$52,3,TRUE))</f>
        <v/>
      </c>
      <c r="I451" s="324" t="str">
        <f>'Tableau de bord'!$E$18</f>
        <v/>
      </c>
      <c r="J451" s="325" t="str">
        <f>'Tableau de bord'!$E$19</f>
        <v/>
      </c>
      <c r="K451" s="292">
        <f>'Public familial'!D215</f>
        <v>0</v>
      </c>
      <c r="L451" s="292" t="str">
        <f>'Public familial'!X215</f>
        <v/>
      </c>
      <c r="M451" s="292" t="str">
        <f>'Public familial'!Y215</f>
        <v/>
      </c>
      <c r="N451" s="323" t="str">
        <f t="shared" ref="N451:N513" si="7">IF(L451="","",L451-M451)</f>
        <v/>
      </c>
      <c r="O451" s="323" t="str">
        <f>IF(N451="","",IF(N451=0,0,'Public familial'!O215))</f>
        <v/>
      </c>
      <c r="P451" s="292">
        <f>IF(N451=0,0,'Public familial'!P215)</f>
        <v>0</v>
      </c>
      <c r="Q451" s="292" t="str">
        <f>'Public familial'!AD215</f>
        <v/>
      </c>
      <c r="R451" s="292" t="str">
        <f>'Public familial'!AE215</f>
        <v/>
      </c>
      <c r="S451" s="292" t="str">
        <f>'Public familial'!AF215</f>
        <v/>
      </c>
    </row>
    <row r="452" spans="1:19" x14ac:dyDescent="0.35">
      <c r="A452" s="292" t="s">
        <v>153</v>
      </c>
      <c r="B452" s="292" t="str">
        <f>'Public familial'!$C$6</f>
        <v>Choisir la période de dépôt</v>
      </c>
      <c r="C452" s="292">
        <f>'Identification de la salle'!$C$14</f>
        <v>0</v>
      </c>
      <c r="D452" s="323" t="str">
        <f>'Public familial'!$C$7</f>
        <v/>
      </c>
      <c r="E452" s="292">
        <f>'Public familial'!$C$8</f>
        <v>0</v>
      </c>
      <c r="F452" s="292" t="str">
        <f>'Public familial'!$C$9</f>
        <v>«Choisir»</v>
      </c>
      <c r="G452" s="323">
        <f>'Public familial'!$C$10</f>
        <v>0</v>
      </c>
      <c r="H452" s="323" t="str">
        <f>IF(OR(G452=0,G452=""),"",VLOOKUP(G452,Données!$B$50:$D$52,3,TRUE))</f>
        <v/>
      </c>
      <c r="I452" s="324" t="str">
        <f>'Tableau de bord'!$E$18</f>
        <v/>
      </c>
      <c r="J452" s="325" t="str">
        <f>'Tableau de bord'!$E$19</f>
        <v/>
      </c>
      <c r="K452" s="292">
        <f>'Public familial'!D216</f>
        <v>0</v>
      </c>
      <c r="L452" s="292" t="str">
        <f>'Public familial'!X216</f>
        <v/>
      </c>
      <c r="M452" s="292" t="str">
        <f>'Public familial'!Y216</f>
        <v/>
      </c>
      <c r="N452" s="323" t="str">
        <f t="shared" si="7"/>
        <v/>
      </c>
      <c r="O452" s="323" t="str">
        <f>IF(N452="","",IF(N452=0,0,'Public familial'!O216))</f>
        <v/>
      </c>
      <c r="P452" s="292">
        <f>IF(N452=0,0,'Public familial'!P216)</f>
        <v>0</v>
      </c>
      <c r="Q452" s="292" t="str">
        <f>'Public familial'!AD216</f>
        <v/>
      </c>
      <c r="R452" s="292" t="str">
        <f>'Public familial'!AE216</f>
        <v/>
      </c>
      <c r="S452" s="292" t="str">
        <f>'Public familial'!AF216</f>
        <v/>
      </c>
    </row>
    <row r="453" spans="1:19" x14ac:dyDescent="0.35">
      <c r="A453" s="292" t="s">
        <v>153</v>
      </c>
      <c r="B453" s="292" t="str">
        <f>'Public familial'!$C$6</f>
        <v>Choisir la période de dépôt</v>
      </c>
      <c r="C453" s="292">
        <f>'Identification de la salle'!$C$14</f>
        <v>0</v>
      </c>
      <c r="D453" s="323" t="str">
        <f>'Public familial'!$C$7</f>
        <v/>
      </c>
      <c r="E453" s="292">
        <f>'Public familial'!$C$8</f>
        <v>0</v>
      </c>
      <c r="F453" s="292" t="str">
        <f>'Public familial'!$C$9</f>
        <v>«Choisir»</v>
      </c>
      <c r="G453" s="323">
        <f>'Public familial'!$C$10</f>
        <v>0</v>
      </c>
      <c r="H453" s="323" t="str">
        <f>IF(OR(G453=0,G453=""),"",VLOOKUP(G453,Données!$B$50:$D$52,3,TRUE))</f>
        <v/>
      </c>
      <c r="I453" s="324" t="str">
        <f>'Tableau de bord'!$E$18</f>
        <v/>
      </c>
      <c r="J453" s="325" t="str">
        <f>'Tableau de bord'!$E$19</f>
        <v/>
      </c>
      <c r="K453" s="292">
        <f>'Public familial'!D217</f>
        <v>0</v>
      </c>
      <c r="L453" s="292" t="str">
        <f>'Public familial'!X217</f>
        <v/>
      </c>
      <c r="M453" s="292" t="str">
        <f>'Public familial'!Y217</f>
        <v/>
      </c>
      <c r="N453" s="323" t="str">
        <f t="shared" si="7"/>
        <v/>
      </c>
      <c r="O453" s="323" t="str">
        <f>IF(N453="","",IF(N453=0,0,'Public familial'!O217))</f>
        <v/>
      </c>
      <c r="P453" s="292">
        <f>IF(N453=0,0,'Public familial'!P217)</f>
        <v>0</v>
      </c>
      <c r="Q453" s="292" t="str">
        <f>'Public familial'!AD217</f>
        <v/>
      </c>
      <c r="R453" s="292" t="str">
        <f>'Public familial'!AE217</f>
        <v/>
      </c>
      <c r="S453" s="292" t="str">
        <f>'Public familial'!AF217</f>
        <v/>
      </c>
    </row>
    <row r="454" spans="1:19" x14ac:dyDescent="0.35">
      <c r="A454" s="292" t="s">
        <v>153</v>
      </c>
      <c r="B454" s="292" t="str">
        <f>'Public familial'!$C$6</f>
        <v>Choisir la période de dépôt</v>
      </c>
      <c r="C454" s="292">
        <f>'Identification de la salle'!$C$14</f>
        <v>0</v>
      </c>
      <c r="D454" s="323" t="str">
        <f>'Public familial'!$C$7</f>
        <v/>
      </c>
      <c r="E454" s="292">
        <f>'Public familial'!$C$8</f>
        <v>0</v>
      </c>
      <c r="F454" s="292" t="str">
        <f>'Public familial'!$C$9</f>
        <v>«Choisir»</v>
      </c>
      <c r="G454" s="323">
        <f>'Public familial'!$C$10</f>
        <v>0</v>
      </c>
      <c r="H454" s="323" t="str">
        <f>IF(OR(G454=0,G454=""),"",VLOOKUP(G454,Données!$B$50:$D$52,3,TRUE))</f>
        <v/>
      </c>
      <c r="I454" s="324" t="str">
        <f>'Tableau de bord'!$E$18</f>
        <v/>
      </c>
      <c r="J454" s="325" t="str">
        <f>'Tableau de bord'!$E$19</f>
        <v/>
      </c>
      <c r="K454" s="292">
        <f>'Public familial'!D218</f>
        <v>0</v>
      </c>
      <c r="L454" s="292" t="str">
        <f>'Public familial'!X218</f>
        <v/>
      </c>
      <c r="M454" s="292" t="str">
        <f>'Public familial'!Y218</f>
        <v/>
      </c>
      <c r="N454" s="323" t="str">
        <f t="shared" si="7"/>
        <v/>
      </c>
      <c r="O454" s="323" t="str">
        <f>IF(N454="","",IF(N454=0,0,'Public familial'!O218))</f>
        <v/>
      </c>
      <c r="P454" s="292">
        <f>IF(N454=0,0,'Public familial'!P218)</f>
        <v>0</v>
      </c>
      <c r="Q454" s="292" t="str">
        <f>'Public familial'!AD218</f>
        <v/>
      </c>
      <c r="R454" s="292" t="str">
        <f>'Public familial'!AE218</f>
        <v/>
      </c>
      <c r="S454" s="292" t="str">
        <f>'Public familial'!AF218</f>
        <v/>
      </c>
    </row>
    <row r="455" spans="1:19" x14ac:dyDescent="0.35">
      <c r="A455" s="292" t="s">
        <v>153</v>
      </c>
      <c r="B455" s="292" t="str">
        <f>'Public familial'!$C$6</f>
        <v>Choisir la période de dépôt</v>
      </c>
      <c r="C455" s="292">
        <f>'Identification de la salle'!$C$14</f>
        <v>0</v>
      </c>
      <c r="D455" s="323" t="str">
        <f>'Public familial'!$C$7</f>
        <v/>
      </c>
      <c r="E455" s="292">
        <f>'Public familial'!$C$8</f>
        <v>0</v>
      </c>
      <c r="F455" s="292" t="str">
        <f>'Public familial'!$C$9</f>
        <v>«Choisir»</v>
      </c>
      <c r="G455" s="323">
        <f>'Public familial'!$C$10</f>
        <v>0</v>
      </c>
      <c r="H455" s="323" t="str">
        <f>IF(OR(G455=0,G455=""),"",VLOOKUP(G455,Données!$B$50:$D$52,3,TRUE))</f>
        <v/>
      </c>
      <c r="I455" s="324" t="str">
        <f>'Tableau de bord'!$E$18</f>
        <v/>
      </c>
      <c r="J455" s="325" t="str">
        <f>'Tableau de bord'!$E$19</f>
        <v/>
      </c>
      <c r="K455" s="292">
        <f>'Public familial'!D219</f>
        <v>0</v>
      </c>
      <c r="L455" s="292" t="str">
        <f>'Public familial'!X219</f>
        <v/>
      </c>
      <c r="M455" s="292" t="str">
        <f>'Public familial'!Y219</f>
        <v/>
      </c>
      <c r="N455" s="323" t="str">
        <f t="shared" si="7"/>
        <v/>
      </c>
      <c r="O455" s="323" t="str">
        <f>IF(N455="","",IF(N455=0,0,'Public familial'!O219))</f>
        <v/>
      </c>
      <c r="P455" s="292">
        <f>IF(N455=0,0,'Public familial'!P219)</f>
        <v>0</v>
      </c>
      <c r="Q455" s="292" t="str">
        <f>'Public familial'!AD219</f>
        <v/>
      </c>
      <c r="R455" s="292" t="str">
        <f>'Public familial'!AE219</f>
        <v/>
      </c>
      <c r="S455" s="292" t="str">
        <f>'Public familial'!AF219</f>
        <v/>
      </c>
    </row>
    <row r="456" spans="1:19" x14ac:dyDescent="0.35">
      <c r="A456" s="292" t="s">
        <v>153</v>
      </c>
      <c r="B456" s="292" t="str">
        <f>'Public familial'!$C$6</f>
        <v>Choisir la période de dépôt</v>
      </c>
      <c r="C456" s="292">
        <f>'Identification de la salle'!$C$14</f>
        <v>0</v>
      </c>
      <c r="D456" s="323" t="str">
        <f>'Public familial'!$C$7</f>
        <v/>
      </c>
      <c r="E456" s="292">
        <f>'Public familial'!$C$8</f>
        <v>0</v>
      </c>
      <c r="F456" s="292" t="str">
        <f>'Public familial'!$C$9</f>
        <v>«Choisir»</v>
      </c>
      <c r="G456" s="323">
        <f>'Public familial'!$C$10</f>
        <v>0</v>
      </c>
      <c r="H456" s="323" t="str">
        <f>IF(OR(G456=0,G456=""),"",VLOOKUP(G456,Données!$B$50:$D$52,3,TRUE))</f>
        <v/>
      </c>
      <c r="I456" s="324" t="str">
        <f>'Tableau de bord'!$E$18</f>
        <v/>
      </c>
      <c r="J456" s="325" t="str">
        <f>'Tableau de bord'!$E$19</f>
        <v/>
      </c>
      <c r="K456" s="292">
        <f>'Public familial'!D220</f>
        <v>0</v>
      </c>
      <c r="L456" s="292" t="str">
        <f>'Public familial'!X220</f>
        <v/>
      </c>
      <c r="M456" s="292" t="str">
        <f>'Public familial'!Y220</f>
        <v/>
      </c>
      <c r="N456" s="323" t="str">
        <f t="shared" si="7"/>
        <v/>
      </c>
      <c r="O456" s="323" t="str">
        <f>IF(N456="","",IF(N456=0,0,'Public familial'!O220))</f>
        <v/>
      </c>
      <c r="P456" s="292">
        <f>IF(N456=0,0,'Public familial'!P220)</f>
        <v>0</v>
      </c>
      <c r="Q456" s="292" t="str">
        <f>'Public familial'!AD220</f>
        <v/>
      </c>
      <c r="R456" s="292" t="str">
        <f>'Public familial'!AE220</f>
        <v/>
      </c>
      <c r="S456" s="292" t="str">
        <f>'Public familial'!AF220</f>
        <v/>
      </c>
    </row>
    <row r="457" spans="1:19" x14ac:dyDescent="0.35">
      <c r="A457" s="292" t="s">
        <v>153</v>
      </c>
      <c r="B457" s="292" t="str">
        <f>'Public familial'!$C$6</f>
        <v>Choisir la période de dépôt</v>
      </c>
      <c r="C457" s="292">
        <f>'Identification de la salle'!$C$14</f>
        <v>0</v>
      </c>
      <c r="D457" s="323" t="str">
        <f>'Public familial'!$C$7</f>
        <v/>
      </c>
      <c r="E457" s="292">
        <f>'Public familial'!$C$8</f>
        <v>0</v>
      </c>
      <c r="F457" s="292" t="str">
        <f>'Public familial'!$C$9</f>
        <v>«Choisir»</v>
      </c>
      <c r="G457" s="323">
        <f>'Public familial'!$C$10</f>
        <v>0</v>
      </c>
      <c r="H457" s="323" t="str">
        <f>IF(OR(G457=0,G457=""),"",VLOOKUP(G457,Données!$B$50:$D$52,3,TRUE))</f>
        <v/>
      </c>
      <c r="I457" s="324" t="str">
        <f>'Tableau de bord'!$E$18</f>
        <v/>
      </c>
      <c r="J457" s="325" t="str">
        <f>'Tableau de bord'!$E$19</f>
        <v/>
      </c>
      <c r="K457" s="292">
        <f>'Public familial'!D221</f>
        <v>0</v>
      </c>
      <c r="L457" s="292" t="str">
        <f>'Public familial'!X221</f>
        <v/>
      </c>
      <c r="M457" s="292" t="str">
        <f>'Public familial'!Y221</f>
        <v/>
      </c>
      <c r="N457" s="323" t="str">
        <f t="shared" si="7"/>
        <v/>
      </c>
      <c r="O457" s="323" t="str">
        <f>IF(N457="","",IF(N457=0,0,'Public familial'!O221))</f>
        <v/>
      </c>
      <c r="P457" s="292">
        <f>IF(N457=0,0,'Public familial'!P221)</f>
        <v>0</v>
      </c>
      <c r="Q457" s="292" t="str">
        <f>'Public familial'!AD221</f>
        <v/>
      </c>
      <c r="R457" s="292" t="str">
        <f>'Public familial'!AE221</f>
        <v/>
      </c>
      <c r="S457" s="292" t="str">
        <f>'Public familial'!AF221</f>
        <v/>
      </c>
    </row>
    <row r="458" spans="1:19" x14ac:dyDescent="0.35">
      <c r="A458" s="292" t="s">
        <v>153</v>
      </c>
      <c r="B458" s="292" t="str">
        <f>'Public familial'!$C$6</f>
        <v>Choisir la période de dépôt</v>
      </c>
      <c r="C458" s="292">
        <f>'Identification de la salle'!$C$14</f>
        <v>0</v>
      </c>
      <c r="D458" s="323" t="str">
        <f>'Public familial'!$C$7</f>
        <v/>
      </c>
      <c r="E458" s="292">
        <f>'Public familial'!$C$8</f>
        <v>0</v>
      </c>
      <c r="F458" s="292" t="str">
        <f>'Public familial'!$C$9</f>
        <v>«Choisir»</v>
      </c>
      <c r="G458" s="323">
        <f>'Public familial'!$C$10</f>
        <v>0</v>
      </c>
      <c r="H458" s="323" t="str">
        <f>IF(OR(G458=0,G458=""),"",VLOOKUP(G458,Données!$B$50:$D$52,3,TRUE))</f>
        <v/>
      </c>
      <c r="I458" s="324" t="str">
        <f>'Tableau de bord'!$E$18</f>
        <v/>
      </c>
      <c r="J458" s="325" t="str">
        <f>'Tableau de bord'!$E$19</f>
        <v/>
      </c>
      <c r="K458" s="292">
        <f>'Public familial'!D222</f>
        <v>0</v>
      </c>
      <c r="L458" s="292" t="str">
        <f>'Public familial'!X222</f>
        <v/>
      </c>
      <c r="M458" s="292" t="str">
        <f>'Public familial'!Y222</f>
        <v/>
      </c>
      <c r="N458" s="323" t="str">
        <f t="shared" si="7"/>
        <v/>
      </c>
      <c r="O458" s="323" t="str">
        <f>IF(N458="","",IF(N458=0,0,'Public familial'!O222))</f>
        <v/>
      </c>
      <c r="P458" s="292">
        <f>IF(N458=0,0,'Public familial'!P222)</f>
        <v>0</v>
      </c>
      <c r="Q458" s="292" t="str">
        <f>'Public familial'!AD222</f>
        <v/>
      </c>
      <c r="R458" s="292" t="str">
        <f>'Public familial'!AE222</f>
        <v/>
      </c>
      <c r="S458" s="292" t="str">
        <f>'Public familial'!AF222</f>
        <v/>
      </c>
    </row>
    <row r="459" spans="1:19" x14ac:dyDescent="0.35">
      <c r="A459" s="292" t="s">
        <v>153</v>
      </c>
      <c r="B459" s="292" t="str">
        <f>'Public familial'!$C$6</f>
        <v>Choisir la période de dépôt</v>
      </c>
      <c r="C459" s="292">
        <f>'Identification de la salle'!$C$14</f>
        <v>0</v>
      </c>
      <c r="D459" s="323" t="str">
        <f>'Public familial'!$C$7</f>
        <v/>
      </c>
      <c r="E459" s="292">
        <f>'Public familial'!$C$8</f>
        <v>0</v>
      </c>
      <c r="F459" s="292" t="str">
        <f>'Public familial'!$C$9</f>
        <v>«Choisir»</v>
      </c>
      <c r="G459" s="323">
        <f>'Public familial'!$C$10</f>
        <v>0</v>
      </c>
      <c r="H459" s="323" t="str">
        <f>IF(OR(G459=0,G459=""),"",VLOOKUP(G459,Données!$B$50:$D$52,3,TRUE))</f>
        <v/>
      </c>
      <c r="I459" s="324" t="str">
        <f>'Tableau de bord'!$E$18</f>
        <v/>
      </c>
      <c r="J459" s="325" t="str">
        <f>'Tableau de bord'!$E$19</f>
        <v/>
      </c>
      <c r="K459" s="292">
        <f>'Public familial'!D223</f>
        <v>0</v>
      </c>
      <c r="L459" s="292" t="str">
        <f>'Public familial'!X223</f>
        <v/>
      </c>
      <c r="M459" s="292" t="str">
        <f>'Public familial'!Y223</f>
        <v/>
      </c>
      <c r="N459" s="323" t="str">
        <f t="shared" si="7"/>
        <v/>
      </c>
      <c r="O459" s="323" t="str">
        <f>IF(N459="","",IF(N459=0,0,'Public familial'!O223))</f>
        <v/>
      </c>
      <c r="P459" s="292">
        <f>IF(N459=0,0,'Public familial'!P223)</f>
        <v>0</v>
      </c>
      <c r="Q459" s="292" t="str">
        <f>'Public familial'!AD223</f>
        <v/>
      </c>
      <c r="R459" s="292" t="str">
        <f>'Public familial'!AE223</f>
        <v/>
      </c>
      <c r="S459" s="292" t="str">
        <f>'Public familial'!AF223</f>
        <v/>
      </c>
    </row>
    <row r="460" spans="1:19" x14ac:dyDescent="0.35">
      <c r="A460" s="292" t="s">
        <v>153</v>
      </c>
      <c r="B460" s="292" t="str">
        <f>'Public familial'!$C$6</f>
        <v>Choisir la période de dépôt</v>
      </c>
      <c r="C460" s="292">
        <f>'Identification de la salle'!$C$14</f>
        <v>0</v>
      </c>
      <c r="D460" s="323" t="str">
        <f>'Public familial'!$C$7</f>
        <v/>
      </c>
      <c r="E460" s="292">
        <f>'Public familial'!$C$8</f>
        <v>0</v>
      </c>
      <c r="F460" s="292" t="str">
        <f>'Public familial'!$C$9</f>
        <v>«Choisir»</v>
      </c>
      <c r="G460" s="323">
        <f>'Public familial'!$C$10</f>
        <v>0</v>
      </c>
      <c r="H460" s="323" t="str">
        <f>IF(OR(G460=0,G460=""),"",VLOOKUP(G460,Données!$B$50:$D$52,3,TRUE))</f>
        <v/>
      </c>
      <c r="I460" s="324" t="str">
        <f>'Tableau de bord'!$E$18</f>
        <v/>
      </c>
      <c r="J460" s="325" t="str">
        <f>'Tableau de bord'!$E$19</f>
        <v/>
      </c>
      <c r="K460" s="292">
        <f>'Public familial'!D224</f>
        <v>0</v>
      </c>
      <c r="L460" s="292" t="str">
        <f>'Public familial'!X224</f>
        <v/>
      </c>
      <c r="M460" s="292" t="str">
        <f>'Public familial'!Y224</f>
        <v/>
      </c>
      <c r="N460" s="323" t="str">
        <f t="shared" si="7"/>
        <v/>
      </c>
      <c r="O460" s="323" t="str">
        <f>IF(N460="","",IF(N460=0,0,'Public familial'!O224))</f>
        <v/>
      </c>
      <c r="P460" s="292">
        <f>IF(N460=0,0,'Public familial'!P224)</f>
        <v>0</v>
      </c>
      <c r="Q460" s="292" t="str">
        <f>'Public familial'!AD224</f>
        <v/>
      </c>
      <c r="R460" s="292" t="str">
        <f>'Public familial'!AE224</f>
        <v/>
      </c>
      <c r="S460" s="292" t="str">
        <f>'Public familial'!AF224</f>
        <v/>
      </c>
    </row>
    <row r="461" spans="1:19" x14ac:dyDescent="0.35">
      <c r="A461" s="292" t="s">
        <v>153</v>
      </c>
      <c r="B461" s="292" t="str">
        <f>'Public familial'!$C$6</f>
        <v>Choisir la période de dépôt</v>
      </c>
      <c r="C461" s="292">
        <f>'Identification de la salle'!$C$14</f>
        <v>0</v>
      </c>
      <c r="D461" s="323" t="str">
        <f>'Public familial'!$C$7</f>
        <v/>
      </c>
      <c r="E461" s="292">
        <f>'Public familial'!$C$8</f>
        <v>0</v>
      </c>
      <c r="F461" s="292" t="str">
        <f>'Public familial'!$C$9</f>
        <v>«Choisir»</v>
      </c>
      <c r="G461" s="323">
        <f>'Public familial'!$C$10</f>
        <v>0</v>
      </c>
      <c r="H461" s="323" t="str">
        <f>IF(OR(G461=0,G461=""),"",VLOOKUP(G461,Données!$B$50:$D$52,3,TRUE))</f>
        <v/>
      </c>
      <c r="I461" s="324" t="str">
        <f>'Tableau de bord'!$E$18</f>
        <v/>
      </c>
      <c r="J461" s="325" t="str">
        <f>'Tableau de bord'!$E$19</f>
        <v/>
      </c>
      <c r="K461" s="292">
        <f>'Public familial'!D225</f>
        <v>0</v>
      </c>
      <c r="L461" s="292" t="str">
        <f>'Public familial'!X225</f>
        <v/>
      </c>
      <c r="M461" s="292" t="str">
        <f>'Public familial'!Y225</f>
        <v/>
      </c>
      <c r="N461" s="323" t="str">
        <f t="shared" si="7"/>
        <v/>
      </c>
      <c r="O461" s="323" t="str">
        <f>IF(N461="","",IF(N461=0,0,'Public familial'!O225))</f>
        <v/>
      </c>
      <c r="P461" s="292">
        <f>IF(N461=0,0,'Public familial'!P225)</f>
        <v>0</v>
      </c>
      <c r="Q461" s="292" t="str">
        <f>'Public familial'!AD225</f>
        <v/>
      </c>
      <c r="R461" s="292" t="str">
        <f>'Public familial'!AE225</f>
        <v/>
      </c>
      <c r="S461" s="292" t="str">
        <f>'Public familial'!AF225</f>
        <v/>
      </c>
    </row>
    <row r="462" spans="1:19" x14ac:dyDescent="0.35">
      <c r="A462" s="292" t="s">
        <v>153</v>
      </c>
      <c r="B462" s="292" t="str">
        <f>'Public familial'!$C$6</f>
        <v>Choisir la période de dépôt</v>
      </c>
      <c r="C462" s="292">
        <f>'Identification de la salle'!$C$14</f>
        <v>0</v>
      </c>
      <c r="D462" s="323" t="str">
        <f>'Public familial'!$C$7</f>
        <v/>
      </c>
      <c r="E462" s="292">
        <f>'Public familial'!$C$8</f>
        <v>0</v>
      </c>
      <c r="F462" s="292" t="str">
        <f>'Public familial'!$C$9</f>
        <v>«Choisir»</v>
      </c>
      <c r="G462" s="323">
        <f>'Public familial'!$C$10</f>
        <v>0</v>
      </c>
      <c r="H462" s="323" t="str">
        <f>IF(OR(G462=0,G462=""),"",VLOOKUP(G462,Données!$B$50:$D$52,3,TRUE))</f>
        <v/>
      </c>
      <c r="I462" s="324" t="str">
        <f>'Tableau de bord'!$E$18</f>
        <v/>
      </c>
      <c r="J462" s="325" t="str">
        <f>'Tableau de bord'!$E$19</f>
        <v/>
      </c>
      <c r="K462" s="292">
        <f>'Public familial'!D226</f>
        <v>0</v>
      </c>
      <c r="L462" s="292" t="str">
        <f>'Public familial'!X226</f>
        <v/>
      </c>
      <c r="M462" s="292" t="str">
        <f>'Public familial'!Y226</f>
        <v/>
      </c>
      <c r="N462" s="323" t="str">
        <f t="shared" si="7"/>
        <v/>
      </c>
      <c r="O462" s="323" t="str">
        <f>IF(N462="","",IF(N462=0,0,'Public familial'!O226))</f>
        <v/>
      </c>
      <c r="P462" s="292">
        <f>IF(N462=0,0,'Public familial'!P226)</f>
        <v>0</v>
      </c>
      <c r="Q462" s="292" t="str">
        <f>'Public familial'!AD226</f>
        <v/>
      </c>
      <c r="R462" s="292" t="str">
        <f>'Public familial'!AE226</f>
        <v/>
      </c>
      <c r="S462" s="292" t="str">
        <f>'Public familial'!AF226</f>
        <v/>
      </c>
    </row>
    <row r="463" spans="1:19" x14ac:dyDescent="0.35">
      <c r="A463" s="292" t="s">
        <v>153</v>
      </c>
      <c r="B463" s="292" t="str">
        <f>'Public familial'!$C$6</f>
        <v>Choisir la période de dépôt</v>
      </c>
      <c r="C463" s="292">
        <f>'Identification de la salle'!$C$14</f>
        <v>0</v>
      </c>
      <c r="D463" s="323" t="str">
        <f>'Public familial'!$C$7</f>
        <v/>
      </c>
      <c r="E463" s="292">
        <f>'Public familial'!$C$8</f>
        <v>0</v>
      </c>
      <c r="F463" s="292" t="str">
        <f>'Public familial'!$C$9</f>
        <v>«Choisir»</v>
      </c>
      <c r="G463" s="323">
        <f>'Public familial'!$C$10</f>
        <v>0</v>
      </c>
      <c r="H463" s="323" t="str">
        <f>IF(OR(G463=0,G463=""),"",VLOOKUP(G463,Données!$B$50:$D$52,3,TRUE))</f>
        <v/>
      </c>
      <c r="I463" s="324" t="str">
        <f>'Tableau de bord'!$E$18</f>
        <v/>
      </c>
      <c r="J463" s="325" t="str">
        <f>'Tableau de bord'!$E$19</f>
        <v/>
      </c>
      <c r="K463" s="292">
        <f>'Public familial'!D227</f>
        <v>0</v>
      </c>
      <c r="L463" s="292" t="str">
        <f>'Public familial'!X227</f>
        <v/>
      </c>
      <c r="M463" s="292" t="str">
        <f>'Public familial'!Y227</f>
        <v/>
      </c>
      <c r="N463" s="323" t="str">
        <f t="shared" si="7"/>
        <v/>
      </c>
      <c r="O463" s="323" t="str">
        <f>IF(N463="","",IF(N463=0,0,'Public familial'!O227))</f>
        <v/>
      </c>
      <c r="P463" s="292">
        <f>IF(N463=0,0,'Public familial'!P227)</f>
        <v>0</v>
      </c>
      <c r="Q463" s="292" t="str">
        <f>'Public familial'!AD227</f>
        <v/>
      </c>
      <c r="R463" s="292" t="str">
        <f>'Public familial'!AE227</f>
        <v/>
      </c>
      <c r="S463" s="292" t="str">
        <f>'Public familial'!AF227</f>
        <v/>
      </c>
    </row>
    <row r="464" spans="1:19" x14ac:dyDescent="0.35">
      <c r="A464" s="292" t="s">
        <v>153</v>
      </c>
      <c r="B464" s="292" t="str">
        <f>'Public familial'!$C$6</f>
        <v>Choisir la période de dépôt</v>
      </c>
      <c r="C464" s="292">
        <f>'Identification de la salle'!$C$14</f>
        <v>0</v>
      </c>
      <c r="D464" s="323" t="str">
        <f>'Public familial'!$C$7</f>
        <v/>
      </c>
      <c r="E464" s="292">
        <f>'Public familial'!$C$8</f>
        <v>0</v>
      </c>
      <c r="F464" s="292" t="str">
        <f>'Public familial'!$C$9</f>
        <v>«Choisir»</v>
      </c>
      <c r="G464" s="323">
        <f>'Public familial'!$C$10</f>
        <v>0</v>
      </c>
      <c r="H464" s="323" t="str">
        <f>IF(OR(G464=0,G464=""),"",VLOOKUP(G464,Données!$B$50:$D$52,3,TRUE))</f>
        <v/>
      </c>
      <c r="I464" s="324" t="str">
        <f>'Tableau de bord'!$E$18</f>
        <v/>
      </c>
      <c r="J464" s="325" t="str">
        <f>'Tableau de bord'!$E$19</f>
        <v/>
      </c>
      <c r="K464" s="292">
        <f>'Public familial'!D228</f>
        <v>0</v>
      </c>
      <c r="L464" s="292" t="str">
        <f>'Public familial'!X228</f>
        <v/>
      </c>
      <c r="M464" s="292" t="str">
        <f>'Public familial'!Y228</f>
        <v/>
      </c>
      <c r="N464" s="323" t="str">
        <f t="shared" si="7"/>
        <v/>
      </c>
      <c r="O464" s="323" t="str">
        <f>IF(N464="","",IF(N464=0,0,'Public familial'!O228))</f>
        <v/>
      </c>
      <c r="P464" s="292">
        <f>IF(N464=0,0,'Public familial'!P228)</f>
        <v>0</v>
      </c>
      <c r="Q464" s="292" t="str">
        <f>'Public familial'!AD228</f>
        <v/>
      </c>
      <c r="R464" s="292" t="str">
        <f>'Public familial'!AE228</f>
        <v/>
      </c>
      <c r="S464" s="292" t="str">
        <f>'Public familial'!AF228</f>
        <v/>
      </c>
    </row>
    <row r="465" spans="1:19" x14ac:dyDescent="0.35">
      <c r="A465" s="292" t="s">
        <v>153</v>
      </c>
      <c r="B465" s="292" t="str">
        <f>'Public familial'!$C$6</f>
        <v>Choisir la période de dépôt</v>
      </c>
      <c r="C465" s="292">
        <f>'Identification de la salle'!$C$14</f>
        <v>0</v>
      </c>
      <c r="D465" s="323" t="str">
        <f>'Public familial'!$C$7</f>
        <v/>
      </c>
      <c r="E465" s="292">
        <f>'Public familial'!$C$8</f>
        <v>0</v>
      </c>
      <c r="F465" s="292" t="str">
        <f>'Public familial'!$C$9</f>
        <v>«Choisir»</v>
      </c>
      <c r="G465" s="323">
        <f>'Public familial'!$C$10</f>
        <v>0</v>
      </c>
      <c r="H465" s="323" t="str">
        <f>IF(OR(G465=0,G465=""),"",VLOOKUP(G465,Données!$B$50:$D$52,3,TRUE))</f>
        <v/>
      </c>
      <c r="I465" s="324" t="str">
        <f>'Tableau de bord'!$E$18</f>
        <v/>
      </c>
      <c r="J465" s="325" t="str">
        <f>'Tableau de bord'!$E$19</f>
        <v/>
      </c>
      <c r="K465" s="292">
        <f>'Public familial'!D229</f>
        <v>0</v>
      </c>
      <c r="L465" s="292" t="str">
        <f>'Public familial'!X229</f>
        <v/>
      </c>
      <c r="M465" s="292" t="str">
        <f>'Public familial'!Y229</f>
        <v/>
      </c>
      <c r="N465" s="323" t="str">
        <f t="shared" si="7"/>
        <v/>
      </c>
      <c r="O465" s="323" t="str">
        <f>IF(N465="","",IF(N465=0,0,'Public familial'!O229))</f>
        <v/>
      </c>
      <c r="P465" s="292">
        <f>IF(N465=0,0,'Public familial'!P229)</f>
        <v>0</v>
      </c>
      <c r="Q465" s="292" t="str">
        <f>'Public familial'!AD229</f>
        <v/>
      </c>
      <c r="R465" s="292" t="str">
        <f>'Public familial'!AE229</f>
        <v/>
      </c>
      <c r="S465" s="292" t="str">
        <f>'Public familial'!AF229</f>
        <v/>
      </c>
    </row>
    <row r="466" spans="1:19" x14ac:dyDescent="0.35">
      <c r="A466" s="292" t="s">
        <v>153</v>
      </c>
      <c r="B466" s="292" t="str">
        <f>'Public familial'!$C$6</f>
        <v>Choisir la période de dépôt</v>
      </c>
      <c r="C466" s="292">
        <f>'Identification de la salle'!$C$14</f>
        <v>0</v>
      </c>
      <c r="D466" s="323" t="str">
        <f>'Public familial'!$C$7</f>
        <v/>
      </c>
      <c r="E466" s="292">
        <f>'Public familial'!$C$8</f>
        <v>0</v>
      </c>
      <c r="F466" s="292" t="str">
        <f>'Public familial'!$C$9</f>
        <v>«Choisir»</v>
      </c>
      <c r="G466" s="323">
        <f>'Public familial'!$C$10</f>
        <v>0</v>
      </c>
      <c r="H466" s="323" t="str">
        <f>IF(OR(G466=0,G466=""),"",VLOOKUP(G466,Données!$B$50:$D$52,3,TRUE))</f>
        <v/>
      </c>
      <c r="I466" s="324" t="str">
        <f>'Tableau de bord'!$E$18</f>
        <v/>
      </c>
      <c r="J466" s="325" t="str">
        <f>'Tableau de bord'!$E$19</f>
        <v/>
      </c>
      <c r="K466" s="292">
        <f>'Public familial'!D230</f>
        <v>0</v>
      </c>
      <c r="L466" s="292" t="str">
        <f>'Public familial'!X230</f>
        <v/>
      </c>
      <c r="M466" s="292" t="str">
        <f>'Public familial'!Y230</f>
        <v/>
      </c>
      <c r="N466" s="323" t="str">
        <f t="shared" si="7"/>
        <v/>
      </c>
      <c r="O466" s="323" t="str">
        <f>IF(N466="","",IF(N466=0,0,'Public familial'!O230))</f>
        <v/>
      </c>
      <c r="P466" s="292">
        <f>IF(N466=0,0,'Public familial'!P230)</f>
        <v>0</v>
      </c>
      <c r="Q466" s="292" t="str">
        <f>'Public familial'!AD230</f>
        <v/>
      </c>
      <c r="R466" s="292" t="str">
        <f>'Public familial'!AE230</f>
        <v/>
      </c>
      <c r="S466" s="292" t="str">
        <f>'Public familial'!AF230</f>
        <v/>
      </c>
    </row>
    <row r="467" spans="1:19" x14ac:dyDescent="0.35">
      <c r="A467" s="292" t="s">
        <v>153</v>
      </c>
      <c r="B467" s="292" t="str">
        <f>'Public familial'!$C$6</f>
        <v>Choisir la période de dépôt</v>
      </c>
      <c r="C467" s="292">
        <f>'Identification de la salle'!$C$14</f>
        <v>0</v>
      </c>
      <c r="D467" s="323" t="str">
        <f>'Public familial'!$C$7</f>
        <v/>
      </c>
      <c r="E467" s="292">
        <f>'Public familial'!$C$8</f>
        <v>0</v>
      </c>
      <c r="F467" s="292" t="str">
        <f>'Public familial'!$C$9</f>
        <v>«Choisir»</v>
      </c>
      <c r="G467" s="323">
        <f>'Public familial'!$C$10</f>
        <v>0</v>
      </c>
      <c r="H467" s="323" t="str">
        <f>IF(OR(G467=0,G467=""),"",VLOOKUP(G467,Données!$B$50:$D$52,3,TRUE))</f>
        <v/>
      </c>
      <c r="I467" s="324" t="str">
        <f>'Tableau de bord'!$E$18</f>
        <v/>
      </c>
      <c r="J467" s="325" t="str">
        <f>'Tableau de bord'!$E$19</f>
        <v/>
      </c>
      <c r="K467" s="292">
        <f>'Public familial'!D231</f>
        <v>0</v>
      </c>
      <c r="L467" s="292" t="str">
        <f>'Public familial'!X231</f>
        <v/>
      </c>
      <c r="M467" s="292" t="str">
        <f>'Public familial'!Y231</f>
        <v/>
      </c>
      <c r="N467" s="323" t="str">
        <f t="shared" si="7"/>
        <v/>
      </c>
      <c r="O467" s="323" t="str">
        <f>IF(N467="","",IF(N467=0,0,'Public familial'!O231))</f>
        <v/>
      </c>
      <c r="P467" s="292">
        <f>IF(N467=0,0,'Public familial'!P231)</f>
        <v>0</v>
      </c>
      <c r="Q467" s="292" t="str">
        <f>'Public familial'!AD231</f>
        <v/>
      </c>
      <c r="R467" s="292" t="str">
        <f>'Public familial'!AE231</f>
        <v/>
      </c>
      <c r="S467" s="292" t="str">
        <f>'Public familial'!AF231</f>
        <v/>
      </c>
    </row>
    <row r="468" spans="1:19" x14ac:dyDescent="0.35">
      <c r="A468" s="292" t="s">
        <v>153</v>
      </c>
      <c r="B468" s="292" t="str">
        <f>'Public familial'!$C$6</f>
        <v>Choisir la période de dépôt</v>
      </c>
      <c r="C468" s="292">
        <f>'Identification de la salle'!$C$14</f>
        <v>0</v>
      </c>
      <c r="D468" s="323" t="str">
        <f>'Public familial'!$C$7</f>
        <v/>
      </c>
      <c r="E468" s="292">
        <f>'Public familial'!$C$8</f>
        <v>0</v>
      </c>
      <c r="F468" s="292" t="str">
        <f>'Public familial'!$C$9</f>
        <v>«Choisir»</v>
      </c>
      <c r="G468" s="323">
        <f>'Public familial'!$C$10</f>
        <v>0</v>
      </c>
      <c r="H468" s="323" t="str">
        <f>IF(OR(G468=0,G468=""),"",VLOOKUP(G468,Données!$B$50:$D$52,3,TRUE))</f>
        <v/>
      </c>
      <c r="I468" s="324" t="str">
        <f>'Tableau de bord'!$E$18</f>
        <v/>
      </c>
      <c r="J468" s="325" t="str">
        <f>'Tableau de bord'!$E$19</f>
        <v/>
      </c>
      <c r="K468" s="292">
        <f>'Public familial'!D232</f>
        <v>0</v>
      </c>
      <c r="L468" s="292" t="str">
        <f>'Public familial'!X232</f>
        <v/>
      </c>
      <c r="M468" s="292" t="str">
        <f>'Public familial'!Y232</f>
        <v/>
      </c>
      <c r="N468" s="323" t="str">
        <f t="shared" si="7"/>
        <v/>
      </c>
      <c r="O468" s="323" t="str">
        <f>IF(N468="","",IF(N468=0,0,'Public familial'!O232))</f>
        <v/>
      </c>
      <c r="P468" s="292">
        <f>IF(N468=0,0,'Public familial'!P232)</f>
        <v>0</v>
      </c>
      <c r="Q468" s="292" t="str">
        <f>'Public familial'!AD232</f>
        <v/>
      </c>
      <c r="R468" s="292" t="str">
        <f>'Public familial'!AE232</f>
        <v/>
      </c>
      <c r="S468" s="292" t="str">
        <f>'Public familial'!AF232</f>
        <v/>
      </c>
    </row>
    <row r="469" spans="1:19" x14ac:dyDescent="0.35">
      <c r="A469" s="292" t="s">
        <v>153</v>
      </c>
      <c r="B469" s="292" t="str">
        <f>'Public familial'!$C$6</f>
        <v>Choisir la période de dépôt</v>
      </c>
      <c r="C469" s="292">
        <f>'Identification de la salle'!$C$14</f>
        <v>0</v>
      </c>
      <c r="D469" s="323" t="str">
        <f>'Public familial'!$C$7</f>
        <v/>
      </c>
      <c r="E469" s="292">
        <f>'Public familial'!$C$8</f>
        <v>0</v>
      </c>
      <c r="F469" s="292" t="str">
        <f>'Public familial'!$C$9</f>
        <v>«Choisir»</v>
      </c>
      <c r="G469" s="323">
        <f>'Public familial'!$C$10</f>
        <v>0</v>
      </c>
      <c r="H469" s="323" t="str">
        <f>IF(OR(G469=0,G469=""),"",VLOOKUP(G469,Données!$B$50:$D$52,3,TRUE))</f>
        <v/>
      </c>
      <c r="I469" s="324" t="str">
        <f>'Tableau de bord'!$E$18</f>
        <v/>
      </c>
      <c r="J469" s="325" t="str">
        <f>'Tableau de bord'!$E$19</f>
        <v/>
      </c>
      <c r="K469" s="292">
        <f>'Public familial'!D233</f>
        <v>0</v>
      </c>
      <c r="L469" s="292" t="str">
        <f>'Public familial'!X233</f>
        <v/>
      </c>
      <c r="M469" s="292" t="str">
        <f>'Public familial'!Y233</f>
        <v/>
      </c>
      <c r="N469" s="323" t="str">
        <f t="shared" si="7"/>
        <v/>
      </c>
      <c r="O469" s="323" t="str">
        <f>IF(N469="","",IF(N469=0,0,'Public familial'!O233))</f>
        <v/>
      </c>
      <c r="P469" s="292">
        <f>IF(N469=0,0,'Public familial'!P233)</f>
        <v>0</v>
      </c>
      <c r="Q469" s="292" t="str">
        <f>'Public familial'!AD233</f>
        <v/>
      </c>
      <c r="R469" s="292" t="str">
        <f>'Public familial'!AE233</f>
        <v/>
      </c>
      <c r="S469" s="292" t="str">
        <f>'Public familial'!AF233</f>
        <v/>
      </c>
    </row>
    <row r="470" spans="1:19" x14ac:dyDescent="0.35">
      <c r="A470" s="292" t="s">
        <v>153</v>
      </c>
      <c r="B470" s="292" t="str">
        <f>'Public familial'!$C$6</f>
        <v>Choisir la période de dépôt</v>
      </c>
      <c r="C470" s="292">
        <f>'Identification de la salle'!$C$14</f>
        <v>0</v>
      </c>
      <c r="D470" s="323" t="str">
        <f>'Public familial'!$C$7</f>
        <v/>
      </c>
      <c r="E470" s="292">
        <f>'Public familial'!$C$8</f>
        <v>0</v>
      </c>
      <c r="F470" s="292" t="str">
        <f>'Public familial'!$C$9</f>
        <v>«Choisir»</v>
      </c>
      <c r="G470" s="323">
        <f>'Public familial'!$C$10</f>
        <v>0</v>
      </c>
      <c r="H470" s="323" t="str">
        <f>IF(OR(G470=0,G470=""),"",VLOOKUP(G470,Données!$B$50:$D$52,3,TRUE))</f>
        <v/>
      </c>
      <c r="I470" s="324" t="str">
        <f>'Tableau de bord'!$E$18</f>
        <v/>
      </c>
      <c r="J470" s="325" t="str">
        <f>'Tableau de bord'!$E$19</f>
        <v/>
      </c>
      <c r="K470" s="292">
        <f>'Public familial'!D234</f>
        <v>0</v>
      </c>
      <c r="L470" s="292" t="str">
        <f>'Public familial'!X234</f>
        <v/>
      </c>
      <c r="M470" s="292" t="str">
        <f>'Public familial'!Y234</f>
        <v/>
      </c>
      <c r="N470" s="323" t="str">
        <f t="shared" si="7"/>
        <v/>
      </c>
      <c r="O470" s="323" t="str">
        <f>IF(N470="","",IF(N470=0,0,'Public familial'!O234))</f>
        <v/>
      </c>
      <c r="P470" s="292">
        <f>IF(N470=0,0,'Public familial'!P234)</f>
        <v>0</v>
      </c>
      <c r="Q470" s="292" t="str">
        <f>'Public familial'!AD234</f>
        <v/>
      </c>
      <c r="R470" s="292" t="str">
        <f>'Public familial'!AE234</f>
        <v/>
      </c>
      <c r="S470" s="292" t="str">
        <f>'Public familial'!AF234</f>
        <v/>
      </c>
    </row>
    <row r="471" spans="1:19" x14ac:dyDescent="0.35">
      <c r="A471" s="292" t="s">
        <v>153</v>
      </c>
      <c r="B471" s="292" t="str">
        <f>'Public familial'!$C$6</f>
        <v>Choisir la période de dépôt</v>
      </c>
      <c r="C471" s="292">
        <f>'Identification de la salle'!$C$14</f>
        <v>0</v>
      </c>
      <c r="D471" s="323" t="str">
        <f>'Public familial'!$C$7</f>
        <v/>
      </c>
      <c r="E471" s="292">
        <f>'Public familial'!$C$8</f>
        <v>0</v>
      </c>
      <c r="F471" s="292" t="str">
        <f>'Public familial'!$C$9</f>
        <v>«Choisir»</v>
      </c>
      <c r="G471" s="323">
        <f>'Public familial'!$C$10</f>
        <v>0</v>
      </c>
      <c r="H471" s="323" t="str">
        <f>IF(OR(G471=0,G471=""),"",VLOOKUP(G471,Données!$B$50:$D$52,3,TRUE))</f>
        <v/>
      </c>
      <c r="I471" s="324" t="str">
        <f>'Tableau de bord'!$E$18</f>
        <v/>
      </c>
      <c r="J471" s="325" t="str">
        <f>'Tableau de bord'!$E$19</f>
        <v/>
      </c>
      <c r="K471" s="292">
        <f>'Public familial'!D235</f>
        <v>0</v>
      </c>
      <c r="L471" s="292" t="str">
        <f>'Public familial'!X235</f>
        <v/>
      </c>
      <c r="M471" s="292" t="str">
        <f>'Public familial'!Y235</f>
        <v/>
      </c>
      <c r="N471" s="323" t="str">
        <f t="shared" si="7"/>
        <v/>
      </c>
      <c r="O471" s="323" t="str">
        <f>IF(N471="","",IF(N471=0,0,'Public familial'!O235))</f>
        <v/>
      </c>
      <c r="P471" s="292">
        <f>IF(N471=0,0,'Public familial'!P235)</f>
        <v>0</v>
      </c>
      <c r="Q471" s="292" t="str">
        <f>'Public familial'!AD235</f>
        <v/>
      </c>
      <c r="R471" s="292" t="str">
        <f>'Public familial'!AE235</f>
        <v/>
      </c>
      <c r="S471" s="292" t="str">
        <f>'Public familial'!AF235</f>
        <v/>
      </c>
    </row>
    <row r="472" spans="1:19" x14ac:dyDescent="0.35">
      <c r="A472" s="292" t="s">
        <v>153</v>
      </c>
      <c r="B472" s="292" t="str">
        <f>'Public familial'!$C$6</f>
        <v>Choisir la période de dépôt</v>
      </c>
      <c r="C472" s="292">
        <f>'Identification de la salle'!$C$14</f>
        <v>0</v>
      </c>
      <c r="D472" s="323" t="str">
        <f>'Public familial'!$C$7</f>
        <v/>
      </c>
      <c r="E472" s="292">
        <f>'Public familial'!$C$8</f>
        <v>0</v>
      </c>
      <c r="F472" s="292" t="str">
        <f>'Public familial'!$C$9</f>
        <v>«Choisir»</v>
      </c>
      <c r="G472" s="323">
        <f>'Public familial'!$C$10</f>
        <v>0</v>
      </c>
      <c r="H472" s="323" t="str">
        <f>IF(OR(G472=0,G472=""),"",VLOOKUP(G472,Données!$B$50:$D$52,3,TRUE))</f>
        <v/>
      </c>
      <c r="I472" s="324" t="str">
        <f>'Tableau de bord'!$E$18</f>
        <v/>
      </c>
      <c r="J472" s="325" t="str">
        <f>'Tableau de bord'!$E$19</f>
        <v/>
      </c>
      <c r="K472" s="292">
        <f>'Public familial'!D236</f>
        <v>0</v>
      </c>
      <c r="L472" s="292" t="str">
        <f>'Public familial'!X236</f>
        <v/>
      </c>
      <c r="M472" s="292" t="str">
        <f>'Public familial'!Y236</f>
        <v/>
      </c>
      <c r="N472" s="323" t="str">
        <f t="shared" si="7"/>
        <v/>
      </c>
      <c r="O472" s="323" t="str">
        <f>IF(N472="","",IF(N472=0,0,'Public familial'!O236))</f>
        <v/>
      </c>
      <c r="P472" s="292">
        <f>IF(N472=0,0,'Public familial'!P236)</f>
        <v>0</v>
      </c>
      <c r="Q472" s="292" t="str">
        <f>'Public familial'!AD236</f>
        <v/>
      </c>
      <c r="R472" s="292" t="str">
        <f>'Public familial'!AE236</f>
        <v/>
      </c>
      <c r="S472" s="292" t="str">
        <f>'Public familial'!AF236</f>
        <v/>
      </c>
    </row>
    <row r="473" spans="1:19" x14ac:dyDescent="0.35">
      <c r="A473" s="292" t="s">
        <v>153</v>
      </c>
      <c r="B473" s="292" t="str">
        <f>'Public familial'!$C$6</f>
        <v>Choisir la période de dépôt</v>
      </c>
      <c r="C473" s="292">
        <f>'Identification de la salle'!$C$14</f>
        <v>0</v>
      </c>
      <c r="D473" s="323" t="str">
        <f>'Public familial'!$C$7</f>
        <v/>
      </c>
      <c r="E473" s="292">
        <f>'Public familial'!$C$8</f>
        <v>0</v>
      </c>
      <c r="F473" s="292" t="str">
        <f>'Public familial'!$C$9</f>
        <v>«Choisir»</v>
      </c>
      <c r="G473" s="323">
        <f>'Public familial'!$C$10</f>
        <v>0</v>
      </c>
      <c r="H473" s="323" t="str">
        <f>IF(OR(G473=0,G473=""),"",VLOOKUP(G473,Données!$B$50:$D$52,3,TRUE))</f>
        <v/>
      </c>
      <c r="I473" s="324" t="str">
        <f>'Tableau de bord'!$E$18</f>
        <v/>
      </c>
      <c r="J473" s="325" t="str">
        <f>'Tableau de bord'!$E$19</f>
        <v/>
      </c>
      <c r="K473" s="292">
        <f>'Public familial'!D237</f>
        <v>0</v>
      </c>
      <c r="L473" s="292" t="str">
        <f>'Public familial'!X237</f>
        <v/>
      </c>
      <c r="M473" s="292" t="str">
        <f>'Public familial'!Y237</f>
        <v/>
      </c>
      <c r="N473" s="323" t="str">
        <f t="shared" si="7"/>
        <v/>
      </c>
      <c r="O473" s="323" t="str">
        <f>IF(N473="","",IF(N473=0,0,'Public familial'!O237))</f>
        <v/>
      </c>
      <c r="P473" s="292">
        <f>IF(N473=0,0,'Public familial'!P237)</f>
        <v>0</v>
      </c>
      <c r="Q473" s="292" t="str">
        <f>'Public familial'!AD237</f>
        <v/>
      </c>
      <c r="R473" s="292" t="str">
        <f>'Public familial'!AE237</f>
        <v/>
      </c>
      <c r="S473" s="292" t="str">
        <f>'Public familial'!AF237</f>
        <v/>
      </c>
    </row>
    <row r="474" spans="1:19" x14ac:dyDescent="0.35">
      <c r="A474" s="292" t="s">
        <v>153</v>
      </c>
      <c r="B474" s="292" t="str">
        <f>'Public familial'!$C$6</f>
        <v>Choisir la période de dépôt</v>
      </c>
      <c r="C474" s="292">
        <f>'Identification de la salle'!$C$14</f>
        <v>0</v>
      </c>
      <c r="D474" s="323" t="str">
        <f>'Public familial'!$C$7</f>
        <v/>
      </c>
      <c r="E474" s="292">
        <f>'Public familial'!$C$8</f>
        <v>0</v>
      </c>
      <c r="F474" s="292" t="str">
        <f>'Public familial'!$C$9</f>
        <v>«Choisir»</v>
      </c>
      <c r="G474" s="323">
        <f>'Public familial'!$C$10</f>
        <v>0</v>
      </c>
      <c r="H474" s="323" t="str">
        <f>IF(OR(G474=0,G474=""),"",VLOOKUP(G474,Données!$B$50:$D$52,3,TRUE))</f>
        <v/>
      </c>
      <c r="I474" s="324" t="str">
        <f>'Tableau de bord'!$E$18</f>
        <v/>
      </c>
      <c r="J474" s="325" t="str">
        <f>'Tableau de bord'!$E$19</f>
        <v/>
      </c>
      <c r="K474" s="292">
        <f>'Public familial'!D238</f>
        <v>0</v>
      </c>
      <c r="L474" s="292" t="str">
        <f>'Public familial'!X238</f>
        <v/>
      </c>
      <c r="M474" s="292" t="str">
        <f>'Public familial'!Y238</f>
        <v/>
      </c>
      <c r="N474" s="323" t="str">
        <f t="shared" si="7"/>
        <v/>
      </c>
      <c r="O474" s="323" t="str">
        <f>IF(N474="","",IF(N474=0,0,'Public familial'!O238))</f>
        <v/>
      </c>
      <c r="P474" s="292">
        <f>IF(N474=0,0,'Public familial'!P238)</f>
        <v>0</v>
      </c>
      <c r="Q474" s="292" t="str">
        <f>'Public familial'!AD238</f>
        <v/>
      </c>
      <c r="R474" s="292" t="str">
        <f>'Public familial'!AE238</f>
        <v/>
      </c>
      <c r="S474" s="292" t="str">
        <f>'Public familial'!AF238</f>
        <v/>
      </c>
    </row>
    <row r="475" spans="1:19" x14ac:dyDescent="0.35">
      <c r="A475" s="292" t="s">
        <v>153</v>
      </c>
      <c r="B475" s="292" t="str">
        <f>'Public familial'!$C$6</f>
        <v>Choisir la période de dépôt</v>
      </c>
      <c r="C475" s="292">
        <f>'Identification de la salle'!$C$14</f>
        <v>0</v>
      </c>
      <c r="D475" s="323" t="str">
        <f>'Public familial'!$C$7</f>
        <v/>
      </c>
      <c r="E475" s="292">
        <f>'Public familial'!$C$8</f>
        <v>0</v>
      </c>
      <c r="F475" s="292" t="str">
        <f>'Public familial'!$C$9</f>
        <v>«Choisir»</v>
      </c>
      <c r="G475" s="323">
        <f>'Public familial'!$C$10</f>
        <v>0</v>
      </c>
      <c r="H475" s="323" t="str">
        <f>IF(OR(G475=0,G475=""),"",VLOOKUP(G475,Données!$B$50:$D$52,3,TRUE))</f>
        <v/>
      </c>
      <c r="I475" s="324" t="str">
        <f>'Tableau de bord'!$E$18</f>
        <v/>
      </c>
      <c r="J475" s="325" t="str">
        <f>'Tableau de bord'!$E$19</f>
        <v/>
      </c>
      <c r="K475" s="292">
        <f>'Public familial'!D239</f>
        <v>0</v>
      </c>
      <c r="L475" s="292" t="str">
        <f>'Public familial'!X239</f>
        <v/>
      </c>
      <c r="M475" s="292" t="str">
        <f>'Public familial'!Y239</f>
        <v/>
      </c>
      <c r="N475" s="323" t="str">
        <f t="shared" si="7"/>
        <v/>
      </c>
      <c r="O475" s="323" t="str">
        <f>IF(N475="","",IF(N475=0,0,'Public familial'!O239))</f>
        <v/>
      </c>
      <c r="P475" s="292">
        <f>IF(N475=0,0,'Public familial'!P239)</f>
        <v>0</v>
      </c>
      <c r="Q475" s="292" t="str">
        <f>'Public familial'!AD239</f>
        <v/>
      </c>
      <c r="R475" s="292" t="str">
        <f>'Public familial'!AE239</f>
        <v/>
      </c>
      <c r="S475" s="292" t="str">
        <f>'Public familial'!AF239</f>
        <v/>
      </c>
    </row>
    <row r="476" spans="1:19" x14ac:dyDescent="0.35">
      <c r="A476" s="292" t="s">
        <v>153</v>
      </c>
      <c r="B476" s="292" t="str">
        <f>'Public familial'!$C$6</f>
        <v>Choisir la période de dépôt</v>
      </c>
      <c r="C476" s="292">
        <f>'Identification de la salle'!$C$14</f>
        <v>0</v>
      </c>
      <c r="D476" s="323" t="str">
        <f>'Public familial'!$C$7</f>
        <v/>
      </c>
      <c r="E476" s="292">
        <f>'Public familial'!$C$8</f>
        <v>0</v>
      </c>
      <c r="F476" s="292" t="str">
        <f>'Public familial'!$C$9</f>
        <v>«Choisir»</v>
      </c>
      <c r="G476" s="323">
        <f>'Public familial'!$C$10</f>
        <v>0</v>
      </c>
      <c r="H476" s="323" t="str">
        <f>IF(OR(G476=0,G476=""),"",VLOOKUP(G476,Données!$B$50:$D$52,3,TRUE))</f>
        <v/>
      </c>
      <c r="I476" s="324" t="str">
        <f>'Tableau de bord'!$E$18</f>
        <v/>
      </c>
      <c r="J476" s="325" t="str">
        <f>'Tableau de bord'!$E$19</f>
        <v/>
      </c>
      <c r="K476" s="292">
        <f>'Public familial'!D240</f>
        <v>0</v>
      </c>
      <c r="L476" s="292" t="str">
        <f>'Public familial'!X240</f>
        <v/>
      </c>
      <c r="M476" s="292" t="str">
        <f>'Public familial'!Y240</f>
        <v/>
      </c>
      <c r="N476" s="323" t="str">
        <f t="shared" si="7"/>
        <v/>
      </c>
      <c r="O476" s="323" t="str">
        <f>IF(N476="","",IF(N476=0,0,'Public familial'!O240))</f>
        <v/>
      </c>
      <c r="P476" s="292">
        <f>IF(N476=0,0,'Public familial'!P240)</f>
        <v>0</v>
      </c>
      <c r="Q476" s="292" t="str">
        <f>'Public familial'!AD240</f>
        <v/>
      </c>
      <c r="R476" s="292" t="str">
        <f>'Public familial'!AE240</f>
        <v/>
      </c>
      <c r="S476" s="292" t="str">
        <f>'Public familial'!AF240</f>
        <v/>
      </c>
    </row>
    <row r="477" spans="1:19" x14ac:dyDescent="0.35">
      <c r="A477" s="292" t="s">
        <v>153</v>
      </c>
      <c r="B477" s="292" t="str">
        <f>'Public familial'!$C$6</f>
        <v>Choisir la période de dépôt</v>
      </c>
      <c r="C477" s="292">
        <f>'Identification de la salle'!$C$14</f>
        <v>0</v>
      </c>
      <c r="D477" s="323" t="str">
        <f>'Public familial'!$C$7</f>
        <v/>
      </c>
      <c r="E477" s="292">
        <f>'Public familial'!$C$8</f>
        <v>0</v>
      </c>
      <c r="F477" s="292" t="str">
        <f>'Public familial'!$C$9</f>
        <v>«Choisir»</v>
      </c>
      <c r="G477" s="323">
        <f>'Public familial'!$C$10</f>
        <v>0</v>
      </c>
      <c r="H477" s="323" t="str">
        <f>IF(OR(G477=0,G477=""),"",VLOOKUP(G477,Données!$B$50:$D$52,3,TRUE))</f>
        <v/>
      </c>
      <c r="I477" s="324" t="str">
        <f>'Tableau de bord'!$E$18</f>
        <v/>
      </c>
      <c r="J477" s="325" t="str">
        <f>'Tableau de bord'!$E$19</f>
        <v/>
      </c>
      <c r="K477" s="292">
        <f>'Public familial'!D241</f>
        <v>0</v>
      </c>
      <c r="L477" s="292" t="str">
        <f>'Public familial'!X241</f>
        <v/>
      </c>
      <c r="M477" s="292" t="str">
        <f>'Public familial'!Y241</f>
        <v/>
      </c>
      <c r="N477" s="323" t="str">
        <f t="shared" si="7"/>
        <v/>
      </c>
      <c r="O477" s="323" t="str">
        <f>IF(N477="","",IF(N477=0,0,'Public familial'!O241))</f>
        <v/>
      </c>
      <c r="P477" s="292">
        <f>IF(N477=0,0,'Public familial'!P241)</f>
        <v>0</v>
      </c>
      <c r="Q477" s="292" t="str">
        <f>'Public familial'!AD241</f>
        <v/>
      </c>
      <c r="R477" s="292" t="str">
        <f>'Public familial'!AE241</f>
        <v/>
      </c>
      <c r="S477" s="292" t="str">
        <f>'Public familial'!AF241</f>
        <v/>
      </c>
    </row>
    <row r="478" spans="1:19" x14ac:dyDescent="0.35">
      <c r="A478" s="292" t="s">
        <v>153</v>
      </c>
      <c r="B478" s="292" t="str">
        <f>'Public familial'!$C$6</f>
        <v>Choisir la période de dépôt</v>
      </c>
      <c r="C478" s="292">
        <f>'Identification de la salle'!$C$14</f>
        <v>0</v>
      </c>
      <c r="D478" s="323" t="str">
        <f>'Public familial'!$C$7</f>
        <v/>
      </c>
      <c r="E478" s="292">
        <f>'Public familial'!$C$8</f>
        <v>0</v>
      </c>
      <c r="F478" s="292" t="str">
        <f>'Public familial'!$C$9</f>
        <v>«Choisir»</v>
      </c>
      <c r="G478" s="323">
        <f>'Public familial'!$C$10</f>
        <v>0</v>
      </c>
      <c r="H478" s="323" t="str">
        <f>IF(OR(G478=0,G478=""),"",VLOOKUP(G478,Données!$B$50:$D$52,3,TRUE))</f>
        <v/>
      </c>
      <c r="I478" s="324" t="str">
        <f>'Tableau de bord'!$E$18</f>
        <v/>
      </c>
      <c r="J478" s="325" t="str">
        <f>'Tableau de bord'!$E$19</f>
        <v/>
      </c>
      <c r="K478" s="292">
        <f>'Public familial'!D242</f>
        <v>0</v>
      </c>
      <c r="L478" s="292" t="str">
        <f>'Public familial'!X242</f>
        <v/>
      </c>
      <c r="M478" s="292" t="str">
        <f>'Public familial'!Y242</f>
        <v/>
      </c>
      <c r="N478" s="323" t="str">
        <f t="shared" si="7"/>
        <v/>
      </c>
      <c r="O478" s="323" t="str">
        <f>IF(N478="","",IF(N478=0,0,'Public familial'!O242))</f>
        <v/>
      </c>
      <c r="P478" s="292">
        <f>IF(N478=0,0,'Public familial'!P242)</f>
        <v>0</v>
      </c>
      <c r="Q478" s="292" t="str">
        <f>'Public familial'!AD242</f>
        <v/>
      </c>
      <c r="R478" s="292" t="str">
        <f>'Public familial'!AE242</f>
        <v/>
      </c>
      <c r="S478" s="292" t="str">
        <f>'Public familial'!AF242</f>
        <v/>
      </c>
    </row>
    <row r="479" spans="1:19" x14ac:dyDescent="0.35">
      <c r="A479" s="292" t="s">
        <v>153</v>
      </c>
      <c r="B479" s="292" t="str">
        <f>'Public familial'!$C$6</f>
        <v>Choisir la période de dépôt</v>
      </c>
      <c r="C479" s="292">
        <f>'Identification de la salle'!$C$14</f>
        <v>0</v>
      </c>
      <c r="D479" s="323" t="str">
        <f>'Public familial'!$C$7</f>
        <v/>
      </c>
      <c r="E479" s="292">
        <f>'Public familial'!$C$8</f>
        <v>0</v>
      </c>
      <c r="F479" s="292" t="str">
        <f>'Public familial'!$C$9</f>
        <v>«Choisir»</v>
      </c>
      <c r="G479" s="323">
        <f>'Public familial'!$C$10</f>
        <v>0</v>
      </c>
      <c r="H479" s="323" t="str">
        <f>IF(OR(G479=0,G479=""),"",VLOOKUP(G479,Données!$B$50:$D$52,3,TRUE))</f>
        <v/>
      </c>
      <c r="I479" s="324" t="str">
        <f>'Tableau de bord'!$E$18</f>
        <v/>
      </c>
      <c r="J479" s="325" t="str">
        <f>'Tableau de bord'!$E$19</f>
        <v/>
      </c>
      <c r="K479" s="292">
        <f>'Public familial'!D243</f>
        <v>0</v>
      </c>
      <c r="L479" s="292" t="str">
        <f>'Public familial'!X243</f>
        <v/>
      </c>
      <c r="M479" s="292" t="str">
        <f>'Public familial'!Y243</f>
        <v/>
      </c>
      <c r="N479" s="323" t="str">
        <f t="shared" si="7"/>
        <v/>
      </c>
      <c r="O479" s="323" t="str">
        <f>IF(N479="","",IF(N479=0,0,'Public familial'!O243))</f>
        <v/>
      </c>
      <c r="P479" s="292">
        <f>IF(N479=0,0,'Public familial'!P243)</f>
        <v>0</v>
      </c>
      <c r="Q479" s="292" t="str">
        <f>'Public familial'!AD243</f>
        <v/>
      </c>
      <c r="R479" s="292" t="str">
        <f>'Public familial'!AE243</f>
        <v/>
      </c>
      <c r="S479" s="292" t="str">
        <f>'Public familial'!AF243</f>
        <v/>
      </c>
    </row>
    <row r="480" spans="1:19" x14ac:dyDescent="0.35">
      <c r="A480" s="292" t="s">
        <v>153</v>
      </c>
      <c r="B480" s="292" t="str">
        <f>'Public familial'!$C$6</f>
        <v>Choisir la période de dépôt</v>
      </c>
      <c r="C480" s="292">
        <f>'Identification de la salle'!$C$14</f>
        <v>0</v>
      </c>
      <c r="D480" s="323" t="str">
        <f>'Public familial'!$C$7</f>
        <v/>
      </c>
      <c r="E480" s="292">
        <f>'Public familial'!$C$8</f>
        <v>0</v>
      </c>
      <c r="F480" s="292" t="str">
        <f>'Public familial'!$C$9</f>
        <v>«Choisir»</v>
      </c>
      <c r="G480" s="323">
        <f>'Public familial'!$C$10</f>
        <v>0</v>
      </c>
      <c r="H480" s="323" t="str">
        <f>IF(OR(G480=0,G480=""),"",VLOOKUP(G480,Données!$B$50:$D$52,3,TRUE))</f>
        <v/>
      </c>
      <c r="I480" s="324" t="str">
        <f>'Tableau de bord'!$E$18</f>
        <v/>
      </c>
      <c r="J480" s="325" t="str">
        <f>'Tableau de bord'!$E$19</f>
        <v/>
      </c>
      <c r="K480" s="292">
        <f>'Public familial'!D244</f>
        <v>0</v>
      </c>
      <c r="L480" s="292" t="str">
        <f>'Public familial'!X244</f>
        <v/>
      </c>
      <c r="M480" s="292" t="str">
        <f>'Public familial'!Y244</f>
        <v/>
      </c>
      <c r="N480" s="323" t="str">
        <f t="shared" si="7"/>
        <v/>
      </c>
      <c r="O480" s="323" t="str">
        <f>IF(N480="","",IF(N480=0,0,'Public familial'!O244))</f>
        <v/>
      </c>
      <c r="P480" s="292">
        <f>IF(N480=0,0,'Public familial'!P244)</f>
        <v>0</v>
      </c>
      <c r="Q480" s="292" t="str">
        <f>'Public familial'!AD244</f>
        <v/>
      </c>
      <c r="R480" s="292" t="str">
        <f>'Public familial'!AE244</f>
        <v/>
      </c>
      <c r="S480" s="292" t="str">
        <f>'Public familial'!AF244</f>
        <v/>
      </c>
    </row>
    <row r="481" spans="1:19" x14ac:dyDescent="0.35">
      <c r="A481" s="292" t="s">
        <v>153</v>
      </c>
      <c r="B481" s="292" t="str">
        <f>'Public familial'!$C$6</f>
        <v>Choisir la période de dépôt</v>
      </c>
      <c r="C481" s="292">
        <f>'Identification de la salle'!$C$14</f>
        <v>0</v>
      </c>
      <c r="D481" s="323" t="str">
        <f>'Public familial'!$C$7</f>
        <v/>
      </c>
      <c r="E481" s="292">
        <f>'Public familial'!$C$8</f>
        <v>0</v>
      </c>
      <c r="F481" s="292" t="str">
        <f>'Public familial'!$C$9</f>
        <v>«Choisir»</v>
      </c>
      <c r="G481" s="323">
        <f>'Public familial'!$C$10</f>
        <v>0</v>
      </c>
      <c r="H481" s="323" t="str">
        <f>IF(OR(G481=0,G481=""),"",VLOOKUP(G481,Données!$B$50:$D$52,3,TRUE))</f>
        <v/>
      </c>
      <c r="I481" s="324" t="str">
        <f>'Tableau de bord'!$E$18</f>
        <v/>
      </c>
      <c r="J481" s="325" t="str">
        <f>'Tableau de bord'!$E$19</f>
        <v/>
      </c>
      <c r="K481" s="292">
        <f>'Public familial'!D245</f>
        <v>0</v>
      </c>
      <c r="L481" s="292" t="str">
        <f>'Public familial'!X245</f>
        <v/>
      </c>
      <c r="M481" s="292" t="str">
        <f>'Public familial'!Y245</f>
        <v/>
      </c>
      <c r="N481" s="323" t="str">
        <f t="shared" si="7"/>
        <v/>
      </c>
      <c r="O481" s="323" t="str">
        <f>IF(N481="","",IF(N481=0,0,'Public familial'!O245))</f>
        <v/>
      </c>
      <c r="P481" s="292">
        <f>IF(N481=0,0,'Public familial'!P245)</f>
        <v>0</v>
      </c>
      <c r="Q481" s="292" t="str">
        <f>'Public familial'!AD245</f>
        <v/>
      </c>
      <c r="R481" s="292" t="str">
        <f>'Public familial'!AE245</f>
        <v/>
      </c>
      <c r="S481" s="292" t="str">
        <f>'Public familial'!AF245</f>
        <v/>
      </c>
    </row>
    <row r="482" spans="1:19" x14ac:dyDescent="0.35">
      <c r="A482" s="292" t="s">
        <v>153</v>
      </c>
      <c r="B482" s="292" t="str">
        <f>'Public familial'!$C$6</f>
        <v>Choisir la période de dépôt</v>
      </c>
      <c r="C482" s="292">
        <f>'Identification de la salle'!$C$14</f>
        <v>0</v>
      </c>
      <c r="D482" s="323" t="str">
        <f>'Public familial'!$C$7</f>
        <v/>
      </c>
      <c r="E482" s="292">
        <f>'Public familial'!$C$8</f>
        <v>0</v>
      </c>
      <c r="F482" s="292" t="str">
        <f>'Public familial'!$C$9</f>
        <v>«Choisir»</v>
      </c>
      <c r="G482" s="323">
        <f>'Public familial'!$C$10</f>
        <v>0</v>
      </c>
      <c r="H482" s="323" t="str">
        <f>IF(OR(G482=0,G482=""),"",VLOOKUP(G482,Données!$B$50:$D$52,3,TRUE))</f>
        <v/>
      </c>
      <c r="I482" s="324" t="str">
        <f>'Tableau de bord'!$E$18</f>
        <v/>
      </c>
      <c r="J482" s="325" t="str">
        <f>'Tableau de bord'!$E$19</f>
        <v/>
      </c>
      <c r="K482" s="292">
        <f>'Public familial'!D246</f>
        <v>0</v>
      </c>
      <c r="L482" s="292" t="str">
        <f>'Public familial'!X246</f>
        <v/>
      </c>
      <c r="M482" s="292" t="str">
        <f>'Public familial'!Y246</f>
        <v/>
      </c>
      <c r="N482" s="323" t="str">
        <f t="shared" si="7"/>
        <v/>
      </c>
      <c r="O482" s="323" t="str">
        <f>IF(N482="","",IF(N482=0,0,'Public familial'!O246))</f>
        <v/>
      </c>
      <c r="P482" s="292">
        <f>IF(N482=0,0,'Public familial'!P246)</f>
        <v>0</v>
      </c>
      <c r="Q482" s="292" t="str">
        <f>'Public familial'!AD246</f>
        <v/>
      </c>
      <c r="R482" s="292" t="str">
        <f>'Public familial'!AE246</f>
        <v/>
      </c>
      <c r="S482" s="292" t="str">
        <f>'Public familial'!AF246</f>
        <v/>
      </c>
    </row>
    <row r="483" spans="1:19" x14ac:dyDescent="0.35">
      <c r="A483" s="292" t="s">
        <v>153</v>
      </c>
      <c r="B483" s="292" t="str">
        <f>'Public familial'!$C$6</f>
        <v>Choisir la période de dépôt</v>
      </c>
      <c r="C483" s="292">
        <f>'Identification de la salle'!$C$14</f>
        <v>0</v>
      </c>
      <c r="D483" s="323" t="str">
        <f>'Public familial'!$C$7</f>
        <v/>
      </c>
      <c r="E483" s="292">
        <f>'Public familial'!$C$8</f>
        <v>0</v>
      </c>
      <c r="F483" s="292" t="str">
        <f>'Public familial'!$C$9</f>
        <v>«Choisir»</v>
      </c>
      <c r="G483" s="323">
        <f>'Public familial'!$C$10</f>
        <v>0</v>
      </c>
      <c r="H483" s="323" t="str">
        <f>IF(OR(G483=0,G483=""),"",VLOOKUP(G483,Données!$B$50:$D$52,3,TRUE))</f>
        <v/>
      </c>
      <c r="I483" s="324" t="str">
        <f>'Tableau de bord'!$E$18</f>
        <v/>
      </c>
      <c r="J483" s="325" t="str">
        <f>'Tableau de bord'!$E$19</f>
        <v/>
      </c>
      <c r="K483" s="292">
        <f>'Public familial'!D247</f>
        <v>0</v>
      </c>
      <c r="L483" s="292" t="str">
        <f>'Public familial'!X247</f>
        <v/>
      </c>
      <c r="M483" s="292" t="str">
        <f>'Public familial'!Y247</f>
        <v/>
      </c>
      <c r="N483" s="323" t="str">
        <f t="shared" si="7"/>
        <v/>
      </c>
      <c r="O483" s="323" t="str">
        <f>IF(N483="","",IF(N483=0,0,'Public familial'!O247))</f>
        <v/>
      </c>
      <c r="P483" s="292">
        <f>IF(N483=0,0,'Public familial'!P247)</f>
        <v>0</v>
      </c>
      <c r="Q483" s="292" t="str">
        <f>'Public familial'!AD247</f>
        <v/>
      </c>
      <c r="R483" s="292" t="str">
        <f>'Public familial'!AE247</f>
        <v/>
      </c>
      <c r="S483" s="292" t="str">
        <f>'Public familial'!AF247</f>
        <v/>
      </c>
    </row>
    <row r="484" spans="1:19" x14ac:dyDescent="0.35">
      <c r="A484" s="292" t="s">
        <v>153</v>
      </c>
      <c r="B484" s="292" t="str">
        <f>'Public familial'!$C$6</f>
        <v>Choisir la période de dépôt</v>
      </c>
      <c r="C484" s="292">
        <f>'Identification de la salle'!$C$14</f>
        <v>0</v>
      </c>
      <c r="D484" s="323" t="str">
        <f>'Public familial'!$C$7</f>
        <v/>
      </c>
      <c r="E484" s="292">
        <f>'Public familial'!$C$8</f>
        <v>0</v>
      </c>
      <c r="F484" s="292" t="str">
        <f>'Public familial'!$C$9</f>
        <v>«Choisir»</v>
      </c>
      <c r="G484" s="323">
        <f>'Public familial'!$C$10</f>
        <v>0</v>
      </c>
      <c r="H484" s="323" t="str">
        <f>IF(OR(G484=0,G484=""),"",VLOOKUP(G484,Données!$B$50:$D$52,3,TRUE))</f>
        <v/>
      </c>
      <c r="I484" s="324" t="str">
        <f>'Tableau de bord'!$E$18</f>
        <v/>
      </c>
      <c r="J484" s="325" t="str">
        <f>'Tableau de bord'!$E$19</f>
        <v/>
      </c>
      <c r="K484" s="292">
        <f>'Public familial'!D248</f>
        <v>0</v>
      </c>
      <c r="L484" s="292" t="str">
        <f>'Public familial'!X248</f>
        <v/>
      </c>
      <c r="M484" s="292" t="str">
        <f>'Public familial'!Y248</f>
        <v/>
      </c>
      <c r="N484" s="323" t="str">
        <f t="shared" si="7"/>
        <v/>
      </c>
      <c r="O484" s="323" t="str">
        <f>IF(N484="","",IF(N484=0,0,'Public familial'!O248))</f>
        <v/>
      </c>
      <c r="P484" s="292">
        <f>IF(N484=0,0,'Public familial'!P248)</f>
        <v>0</v>
      </c>
      <c r="Q484" s="292" t="str">
        <f>'Public familial'!AD248</f>
        <v/>
      </c>
      <c r="R484" s="292" t="str">
        <f>'Public familial'!AE248</f>
        <v/>
      </c>
      <c r="S484" s="292" t="str">
        <f>'Public familial'!AF248</f>
        <v/>
      </c>
    </row>
    <row r="485" spans="1:19" x14ac:dyDescent="0.35">
      <c r="A485" s="292" t="s">
        <v>153</v>
      </c>
      <c r="B485" s="292" t="str">
        <f>'Public familial'!$C$6</f>
        <v>Choisir la période de dépôt</v>
      </c>
      <c r="C485" s="292">
        <f>'Identification de la salle'!$C$14</f>
        <v>0</v>
      </c>
      <c r="D485" s="323" t="str">
        <f>'Public familial'!$C$7</f>
        <v/>
      </c>
      <c r="E485" s="292">
        <f>'Public familial'!$C$8</f>
        <v>0</v>
      </c>
      <c r="F485" s="292" t="str">
        <f>'Public familial'!$C$9</f>
        <v>«Choisir»</v>
      </c>
      <c r="G485" s="323">
        <f>'Public familial'!$C$10</f>
        <v>0</v>
      </c>
      <c r="H485" s="323" t="str">
        <f>IF(OR(G485=0,G485=""),"",VLOOKUP(G485,Données!$B$50:$D$52,3,TRUE))</f>
        <v/>
      </c>
      <c r="I485" s="324" t="str">
        <f>'Tableau de bord'!$E$18</f>
        <v/>
      </c>
      <c r="J485" s="325" t="str">
        <f>'Tableau de bord'!$E$19</f>
        <v/>
      </c>
      <c r="K485" s="292">
        <f>'Public familial'!D249</f>
        <v>0</v>
      </c>
      <c r="L485" s="292" t="str">
        <f>'Public familial'!X249</f>
        <v/>
      </c>
      <c r="M485" s="292" t="str">
        <f>'Public familial'!Y249</f>
        <v/>
      </c>
      <c r="N485" s="323" t="str">
        <f t="shared" si="7"/>
        <v/>
      </c>
      <c r="O485" s="323" t="str">
        <f>IF(N485="","",IF(N485=0,0,'Public familial'!O249))</f>
        <v/>
      </c>
      <c r="P485" s="292">
        <f>IF(N485=0,0,'Public familial'!P249)</f>
        <v>0</v>
      </c>
      <c r="Q485" s="292" t="str">
        <f>'Public familial'!AD249</f>
        <v/>
      </c>
      <c r="R485" s="292" t="str">
        <f>'Public familial'!AE249</f>
        <v/>
      </c>
      <c r="S485" s="292" t="str">
        <f>'Public familial'!AF249</f>
        <v/>
      </c>
    </row>
    <row r="486" spans="1:19" x14ac:dyDescent="0.35">
      <c r="A486" s="292" t="s">
        <v>153</v>
      </c>
      <c r="B486" s="292" t="str">
        <f>'Public familial'!$C$6</f>
        <v>Choisir la période de dépôt</v>
      </c>
      <c r="C486" s="292">
        <f>'Identification de la salle'!$C$14</f>
        <v>0</v>
      </c>
      <c r="D486" s="323" t="str">
        <f>'Public familial'!$C$7</f>
        <v/>
      </c>
      <c r="E486" s="292">
        <f>'Public familial'!$C$8</f>
        <v>0</v>
      </c>
      <c r="F486" s="292" t="str">
        <f>'Public familial'!$C$9</f>
        <v>«Choisir»</v>
      </c>
      <c r="G486" s="323">
        <f>'Public familial'!$C$10</f>
        <v>0</v>
      </c>
      <c r="H486" s="323" t="str">
        <f>IF(OR(G486=0,G486=""),"",VLOOKUP(G486,Données!$B$50:$D$52,3,TRUE))</f>
        <v/>
      </c>
      <c r="I486" s="324" t="str">
        <f>'Tableau de bord'!$E$18</f>
        <v/>
      </c>
      <c r="J486" s="325" t="str">
        <f>'Tableau de bord'!$E$19</f>
        <v/>
      </c>
      <c r="K486" s="292">
        <f>'Public familial'!D250</f>
        <v>0</v>
      </c>
      <c r="L486" s="292" t="str">
        <f>'Public familial'!X250</f>
        <v/>
      </c>
      <c r="M486" s="292" t="str">
        <f>'Public familial'!Y250</f>
        <v/>
      </c>
      <c r="N486" s="323" t="str">
        <f t="shared" si="7"/>
        <v/>
      </c>
      <c r="O486" s="323" t="str">
        <f>IF(N486="","",IF(N486=0,0,'Public familial'!O250))</f>
        <v/>
      </c>
      <c r="P486" s="292">
        <f>IF(N486=0,0,'Public familial'!P250)</f>
        <v>0</v>
      </c>
      <c r="Q486" s="292" t="str">
        <f>'Public familial'!AD250</f>
        <v/>
      </c>
      <c r="R486" s="292" t="str">
        <f>'Public familial'!AE250</f>
        <v/>
      </c>
      <c r="S486" s="292" t="str">
        <f>'Public familial'!AF250</f>
        <v/>
      </c>
    </row>
    <row r="487" spans="1:19" x14ac:dyDescent="0.35">
      <c r="A487" s="292" t="s">
        <v>153</v>
      </c>
      <c r="B487" s="292" t="str">
        <f>'Public familial'!$C$6</f>
        <v>Choisir la période de dépôt</v>
      </c>
      <c r="C487" s="292">
        <f>'Identification de la salle'!$C$14</f>
        <v>0</v>
      </c>
      <c r="D487" s="323" t="str">
        <f>'Public familial'!$C$7</f>
        <v/>
      </c>
      <c r="E487" s="292">
        <f>'Public familial'!$C$8</f>
        <v>0</v>
      </c>
      <c r="F487" s="292" t="str">
        <f>'Public familial'!$C$9</f>
        <v>«Choisir»</v>
      </c>
      <c r="G487" s="323">
        <f>'Public familial'!$C$10</f>
        <v>0</v>
      </c>
      <c r="H487" s="323" t="str">
        <f>IF(OR(G487=0,G487=""),"",VLOOKUP(G487,Données!$B$50:$D$52,3,TRUE))</f>
        <v/>
      </c>
      <c r="I487" s="324" t="str">
        <f>'Tableau de bord'!$E$18</f>
        <v/>
      </c>
      <c r="J487" s="325" t="str">
        <f>'Tableau de bord'!$E$19</f>
        <v/>
      </c>
      <c r="K487" s="292">
        <f>'Public familial'!D251</f>
        <v>0</v>
      </c>
      <c r="L487" s="292" t="str">
        <f>'Public familial'!X251</f>
        <v/>
      </c>
      <c r="M487" s="292" t="str">
        <f>'Public familial'!Y251</f>
        <v/>
      </c>
      <c r="N487" s="323" t="str">
        <f t="shared" si="7"/>
        <v/>
      </c>
      <c r="O487" s="323" t="str">
        <f>IF(N487="","",IF(N487=0,0,'Public familial'!O251))</f>
        <v/>
      </c>
      <c r="P487" s="292">
        <f>IF(N487=0,0,'Public familial'!P251)</f>
        <v>0</v>
      </c>
      <c r="Q487" s="292" t="str">
        <f>'Public familial'!AD251</f>
        <v/>
      </c>
      <c r="R487" s="292" t="str">
        <f>'Public familial'!AE251</f>
        <v/>
      </c>
      <c r="S487" s="292" t="str">
        <f>'Public familial'!AF251</f>
        <v/>
      </c>
    </row>
    <row r="488" spans="1:19" x14ac:dyDescent="0.35">
      <c r="A488" s="292" t="s">
        <v>153</v>
      </c>
      <c r="B488" s="292" t="str">
        <f>'Public familial'!$C$6</f>
        <v>Choisir la période de dépôt</v>
      </c>
      <c r="C488" s="292">
        <f>'Identification de la salle'!$C$14</f>
        <v>0</v>
      </c>
      <c r="D488" s="323" t="str">
        <f>'Public familial'!$C$7</f>
        <v/>
      </c>
      <c r="E488" s="292">
        <f>'Public familial'!$C$8</f>
        <v>0</v>
      </c>
      <c r="F488" s="292" t="str">
        <f>'Public familial'!$C$9</f>
        <v>«Choisir»</v>
      </c>
      <c r="G488" s="323">
        <f>'Public familial'!$C$10</f>
        <v>0</v>
      </c>
      <c r="H488" s="323" t="str">
        <f>IF(OR(G488=0,G488=""),"",VLOOKUP(G488,Données!$B$50:$D$52,3,TRUE))</f>
        <v/>
      </c>
      <c r="I488" s="324" t="str">
        <f>'Tableau de bord'!$E$18</f>
        <v/>
      </c>
      <c r="J488" s="325" t="str">
        <f>'Tableau de bord'!$E$19</f>
        <v/>
      </c>
      <c r="K488" s="292">
        <f>'Public familial'!D252</f>
        <v>0</v>
      </c>
      <c r="L488" s="292" t="str">
        <f>'Public familial'!X252</f>
        <v/>
      </c>
      <c r="M488" s="292" t="str">
        <f>'Public familial'!Y252</f>
        <v/>
      </c>
      <c r="N488" s="323" t="str">
        <f t="shared" si="7"/>
        <v/>
      </c>
      <c r="O488" s="323" t="str">
        <f>IF(N488="","",IF(N488=0,0,'Public familial'!O252))</f>
        <v/>
      </c>
      <c r="P488" s="292">
        <f>IF(N488=0,0,'Public familial'!P252)</f>
        <v>0</v>
      </c>
      <c r="Q488" s="292" t="str">
        <f>'Public familial'!AD252</f>
        <v/>
      </c>
      <c r="R488" s="292" t="str">
        <f>'Public familial'!AE252</f>
        <v/>
      </c>
      <c r="S488" s="292" t="str">
        <f>'Public familial'!AF252</f>
        <v/>
      </c>
    </row>
    <row r="489" spans="1:19" x14ac:dyDescent="0.35">
      <c r="A489" s="292" t="s">
        <v>153</v>
      </c>
      <c r="B489" s="292" t="str">
        <f>'Public familial'!$C$6</f>
        <v>Choisir la période de dépôt</v>
      </c>
      <c r="C489" s="292">
        <f>'Identification de la salle'!$C$14</f>
        <v>0</v>
      </c>
      <c r="D489" s="323" t="str">
        <f>'Public familial'!$C$7</f>
        <v/>
      </c>
      <c r="E489" s="292">
        <f>'Public familial'!$C$8</f>
        <v>0</v>
      </c>
      <c r="F489" s="292" t="str">
        <f>'Public familial'!$C$9</f>
        <v>«Choisir»</v>
      </c>
      <c r="G489" s="323">
        <f>'Public familial'!$C$10</f>
        <v>0</v>
      </c>
      <c r="H489" s="323" t="str">
        <f>IF(OR(G489=0,G489=""),"",VLOOKUP(G489,Données!$B$50:$D$52,3,TRUE))</f>
        <v/>
      </c>
      <c r="I489" s="324" t="str">
        <f>'Tableau de bord'!$E$18</f>
        <v/>
      </c>
      <c r="J489" s="325" t="str">
        <f>'Tableau de bord'!$E$19</f>
        <v/>
      </c>
      <c r="K489" s="292">
        <f>'Public familial'!D253</f>
        <v>0</v>
      </c>
      <c r="L489" s="292" t="str">
        <f>'Public familial'!X253</f>
        <v/>
      </c>
      <c r="M489" s="292" t="str">
        <f>'Public familial'!Y253</f>
        <v/>
      </c>
      <c r="N489" s="323" t="str">
        <f t="shared" si="7"/>
        <v/>
      </c>
      <c r="O489" s="323" t="str">
        <f>IF(N489="","",IF(N489=0,0,'Public familial'!O253))</f>
        <v/>
      </c>
      <c r="P489" s="292">
        <f>IF(N489=0,0,'Public familial'!P253)</f>
        <v>0</v>
      </c>
      <c r="Q489" s="292" t="str">
        <f>'Public familial'!AD253</f>
        <v/>
      </c>
      <c r="R489" s="292" t="str">
        <f>'Public familial'!AE253</f>
        <v/>
      </c>
      <c r="S489" s="292" t="str">
        <f>'Public familial'!AF253</f>
        <v/>
      </c>
    </row>
    <row r="490" spans="1:19" x14ac:dyDescent="0.35">
      <c r="A490" s="292" t="s">
        <v>153</v>
      </c>
      <c r="B490" s="292" t="str">
        <f>'Public familial'!$C$6</f>
        <v>Choisir la période de dépôt</v>
      </c>
      <c r="C490" s="292">
        <f>'Identification de la salle'!$C$14</f>
        <v>0</v>
      </c>
      <c r="D490" s="323" t="str">
        <f>'Public familial'!$C$7</f>
        <v/>
      </c>
      <c r="E490" s="292">
        <f>'Public familial'!$C$8</f>
        <v>0</v>
      </c>
      <c r="F490" s="292" t="str">
        <f>'Public familial'!$C$9</f>
        <v>«Choisir»</v>
      </c>
      <c r="G490" s="323">
        <f>'Public familial'!$C$10</f>
        <v>0</v>
      </c>
      <c r="H490" s="323" t="str">
        <f>IF(OR(G490=0,G490=""),"",VLOOKUP(G490,Données!$B$50:$D$52,3,TRUE))</f>
        <v/>
      </c>
      <c r="I490" s="324" t="str">
        <f>'Tableau de bord'!$E$18</f>
        <v/>
      </c>
      <c r="J490" s="325" t="str">
        <f>'Tableau de bord'!$E$19</f>
        <v/>
      </c>
      <c r="K490" s="292">
        <f>'Public familial'!D254</f>
        <v>0</v>
      </c>
      <c r="L490" s="292" t="str">
        <f>'Public familial'!X254</f>
        <v/>
      </c>
      <c r="M490" s="292" t="str">
        <f>'Public familial'!Y254</f>
        <v/>
      </c>
      <c r="N490" s="323" t="str">
        <f t="shared" si="7"/>
        <v/>
      </c>
      <c r="O490" s="323" t="str">
        <f>IF(N490="","",IF(N490=0,0,'Public familial'!O254))</f>
        <v/>
      </c>
      <c r="P490" s="292">
        <f>IF(N490=0,0,'Public familial'!P254)</f>
        <v>0</v>
      </c>
      <c r="Q490" s="292" t="str">
        <f>'Public familial'!AD254</f>
        <v/>
      </c>
      <c r="R490" s="292" t="str">
        <f>'Public familial'!AE254</f>
        <v/>
      </c>
      <c r="S490" s="292" t="str">
        <f>'Public familial'!AF254</f>
        <v/>
      </c>
    </row>
    <row r="491" spans="1:19" x14ac:dyDescent="0.35">
      <c r="A491" s="292" t="s">
        <v>153</v>
      </c>
      <c r="B491" s="292" t="str">
        <f>'Public familial'!$C$6</f>
        <v>Choisir la période de dépôt</v>
      </c>
      <c r="C491" s="292">
        <f>'Identification de la salle'!$C$14</f>
        <v>0</v>
      </c>
      <c r="D491" s="323" t="str">
        <f>'Public familial'!$C$7</f>
        <v/>
      </c>
      <c r="E491" s="292">
        <f>'Public familial'!$C$8</f>
        <v>0</v>
      </c>
      <c r="F491" s="292" t="str">
        <f>'Public familial'!$C$9</f>
        <v>«Choisir»</v>
      </c>
      <c r="G491" s="323">
        <f>'Public familial'!$C$10</f>
        <v>0</v>
      </c>
      <c r="H491" s="323" t="str">
        <f>IF(OR(G491=0,G491=""),"",VLOOKUP(G491,Données!$B$50:$D$52,3,TRUE))</f>
        <v/>
      </c>
      <c r="I491" s="324" t="str">
        <f>'Tableau de bord'!$E$18</f>
        <v/>
      </c>
      <c r="J491" s="325" t="str">
        <f>'Tableau de bord'!$E$19</f>
        <v/>
      </c>
      <c r="K491" s="292">
        <f>'Public familial'!D255</f>
        <v>0</v>
      </c>
      <c r="L491" s="292" t="str">
        <f>'Public familial'!X255</f>
        <v/>
      </c>
      <c r="M491" s="292" t="str">
        <f>'Public familial'!Y255</f>
        <v/>
      </c>
      <c r="N491" s="323" t="str">
        <f t="shared" si="7"/>
        <v/>
      </c>
      <c r="O491" s="323" t="str">
        <f>IF(N491="","",IF(N491=0,0,'Public familial'!O255))</f>
        <v/>
      </c>
      <c r="P491" s="292">
        <f>IF(N491=0,0,'Public familial'!P255)</f>
        <v>0</v>
      </c>
      <c r="Q491" s="292" t="str">
        <f>'Public familial'!AD255</f>
        <v/>
      </c>
      <c r="R491" s="292" t="str">
        <f>'Public familial'!AE255</f>
        <v/>
      </c>
      <c r="S491" s="292" t="str">
        <f>'Public familial'!AF255</f>
        <v/>
      </c>
    </row>
    <row r="492" spans="1:19" x14ac:dyDescent="0.35">
      <c r="A492" s="292" t="s">
        <v>153</v>
      </c>
      <c r="B492" s="292" t="str">
        <f>'Public familial'!$C$6</f>
        <v>Choisir la période de dépôt</v>
      </c>
      <c r="C492" s="292">
        <f>'Identification de la salle'!$C$14</f>
        <v>0</v>
      </c>
      <c r="D492" s="323" t="str">
        <f>'Public familial'!$C$7</f>
        <v/>
      </c>
      <c r="E492" s="292">
        <f>'Public familial'!$C$8</f>
        <v>0</v>
      </c>
      <c r="F492" s="292" t="str">
        <f>'Public familial'!$C$9</f>
        <v>«Choisir»</v>
      </c>
      <c r="G492" s="323">
        <f>'Public familial'!$C$10</f>
        <v>0</v>
      </c>
      <c r="H492" s="323" t="str">
        <f>IF(OR(G492=0,G492=""),"",VLOOKUP(G492,Données!$B$50:$D$52,3,TRUE))</f>
        <v/>
      </c>
      <c r="I492" s="324" t="str">
        <f>'Tableau de bord'!$E$18</f>
        <v/>
      </c>
      <c r="J492" s="325" t="str">
        <f>'Tableau de bord'!$E$19</f>
        <v/>
      </c>
      <c r="K492" s="292">
        <f>'Public familial'!D256</f>
        <v>0</v>
      </c>
      <c r="L492" s="292" t="str">
        <f>'Public familial'!X256</f>
        <v/>
      </c>
      <c r="M492" s="292" t="str">
        <f>'Public familial'!Y256</f>
        <v/>
      </c>
      <c r="N492" s="323" t="str">
        <f t="shared" si="7"/>
        <v/>
      </c>
      <c r="O492" s="323" t="str">
        <f>IF(N492="","",IF(N492=0,0,'Public familial'!O256))</f>
        <v/>
      </c>
      <c r="P492" s="292">
        <f>IF(N492=0,0,'Public familial'!P256)</f>
        <v>0</v>
      </c>
      <c r="Q492" s="292" t="str">
        <f>'Public familial'!AD256</f>
        <v/>
      </c>
      <c r="R492" s="292" t="str">
        <f>'Public familial'!AE256</f>
        <v/>
      </c>
      <c r="S492" s="292" t="str">
        <f>'Public familial'!AF256</f>
        <v/>
      </c>
    </row>
    <row r="493" spans="1:19" x14ac:dyDescent="0.35">
      <c r="A493" s="292" t="s">
        <v>153</v>
      </c>
      <c r="B493" s="292" t="str">
        <f>'Public familial'!$C$6</f>
        <v>Choisir la période de dépôt</v>
      </c>
      <c r="C493" s="292">
        <f>'Identification de la salle'!$C$14</f>
        <v>0</v>
      </c>
      <c r="D493" s="323" t="str">
        <f>'Public familial'!$C$7</f>
        <v/>
      </c>
      <c r="E493" s="292">
        <f>'Public familial'!$C$8</f>
        <v>0</v>
      </c>
      <c r="F493" s="292" t="str">
        <f>'Public familial'!$C$9</f>
        <v>«Choisir»</v>
      </c>
      <c r="G493" s="323">
        <f>'Public familial'!$C$10</f>
        <v>0</v>
      </c>
      <c r="H493" s="323" t="str">
        <f>IF(OR(G493=0,G493=""),"",VLOOKUP(G493,Données!$B$50:$D$52,3,TRUE))</f>
        <v/>
      </c>
      <c r="I493" s="324" t="str">
        <f>'Tableau de bord'!$E$18</f>
        <v/>
      </c>
      <c r="J493" s="325" t="str">
        <f>'Tableau de bord'!$E$19</f>
        <v/>
      </c>
      <c r="K493" s="292">
        <f>'Public familial'!D257</f>
        <v>0</v>
      </c>
      <c r="L493" s="292" t="str">
        <f>'Public familial'!X257</f>
        <v/>
      </c>
      <c r="M493" s="292" t="str">
        <f>'Public familial'!Y257</f>
        <v/>
      </c>
      <c r="N493" s="323" t="str">
        <f t="shared" si="7"/>
        <v/>
      </c>
      <c r="O493" s="323" t="str">
        <f>IF(N493="","",IF(N493=0,0,'Public familial'!O257))</f>
        <v/>
      </c>
      <c r="P493" s="292">
        <f>IF(N493=0,0,'Public familial'!P257)</f>
        <v>0</v>
      </c>
      <c r="Q493" s="292" t="str">
        <f>'Public familial'!AD257</f>
        <v/>
      </c>
      <c r="R493" s="292" t="str">
        <f>'Public familial'!AE257</f>
        <v/>
      </c>
      <c r="S493" s="292" t="str">
        <f>'Public familial'!AF257</f>
        <v/>
      </c>
    </row>
    <row r="494" spans="1:19" x14ac:dyDescent="0.35">
      <c r="A494" s="292" t="s">
        <v>153</v>
      </c>
      <c r="B494" s="292" t="str">
        <f>'Public familial'!$C$6</f>
        <v>Choisir la période de dépôt</v>
      </c>
      <c r="C494" s="292">
        <f>'Identification de la salle'!$C$14</f>
        <v>0</v>
      </c>
      <c r="D494" s="323" t="str">
        <f>'Public familial'!$C$7</f>
        <v/>
      </c>
      <c r="E494" s="292">
        <f>'Public familial'!$C$8</f>
        <v>0</v>
      </c>
      <c r="F494" s="292" t="str">
        <f>'Public familial'!$C$9</f>
        <v>«Choisir»</v>
      </c>
      <c r="G494" s="323">
        <f>'Public familial'!$C$10</f>
        <v>0</v>
      </c>
      <c r="H494" s="323" t="str">
        <f>IF(OR(G494=0,G494=""),"",VLOOKUP(G494,Données!$B$50:$D$52,3,TRUE))</f>
        <v/>
      </c>
      <c r="I494" s="324" t="str">
        <f>'Tableau de bord'!$E$18</f>
        <v/>
      </c>
      <c r="J494" s="325" t="str">
        <f>'Tableau de bord'!$E$19</f>
        <v/>
      </c>
      <c r="K494" s="292">
        <f>'Public familial'!D258</f>
        <v>0</v>
      </c>
      <c r="L494" s="292" t="str">
        <f>'Public familial'!X258</f>
        <v/>
      </c>
      <c r="M494" s="292" t="str">
        <f>'Public familial'!Y258</f>
        <v/>
      </c>
      <c r="N494" s="323" t="str">
        <f t="shared" si="7"/>
        <v/>
      </c>
      <c r="O494" s="323" t="str">
        <f>IF(N494="","",IF(N494=0,0,'Public familial'!O258))</f>
        <v/>
      </c>
      <c r="P494" s="292">
        <f>IF(N494=0,0,'Public familial'!P258)</f>
        <v>0</v>
      </c>
      <c r="Q494" s="292" t="str">
        <f>'Public familial'!AD258</f>
        <v/>
      </c>
      <c r="R494" s="292" t="str">
        <f>'Public familial'!AE258</f>
        <v/>
      </c>
      <c r="S494" s="292" t="str">
        <f>'Public familial'!AF258</f>
        <v/>
      </c>
    </row>
    <row r="495" spans="1:19" x14ac:dyDescent="0.35">
      <c r="A495" s="292" t="s">
        <v>153</v>
      </c>
      <c r="B495" s="292" t="str">
        <f>'Public familial'!$C$6</f>
        <v>Choisir la période de dépôt</v>
      </c>
      <c r="C495" s="292">
        <f>'Identification de la salle'!$C$14</f>
        <v>0</v>
      </c>
      <c r="D495" s="323" t="str">
        <f>'Public familial'!$C$7</f>
        <v/>
      </c>
      <c r="E495" s="292">
        <f>'Public familial'!$C$8</f>
        <v>0</v>
      </c>
      <c r="F495" s="292" t="str">
        <f>'Public familial'!$C$9</f>
        <v>«Choisir»</v>
      </c>
      <c r="G495" s="323">
        <f>'Public familial'!$C$10</f>
        <v>0</v>
      </c>
      <c r="H495" s="323" t="str">
        <f>IF(OR(G495=0,G495=""),"",VLOOKUP(G495,Données!$B$50:$D$52,3,TRUE))</f>
        <v/>
      </c>
      <c r="I495" s="324" t="str">
        <f>'Tableau de bord'!$E$18</f>
        <v/>
      </c>
      <c r="J495" s="325" t="str">
        <f>'Tableau de bord'!$E$19</f>
        <v/>
      </c>
      <c r="K495" s="292">
        <f>'Public familial'!D259</f>
        <v>0</v>
      </c>
      <c r="L495" s="292" t="str">
        <f>'Public familial'!X259</f>
        <v/>
      </c>
      <c r="M495" s="292" t="str">
        <f>'Public familial'!Y259</f>
        <v/>
      </c>
      <c r="N495" s="323" t="str">
        <f t="shared" si="7"/>
        <v/>
      </c>
      <c r="O495" s="323" t="str">
        <f>IF(N495="","",IF(N495=0,0,'Public familial'!O259))</f>
        <v/>
      </c>
      <c r="P495" s="292">
        <f>IF(N495=0,0,'Public familial'!P259)</f>
        <v>0</v>
      </c>
      <c r="Q495" s="292" t="str">
        <f>'Public familial'!AD259</f>
        <v/>
      </c>
      <c r="R495" s="292" t="str">
        <f>'Public familial'!AE259</f>
        <v/>
      </c>
      <c r="S495" s="292" t="str">
        <f>'Public familial'!AF259</f>
        <v/>
      </c>
    </row>
    <row r="496" spans="1:19" x14ac:dyDescent="0.35">
      <c r="A496" s="292" t="s">
        <v>153</v>
      </c>
      <c r="B496" s="292" t="str">
        <f>'Public familial'!$C$6</f>
        <v>Choisir la période de dépôt</v>
      </c>
      <c r="C496" s="292">
        <f>'Identification de la salle'!$C$14</f>
        <v>0</v>
      </c>
      <c r="D496" s="323" t="str">
        <f>'Public familial'!$C$7</f>
        <v/>
      </c>
      <c r="E496" s="292">
        <f>'Public familial'!$C$8</f>
        <v>0</v>
      </c>
      <c r="F496" s="292" t="str">
        <f>'Public familial'!$C$9</f>
        <v>«Choisir»</v>
      </c>
      <c r="G496" s="323">
        <f>'Public familial'!$C$10</f>
        <v>0</v>
      </c>
      <c r="H496" s="323" t="str">
        <f>IF(OR(G496=0,G496=""),"",VLOOKUP(G496,Données!$B$50:$D$52,3,TRUE))</f>
        <v/>
      </c>
      <c r="I496" s="324" t="str">
        <f>'Tableau de bord'!$E$18</f>
        <v/>
      </c>
      <c r="J496" s="325" t="str">
        <f>'Tableau de bord'!$E$19</f>
        <v/>
      </c>
      <c r="K496" s="292">
        <f>'Public familial'!D260</f>
        <v>0</v>
      </c>
      <c r="L496" s="292" t="str">
        <f>'Public familial'!X260</f>
        <v/>
      </c>
      <c r="M496" s="292" t="str">
        <f>'Public familial'!Y260</f>
        <v/>
      </c>
      <c r="N496" s="323" t="str">
        <f t="shared" si="7"/>
        <v/>
      </c>
      <c r="O496" s="323" t="str">
        <f>IF(N496="","",IF(N496=0,0,'Public familial'!O260))</f>
        <v/>
      </c>
      <c r="P496" s="292">
        <f>IF(N496=0,0,'Public familial'!P260)</f>
        <v>0</v>
      </c>
      <c r="Q496" s="292" t="str">
        <f>'Public familial'!AD260</f>
        <v/>
      </c>
      <c r="R496" s="292" t="str">
        <f>'Public familial'!AE260</f>
        <v/>
      </c>
      <c r="S496" s="292" t="str">
        <f>'Public familial'!AF260</f>
        <v/>
      </c>
    </row>
    <row r="497" spans="1:19" x14ac:dyDescent="0.35">
      <c r="A497" s="292" t="s">
        <v>153</v>
      </c>
      <c r="B497" s="292" t="str">
        <f>'Public familial'!$C$6</f>
        <v>Choisir la période de dépôt</v>
      </c>
      <c r="C497" s="292">
        <f>'Identification de la salle'!$C$14</f>
        <v>0</v>
      </c>
      <c r="D497" s="323" t="str">
        <f>'Public familial'!$C$7</f>
        <v/>
      </c>
      <c r="E497" s="292">
        <f>'Public familial'!$C$8</f>
        <v>0</v>
      </c>
      <c r="F497" s="292" t="str">
        <f>'Public familial'!$C$9</f>
        <v>«Choisir»</v>
      </c>
      <c r="G497" s="323">
        <f>'Public familial'!$C$10</f>
        <v>0</v>
      </c>
      <c r="H497" s="323" t="str">
        <f>IF(OR(G497=0,G497=""),"",VLOOKUP(G497,Données!$B$50:$D$52,3,TRUE))</f>
        <v/>
      </c>
      <c r="I497" s="324" t="str">
        <f>'Tableau de bord'!$E$18</f>
        <v/>
      </c>
      <c r="J497" s="325" t="str">
        <f>'Tableau de bord'!$E$19</f>
        <v/>
      </c>
      <c r="K497" s="292">
        <f>'Public familial'!D261</f>
        <v>0</v>
      </c>
      <c r="L497" s="292" t="str">
        <f>'Public familial'!X261</f>
        <v/>
      </c>
      <c r="M497" s="292" t="str">
        <f>'Public familial'!Y261</f>
        <v/>
      </c>
      <c r="N497" s="323" t="str">
        <f t="shared" si="7"/>
        <v/>
      </c>
      <c r="O497" s="323" t="str">
        <f>IF(N497="","",IF(N497=0,0,'Public familial'!O261))</f>
        <v/>
      </c>
      <c r="P497" s="292">
        <f>IF(N497=0,0,'Public familial'!P261)</f>
        <v>0</v>
      </c>
      <c r="Q497" s="292" t="str">
        <f>'Public familial'!AD261</f>
        <v/>
      </c>
      <c r="R497" s="292" t="str">
        <f>'Public familial'!AE261</f>
        <v/>
      </c>
      <c r="S497" s="292" t="str">
        <f>'Public familial'!AF261</f>
        <v/>
      </c>
    </row>
    <row r="498" spans="1:19" x14ac:dyDescent="0.35">
      <c r="A498" s="292" t="s">
        <v>153</v>
      </c>
      <c r="B498" s="292" t="str">
        <f>'Public familial'!$C$6</f>
        <v>Choisir la période de dépôt</v>
      </c>
      <c r="C498" s="292">
        <f>'Identification de la salle'!$C$14</f>
        <v>0</v>
      </c>
      <c r="D498" s="323" t="str">
        <f>'Public familial'!$C$7</f>
        <v/>
      </c>
      <c r="E498" s="292">
        <f>'Public familial'!$C$8</f>
        <v>0</v>
      </c>
      <c r="F498" s="292" t="str">
        <f>'Public familial'!$C$9</f>
        <v>«Choisir»</v>
      </c>
      <c r="G498" s="323">
        <f>'Public familial'!$C$10</f>
        <v>0</v>
      </c>
      <c r="H498" s="323" t="str">
        <f>IF(OR(G498=0,G498=""),"",VLOOKUP(G498,Données!$B$50:$D$52,3,TRUE))</f>
        <v/>
      </c>
      <c r="I498" s="324" t="str">
        <f>'Tableau de bord'!$E$18</f>
        <v/>
      </c>
      <c r="J498" s="325" t="str">
        <f>'Tableau de bord'!$E$19</f>
        <v/>
      </c>
      <c r="K498" s="292">
        <f>'Public familial'!D262</f>
        <v>0</v>
      </c>
      <c r="L498" s="292" t="str">
        <f>'Public familial'!X262</f>
        <v/>
      </c>
      <c r="M498" s="292" t="str">
        <f>'Public familial'!Y262</f>
        <v/>
      </c>
      <c r="N498" s="323" t="str">
        <f t="shared" si="7"/>
        <v/>
      </c>
      <c r="O498" s="323" t="str">
        <f>IF(N498="","",IF(N498=0,0,'Public familial'!O262))</f>
        <v/>
      </c>
      <c r="P498" s="292">
        <f>IF(N498=0,0,'Public familial'!P262)</f>
        <v>0</v>
      </c>
      <c r="Q498" s="292" t="str">
        <f>'Public familial'!AD262</f>
        <v/>
      </c>
      <c r="R498" s="292" t="str">
        <f>'Public familial'!AE262</f>
        <v/>
      </c>
      <c r="S498" s="292" t="str">
        <f>'Public familial'!AF262</f>
        <v/>
      </c>
    </row>
    <row r="499" spans="1:19" x14ac:dyDescent="0.35">
      <c r="A499" s="292" t="s">
        <v>153</v>
      </c>
      <c r="B499" s="292" t="str">
        <f>'Public familial'!$C$6</f>
        <v>Choisir la période de dépôt</v>
      </c>
      <c r="C499" s="292">
        <f>'Identification de la salle'!$C$14</f>
        <v>0</v>
      </c>
      <c r="D499" s="323" t="str">
        <f>'Public familial'!$C$7</f>
        <v/>
      </c>
      <c r="E499" s="292">
        <f>'Public familial'!$C$8</f>
        <v>0</v>
      </c>
      <c r="F499" s="292" t="str">
        <f>'Public familial'!$C$9</f>
        <v>«Choisir»</v>
      </c>
      <c r="G499" s="323">
        <f>'Public familial'!$C$10</f>
        <v>0</v>
      </c>
      <c r="H499" s="323" t="str">
        <f>IF(OR(G499=0,G499=""),"",VLOOKUP(G499,Données!$B$50:$D$52,3,TRUE))</f>
        <v/>
      </c>
      <c r="I499" s="324" t="str">
        <f>'Tableau de bord'!$E$18</f>
        <v/>
      </c>
      <c r="J499" s="325" t="str">
        <f>'Tableau de bord'!$E$19</f>
        <v/>
      </c>
      <c r="K499" s="292">
        <f>'Public familial'!D263</f>
        <v>0</v>
      </c>
      <c r="L499" s="292" t="str">
        <f>'Public familial'!X263</f>
        <v/>
      </c>
      <c r="M499" s="292" t="str">
        <f>'Public familial'!Y263</f>
        <v/>
      </c>
      <c r="N499" s="323" t="str">
        <f t="shared" si="7"/>
        <v/>
      </c>
      <c r="O499" s="323" t="str">
        <f>IF(N499="","",IF(N499=0,0,'Public familial'!O263))</f>
        <v/>
      </c>
      <c r="P499" s="292">
        <f>IF(N499=0,0,'Public familial'!P263)</f>
        <v>0</v>
      </c>
      <c r="Q499" s="292" t="str">
        <f>'Public familial'!AD263</f>
        <v/>
      </c>
      <c r="R499" s="292" t="str">
        <f>'Public familial'!AE263</f>
        <v/>
      </c>
      <c r="S499" s="292" t="str">
        <f>'Public familial'!AF263</f>
        <v/>
      </c>
    </row>
    <row r="500" spans="1:19" x14ac:dyDescent="0.35">
      <c r="A500" s="292" t="s">
        <v>153</v>
      </c>
      <c r="B500" s="292" t="str">
        <f>'Public familial'!$C$6</f>
        <v>Choisir la période de dépôt</v>
      </c>
      <c r="C500" s="292">
        <f>'Identification de la salle'!$C$14</f>
        <v>0</v>
      </c>
      <c r="D500" s="323" t="str">
        <f>'Public familial'!$C$7</f>
        <v/>
      </c>
      <c r="E500" s="292">
        <f>'Public familial'!$C$8</f>
        <v>0</v>
      </c>
      <c r="F500" s="292" t="str">
        <f>'Public familial'!$C$9</f>
        <v>«Choisir»</v>
      </c>
      <c r="G500" s="323">
        <f>'Public familial'!$C$10</f>
        <v>0</v>
      </c>
      <c r="H500" s="323" t="str">
        <f>IF(OR(G500=0,G500=""),"",VLOOKUP(G500,Données!$B$50:$D$52,3,TRUE))</f>
        <v/>
      </c>
      <c r="I500" s="324" t="str">
        <f>'Tableau de bord'!$E$18</f>
        <v/>
      </c>
      <c r="J500" s="325" t="str">
        <f>'Tableau de bord'!$E$19</f>
        <v/>
      </c>
      <c r="K500" s="292">
        <f>'Public familial'!D264</f>
        <v>0</v>
      </c>
      <c r="L500" s="292" t="str">
        <f>'Public familial'!X264</f>
        <v/>
      </c>
      <c r="M500" s="292" t="str">
        <f>'Public familial'!Y264</f>
        <v/>
      </c>
      <c r="N500" s="323" t="str">
        <f t="shared" si="7"/>
        <v/>
      </c>
      <c r="O500" s="323" t="str">
        <f>IF(N500="","",IF(N500=0,0,'Public familial'!O264))</f>
        <v/>
      </c>
      <c r="P500" s="292">
        <f>IF(N500=0,0,'Public familial'!P264)</f>
        <v>0</v>
      </c>
      <c r="Q500" s="292" t="str">
        <f>'Public familial'!AD264</f>
        <v/>
      </c>
      <c r="R500" s="292" t="str">
        <f>'Public familial'!AE264</f>
        <v/>
      </c>
      <c r="S500" s="292" t="str">
        <f>'Public familial'!AF264</f>
        <v/>
      </c>
    </row>
    <row r="501" spans="1:19" x14ac:dyDescent="0.35">
      <c r="A501" s="292" t="s">
        <v>153</v>
      </c>
      <c r="B501" s="292" t="str">
        <f>'Public familial'!$C$6</f>
        <v>Choisir la période de dépôt</v>
      </c>
      <c r="C501" s="292">
        <f>'Identification de la salle'!$C$14</f>
        <v>0</v>
      </c>
      <c r="D501" s="323" t="str">
        <f>'Public familial'!$C$7</f>
        <v/>
      </c>
      <c r="E501" s="292">
        <f>'Public familial'!$C$8</f>
        <v>0</v>
      </c>
      <c r="F501" s="292" t="str">
        <f>'Public familial'!$C$9</f>
        <v>«Choisir»</v>
      </c>
      <c r="G501" s="323">
        <f>'Public familial'!$C$10</f>
        <v>0</v>
      </c>
      <c r="H501" s="323" t="str">
        <f>IF(OR(G501=0,G501=""),"",VLOOKUP(G501,Données!$B$50:$D$52,3,TRUE))</f>
        <v/>
      </c>
      <c r="I501" s="324" t="str">
        <f>'Tableau de bord'!$E$18</f>
        <v/>
      </c>
      <c r="J501" s="325" t="str">
        <f>'Tableau de bord'!$E$19</f>
        <v/>
      </c>
      <c r="K501" s="292">
        <f>'Public familial'!D265</f>
        <v>0</v>
      </c>
      <c r="L501" s="292" t="str">
        <f>'Public familial'!X265</f>
        <v/>
      </c>
      <c r="M501" s="292" t="str">
        <f>'Public familial'!Y265</f>
        <v/>
      </c>
      <c r="N501" s="323" t="str">
        <f t="shared" si="7"/>
        <v/>
      </c>
      <c r="O501" s="323" t="str">
        <f>IF(N501="","",IF(N501=0,0,'Public familial'!O265))</f>
        <v/>
      </c>
      <c r="P501" s="292">
        <f>IF(N501=0,0,'Public familial'!P265)</f>
        <v>0</v>
      </c>
      <c r="Q501" s="292" t="str">
        <f>'Public familial'!AD265</f>
        <v/>
      </c>
      <c r="R501" s="292" t="str">
        <f>'Public familial'!AE265</f>
        <v/>
      </c>
      <c r="S501" s="292" t="str">
        <f>'Public familial'!AF265</f>
        <v/>
      </c>
    </row>
    <row r="502" spans="1:19" x14ac:dyDescent="0.35">
      <c r="A502" s="292" t="s">
        <v>153</v>
      </c>
      <c r="B502" s="292" t="str">
        <f>'Public familial'!$C$6</f>
        <v>Choisir la période de dépôt</v>
      </c>
      <c r="C502" s="292">
        <f>'Identification de la salle'!$C$14</f>
        <v>0</v>
      </c>
      <c r="D502" s="323" t="str">
        <f>'Public familial'!$C$7</f>
        <v/>
      </c>
      <c r="E502" s="292">
        <f>'Public familial'!$C$8</f>
        <v>0</v>
      </c>
      <c r="F502" s="292" t="str">
        <f>'Public familial'!$C$9</f>
        <v>«Choisir»</v>
      </c>
      <c r="G502" s="323">
        <f>'Public familial'!$C$10</f>
        <v>0</v>
      </c>
      <c r="H502" s="323" t="str">
        <f>IF(OR(G502=0,G502=""),"",VLOOKUP(G502,Données!$B$50:$D$52,3,TRUE))</f>
        <v/>
      </c>
      <c r="I502" s="324" t="str">
        <f>'Tableau de bord'!$E$18</f>
        <v/>
      </c>
      <c r="J502" s="325" t="str">
        <f>'Tableau de bord'!$E$19</f>
        <v/>
      </c>
      <c r="K502" s="292">
        <f>'Public familial'!D266</f>
        <v>0</v>
      </c>
      <c r="L502" s="292" t="str">
        <f>'Public familial'!X266</f>
        <v/>
      </c>
      <c r="M502" s="292" t="str">
        <f>'Public familial'!Y266</f>
        <v/>
      </c>
      <c r="N502" s="323" t="str">
        <f t="shared" si="7"/>
        <v/>
      </c>
      <c r="O502" s="323" t="str">
        <f>IF(N502="","",IF(N502=0,0,'Public familial'!O266))</f>
        <v/>
      </c>
      <c r="P502" s="292">
        <f>IF(N502=0,0,'Public familial'!P266)</f>
        <v>0</v>
      </c>
      <c r="Q502" s="292" t="str">
        <f>'Public familial'!AD266</f>
        <v/>
      </c>
      <c r="R502" s="292" t="str">
        <f>'Public familial'!AE266</f>
        <v/>
      </c>
      <c r="S502" s="292" t="str">
        <f>'Public familial'!AF266</f>
        <v/>
      </c>
    </row>
    <row r="503" spans="1:19" x14ac:dyDescent="0.35">
      <c r="A503" s="292" t="s">
        <v>153</v>
      </c>
      <c r="B503" s="292" t="str">
        <f>'Public familial'!$C$6</f>
        <v>Choisir la période de dépôt</v>
      </c>
      <c r="C503" s="292">
        <f>'Identification de la salle'!$C$14</f>
        <v>0</v>
      </c>
      <c r="D503" s="323" t="str">
        <f>'Public familial'!$C$7</f>
        <v/>
      </c>
      <c r="E503" s="292">
        <f>'Public familial'!$C$8</f>
        <v>0</v>
      </c>
      <c r="F503" s="292" t="str">
        <f>'Public familial'!$C$9</f>
        <v>«Choisir»</v>
      </c>
      <c r="G503" s="323">
        <f>'Public familial'!$C$10</f>
        <v>0</v>
      </c>
      <c r="H503" s="323" t="str">
        <f>IF(OR(G503=0,G503=""),"",VLOOKUP(G503,Données!$B$50:$D$52,3,TRUE))</f>
        <v/>
      </c>
      <c r="I503" s="324" t="str">
        <f>'Tableau de bord'!$E$18</f>
        <v/>
      </c>
      <c r="J503" s="325" t="str">
        <f>'Tableau de bord'!$E$19</f>
        <v/>
      </c>
      <c r="K503" s="292">
        <f>'Public familial'!D267</f>
        <v>0</v>
      </c>
      <c r="L503" s="292" t="str">
        <f>'Public familial'!X267</f>
        <v/>
      </c>
      <c r="M503" s="292" t="str">
        <f>'Public familial'!Y267</f>
        <v/>
      </c>
      <c r="N503" s="323" t="str">
        <f t="shared" si="7"/>
        <v/>
      </c>
      <c r="O503" s="323" t="str">
        <f>IF(N503="","",IF(N503=0,0,'Public familial'!O267))</f>
        <v/>
      </c>
      <c r="P503" s="292">
        <f>IF(N503=0,0,'Public familial'!P267)</f>
        <v>0</v>
      </c>
      <c r="Q503" s="292" t="str">
        <f>'Public familial'!AD267</f>
        <v/>
      </c>
      <c r="R503" s="292" t="str">
        <f>'Public familial'!AE267</f>
        <v/>
      </c>
      <c r="S503" s="292" t="str">
        <f>'Public familial'!AF267</f>
        <v/>
      </c>
    </row>
    <row r="504" spans="1:19" x14ac:dyDescent="0.35">
      <c r="A504" s="292" t="s">
        <v>153</v>
      </c>
      <c r="B504" s="292" t="str">
        <f>'Public familial'!$C$6</f>
        <v>Choisir la période de dépôt</v>
      </c>
      <c r="C504" s="292">
        <f>'Identification de la salle'!$C$14</f>
        <v>0</v>
      </c>
      <c r="D504" s="323" t="str">
        <f>'Public familial'!$C$7</f>
        <v/>
      </c>
      <c r="E504" s="292">
        <f>'Public familial'!$C$8</f>
        <v>0</v>
      </c>
      <c r="F504" s="292" t="str">
        <f>'Public familial'!$C$9</f>
        <v>«Choisir»</v>
      </c>
      <c r="G504" s="323">
        <f>'Public familial'!$C$10</f>
        <v>0</v>
      </c>
      <c r="H504" s="323" t="str">
        <f>IF(OR(G504=0,G504=""),"",VLOOKUP(G504,Données!$B$50:$D$52,3,TRUE))</f>
        <v/>
      </c>
      <c r="I504" s="324" t="str">
        <f>'Tableau de bord'!$E$18</f>
        <v/>
      </c>
      <c r="J504" s="325" t="str">
        <f>'Tableau de bord'!$E$19</f>
        <v/>
      </c>
      <c r="K504" s="292">
        <f>'Public familial'!D268</f>
        <v>0</v>
      </c>
      <c r="L504" s="292" t="str">
        <f>'Public familial'!X268</f>
        <v/>
      </c>
      <c r="M504" s="292" t="str">
        <f>'Public familial'!Y268</f>
        <v/>
      </c>
      <c r="N504" s="323" t="str">
        <f t="shared" si="7"/>
        <v/>
      </c>
      <c r="O504" s="323" t="str">
        <f>IF(N504="","",IF(N504=0,0,'Public familial'!O268))</f>
        <v/>
      </c>
      <c r="P504" s="292">
        <f>IF(N504=0,0,'Public familial'!P268)</f>
        <v>0</v>
      </c>
      <c r="Q504" s="292" t="str">
        <f>'Public familial'!AD268</f>
        <v/>
      </c>
      <c r="R504" s="292" t="str">
        <f>'Public familial'!AE268</f>
        <v/>
      </c>
      <c r="S504" s="292" t="str">
        <f>'Public familial'!AF268</f>
        <v/>
      </c>
    </row>
    <row r="505" spans="1:19" x14ac:dyDescent="0.35">
      <c r="A505" s="292" t="s">
        <v>153</v>
      </c>
      <c r="B505" s="292" t="str">
        <f>'Public familial'!$C$6</f>
        <v>Choisir la période de dépôt</v>
      </c>
      <c r="C505" s="292">
        <f>'Identification de la salle'!$C$14</f>
        <v>0</v>
      </c>
      <c r="D505" s="323" t="str">
        <f>'Public familial'!$C$7</f>
        <v/>
      </c>
      <c r="E505" s="292">
        <f>'Public familial'!$C$8</f>
        <v>0</v>
      </c>
      <c r="F505" s="292" t="str">
        <f>'Public familial'!$C$9</f>
        <v>«Choisir»</v>
      </c>
      <c r="G505" s="323">
        <f>'Public familial'!$C$10</f>
        <v>0</v>
      </c>
      <c r="H505" s="323" t="str">
        <f>IF(OR(G505=0,G505=""),"",VLOOKUP(G505,Données!$B$50:$D$52,3,TRUE))</f>
        <v/>
      </c>
      <c r="I505" s="324" t="str">
        <f>'Tableau de bord'!$E$18</f>
        <v/>
      </c>
      <c r="J505" s="325" t="str">
        <f>'Tableau de bord'!$E$19</f>
        <v/>
      </c>
      <c r="K505" s="292">
        <f>'Public familial'!D269</f>
        <v>0</v>
      </c>
      <c r="L505" s="292" t="str">
        <f>'Public familial'!X269</f>
        <v/>
      </c>
      <c r="M505" s="292" t="str">
        <f>'Public familial'!Y269</f>
        <v/>
      </c>
      <c r="N505" s="323" t="str">
        <f t="shared" si="7"/>
        <v/>
      </c>
      <c r="O505" s="323" t="str">
        <f>IF(N505="","",IF(N505=0,0,'Public familial'!O269))</f>
        <v/>
      </c>
      <c r="P505" s="292">
        <f>IF(N505=0,0,'Public familial'!P269)</f>
        <v>0</v>
      </c>
      <c r="Q505" s="292" t="str">
        <f>'Public familial'!AD269</f>
        <v/>
      </c>
      <c r="R505" s="292" t="str">
        <f>'Public familial'!AE269</f>
        <v/>
      </c>
      <c r="S505" s="292" t="str">
        <f>'Public familial'!AF269</f>
        <v/>
      </c>
    </row>
    <row r="506" spans="1:19" x14ac:dyDescent="0.35">
      <c r="A506" s="292" t="s">
        <v>153</v>
      </c>
      <c r="B506" s="292" t="str">
        <f>'Public familial'!$C$6</f>
        <v>Choisir la période de dépôt</v>
      </c>
      <c r="C506" s="292">
        <f>'Identification de la salle'!$C$14</f>
        <v>0</v>
      </c>
      <c r="D506" s="323" t="str">
        <f>'Public familial'!$C$7</f>
        <v/>
      </c>
      <c r="E506" s="292">
        <f>'Public familial'!$C$8</f>
        <v>0</v>
      </c>
      <c r="F506" s="292" t="str">
        <f>'Public familial'!$C$9</f>
        <v>«Choisir»</v>
      </c>
      <c r="G506" s="323">
        <f>'Public familial'!$C$10</f>
        <v>0</v>
      </c>
      <c r="H506" s="323" t="str">
        <f>IF(OR(G506=0,G506=""),"",VLOOKUP(G506,Données!$B$50:$D$52,3,TRUE))</f>
        <v/>
      </c>
      <c r="I506" s="324" t="str">
        <f>'Tableau de bord'!$E$18</f>
        <v/>
      </c>
      <c r="J506" s="325" t="str">
        <f>'Tableau de bord'!$E$19</f>
        <v/>
      </c>
      <c r="K506" s="292">
        <f>'Public familial'!D270</f>
        <v>0</v>
      </c>
      <c r="L506" s="292" t="str">
        <f>'Public familial'!X270</f>
        <v/>
      </c>
      <c r="M506" s="292" t="str">
        <f>'Public familial'!Y270</f>
        <v/>
      </c>
      <c r="N506" s="323" t="str">
        <f t="shared" si="7"/>
        <v/>
      </c>
      <c r="O506" s="323" t="str">
        <f>IF(N506="","",IF(N506=0,0,'Public familial'!O270))</f>
        <v/>
      </c>
      <c r="P506" s="292">
        <f>IF(N506=0,0,'Public familial'!P270)</f>
        <v>0</v>
      </c>
      <c r="Q506" s="292" t="str">
        <f>'Public familial'!AD270</f>
        <v/>
      </c>
      <c r="R506" s="292" t="str">
        <f>'Public familial'!AE270</f>
        <v/>
      </c>
      <c r="S506" s="292" t="str">
        <f>'Public familial'!AF270</f>
        <v/>
      </c>
    </row>
    <row r="507" spans="1:19" x14ac:dyDescent="0.35">
      <c r="A507" s="292" t="s">
        <v>153</v>
      </c>
      <c r="B507" s="292" t="str">
        <f>'Public familial'!$C$6</f>
        <v>Choisir la période de dépôt</v>
      </c>
      <c r="C507" s="292">
        <f>'Identification de la salle'!$C$14</f>
        <v>0</v>
      </c>
      <c r="D507" s="323" t="str">
        <f>'Public familial'!$C$7</f>
        <v/>
      </c>
      <c r="E507" s="292">
        <f>'Public familial'!$C$8</f>
        <v>0</v>
      </c>
      <c r="F507" s="292" t="str">
        <f>'Public familial'!$C$9</f>
        <v>«Choisir»</v>
      </c>
      <c r="G507" s="323">
        <f>'Public familial'!$C$10</f>
        <v>0</v>
      </c>
      <c r="H507" s="323" t="str">
        <f>IF(OR(G507=0,G507=""),"",VLOOKUP(G507,Données!$B$50:$D$52,3,TRUE))</f>
        <v/>
      </c>
      <c r="I507" s="324" t="str">
        <f>'Tableau de bord'!$E$18</f>
        <v/>
      </c>
      <c r="J507" s="325" t="str">
        <f>'Tableau de bord'!$E$19</f>
        <v/>
      </c>
      <c r="K507" s="292">
        <f>'Public familial'!D271</f>
        <v>0</v>
      </c>
      <c r="L507" s="292" t="str">
        <f>'Public familial'!X271</f>
        <v/>
      </c>
      <c r="M507" s="292" t="str">
        <f>'Public familial'!Y271</f>
        <v/>
      </c>
      <c r="N507" s="323" t="str">
        <f t="shared" si="7"/>
        <v/>
      </c>
      <c r="O507" s="323" t="str">
        <f>IF(N507="","",IF(N507=0,0,'Public familial'!O271))</f>
        <v/>
      </c>
      <c r="P507" s="292">
        <f>IF(N507=0,0,'Public familial'!P271)</f>
        <v>0</v>
      </c>
      <c r="Q507" s="292" t="str">
        <f>'Public familial'!AD271</f>
        <v/>
      </c>
      <c r="R507" s="292" t="str">
        <f>'Public familial'!AE271</f>
        <v/>
      </c>
      <c r="S507" s="292" t="str">
        <f>'Public familial'!AF271</f>
        <v/>
      </c>
    </row>
    <row r="508" spans="1:19" x14ac:dyDescent="0.35">
      <c r="A508" s="292" t="s">
        <v>153</v>
      </c>
      <c r="B508" s="292" t="str">
        <f>'Public familial'!$C$6</f>
        <v>Choisir la période de dépôt</v>
      </c>
      <c r="C508" s="292">
        <f>'Identification de la salle'!$C$14</f>
        <v>0</v>
      </c>
      <c r="D508" s="323" t="str">
        <f>'Public familial'!$C$7</f>
        <v/>
      </c>
      <c r="E508" s="292">
        <f>'Public familial'!$C$8</f>
        <v>0</v>
      </c>
      <c r="F508" s="292" t="str">
        <f>'Public familial'!$C$9</f>
        <v>«Choisir»</v>
      </c>
      <c r="G508" s="323">
        <f>'Public familial'!$C$10</f>
        <v>0</v>
      </c>
      <c r="H508" s="323" t="str">
        <f>IF(OR(G508=0,G508=""),"",VLOOKUP(G508,Données!$B$50:$D$52,3,TRUE))</f>
        <v/>
      </c>
      <c r="I508" s="324" t="str">
        <f>'Tableau de bord'!$E$18</f>
        <v/>
      </c>
      <c r="J508" s="325" t="str">
        <f>'Tableau de bord'!$E$19</f>
        <v/>
      </c>
      <c r="K508" s="292">
        <f>'Public familial'!D272</f>
        <v>0</v>
      </c>
      <c r="L508" s="292" t="str">
        <f>'Public familial'!X272</f>
        <v/>
      </c>
      <c r="M508" s="292" t="str">
        <f>'Public familial'!Y272</f>
        <v/>
      </c>
      <c r="N508" s="323" t="str">
        <f t="shared" si="7"/>
        <v/>
      </c>
      <c r="O508" s="323" t="str">
        <f>IF(N508="","",IF(N508=0,0,'Public familial'!O272))</f>
        <v/>
      </c>
      <c r="P508" s="292">
        <f>IF(N508=0,0,'Public familial'!P272)</f>
        <v>0</v>
      </c>
      <c r="Q508" s="292" t="str">
        <f>'Public familial'!AD272</f>
        <v/>
      </c>
      <c r="R508" s="292" t="str">
        <f>'Public familial'!AE272</f>
        <v/>
      </c>
      <c r="S508" s="292" t="str">
        <f>'Public familial'!AF272</f>
        <v/>
      </c>
    </row>
    <row r="509" spans="1:19" x14ac:dyDescent="0.35">
      <c r="A509" s="292" t="s">
        <v>153</v>
      </c>
      <c r="B509" s="292" t="str">
        <f>'Public familial'!$C$6</f>
        <v>Choisir la période de dépôt</v>
      </c>
      <c r="C509" s="292">
        <f>'Identification de la salle'!$C$14</f>
        <v>0</v>
      </c>
      <c r="D509" s="323" t="str">
        <f>'Public familial'!$C$7</f>
        <v/>
      </c>
      <c r="E509" s="292">
        <f>'Public familial'!$C$8</f>
        <v>0</v>
      </c>
      <c r="F509" s="292" t="str">
        <f>'Public familial'!$C$9</f>
        <v>«Choisir»</v>
      </c>
      <c r="G509" s="323">
        <f>'Public familial'!$C$10</f>
        <v>0</v>
      </c>
      <c r="H509" s="323" t="str">
        <f>IF(OR(G509=0,G509=""),"",VLOOKUP(G509,Données!$B$50:$D$52,3,TRUE))</f>
        <v/>
      </c>
      <c r="I509" s="324" t="str">
        <f>'Tableau de bord'!$E$18</f>
        <v/>
      </c>
      <c r="J509" s="325" t="str">
        <f>'Tableau de bord'!$E$19</f>
        <v/>
      </c>
      <c r="K509" s="292">
        <f>'Public familial'!D273</f>
        <v>0</v>
      </c>
      <c r="L509" s="292" t="str">
        <f>'Public familial'!X273</f>
        <v/>
      </c>
      <c r="M509" s="292" t="str">
        <f>'Public familial'!Y273</f>
        <v/>
      </c>
      <c r="N509" s="323" t="str">
        <f t="shared" si="7"/>
        <v/>
      </c>
      <c r="O509" s="323" t="str">
        <f>IF(N509="","",IF(N509=0,0,'Public familial'!O273))</f>
        <v/>
      </c>
      <c r="P509" s="292">
        <f>IF(N509=0,0,'Public familial'!P273)</f>
        <v>0</v>
      </c>
      <c r="Q509" s="292" t="str">
        <f>'Public familial'!AD273</f>
        <v/>
      </c>
      <c r="R509" s="292" t="str">
        <f>'Public familial'!AE273</f>
        <v/>
      </c>
      <c r="S509" s="292" t="str">
        <f>'Public familial'!AF273</f>
        <v/>
      </c>
    </row>
    <row r="510" spans="1:19" x14ac:dyDescent="0.35">
      <c r="A510" s="292" t="s">
        <v>153</v>
      </c>
      <c r="B510" s="292" t="str">
        <f>'Public familial'!$C$6</f>
        <v>Choisir la période de dépôt</v>
      </c>
      <c r="C510" s="292">
        <f>'Identification de la salle'!$C$14</f>
        <v>0</v>
      </c>
      <c r="D510" s="323" t="str">
        <f>'Public familial'!$C$7</f>
        <v/>
      </c>
      <c r="E510" s="292">
        <f>'Public familial'!$C$8</f>
        <v>0</v>
      </c>
      <c r="F510" s="292" t="str">
        <f>'Public familial'!$C$9</f>
        <v>«Choisir»</v>
      </c>
      <c r="G510" s="323">
        <f>'Public familial'!$C$10</f>
        <v>0</v>
      </c>
      <c r="H510" s="323" t="str">
        <f>IF(OR(G510=0,G510=""),"",VLOOKUP(G510,Données!$B$50:$D$52,3,TRUE))</f>
        <v/>
      </c>
      <c r="I510" s="324" t="str">
        <f>'Tableau de bord'!$E$18</f>
        <v/>
      </c>
      <c r="J510" s="325" t="str">
        <f>'Tableau de bord'!$E$19</f>
        <v/>
      </c>
      <c r="K510" s="292">
        <f>'Public familial'!D274</f>
        <v>0</v>
      </c>
      <c r="L510" s="292" t="str">
        <f>'Public familial'!X274</f>
        <v/>
      </c>
      <c r="M510" s="292" t="str">
        <f>'Public familial'!Y274</f>
        <v/>
      </c>
      <c r="N510" s="323" t="str">
        <f t="shared" si="7"/>
        <v/>
      </c>
      <c r="O510" s="323" t="str">
        <f>IF(N510="","",IF(N510=0,0,'Public familial'!O274))</f>
        <v/>
      </c>
      <c r="P510" s="292">
        <f>IF(N510=0,0,'Public familial'!P274)</f>
        <v>0</v>
      </c>
      <c r="Q510" s="292" t="str">
        <f>'Public familial'!AD274</f>
        <v/>
      </c>
      <c r="R510" s="292" t="str">
        <f>'Public familial'!AE274</f>
        <v/>
      </c>
      <c r="S510" s="292" t="str">
        <f>'Public familial'!AF274</f>
        <v/>
      </c>
    </row>
    <row r="511" spans="1:19" x14ac:dyDescent="0.35">
      <c r="A511" s="292" t="s">
        <v>153</v>
      </c>
      <c r="B511" s="292" t="str">
        <f>'Public familial'!$C$6</f>
        <v>Choisir la période de dépôt</v>
      </c>
      <c r="C511" s="292">
        <f>'Identification de la salle'!$C$14</f>
        <v>0</v>
      </c>
      <c r="D511" s="323" t="str">
        <f>'Public familial'!$C$7</f>
        <v/>
      </c>
      <c r="E511" s="292">
        <f>'Public familial'!$C$8</f>
        <v>0</v>
      </c>
      <c r="F511" s="292" t="str">
        <f>'Public familial'!$C$9</f>
        <v>«Choisir»</v>
      </c>
      <c r="G511" s="323">
        <f>'Public familial'!$C$10</f>
        <v>0</v>
      </c>
      <c r="H511" s="323" t="str">
        <f>IF(OR(G511=0,G511=""),"",VLOOKUP(G511,Données!$B$50:$D$52,3,TRUE))</f>
        <v/>
      </c>
      <c r="I511" s="324" t="str">
        <f>'Tableau de bord'!$E$18</f>
        <v/>
      </c>
      <c r="J511" s="325" t="str">
        <f>'Tableau de bord'!$E$19</f>
        <v/>
      </c>
      <c r="K511" s="292">
        <f>'Public familial'!D275</f>
        <v>0</v>
      </c>
      <c r="L511" s="292" t="str">
        <f>'Public familial'!X275</f>
        <v/>
      </c>
      <c r="M511" s="292" t="str">
        <f>'Public familial'!Y275</f>
        <v/>
      </c>
      <c r="N511" s="323" t="str">
        <f t="shared" si="7"/>
        <v/>
      </c>
      <c r="O511" s="323" t="str">
        <f>IF(N511="","",IF(N511=0,0,'Public familial'!O275))</f>
        <v/>
      </c>
      <c r="P511" s="292">
        <f>IF(N511=0,0,'Public familial'!P275)</f>
        <v>0</v>
      </c>
      <c r="Q511" s="292" t="str">
        <f>'Public familial'!AD275</f>
        <v/>
      </c>
      <c r="R511" s="292" t="str">
        <f>'Public familial'!AE275</f>
        <v/>
      </c>
      <c r="S511" s="292" t="str">
        <f>'Public familial'!AF275</f>
        <v/>
      </c>
    </row>
    <row r="512" spans="1:19" x14ac:dyDescent="0.35">
      <c r="A512" s="292" t="s">
        <v>153</v>
      </c>
      <c r="B512" s="292" t="str">
        <f>'Public familial'!$C$6</f>
        <v>Choisir la période de dépôt</v>
      </c>
      <c r="C512" s="292">
        <f>'Identification de la salle'!$C$14</f>
        <v>0</v>
      </c>
      <c r="D512" s="323" t="str">
        <f>'Public familial'!$C$7</f>
        <v/>
      </c>
      <c r="E512" s="292">
        <f>'Public familial'!$C$8</f>
        <v>0</v>
      </c>
      <c r="F512" s="292" t="str">
        <f>'Public familial'!$C$9</f>
        <v>«Choisir»</v>
      </c>
      <c r="G512" s="323">
        <f>'Public familial'!$C$10</f>
        <v>0</v>
      </c>
      <c r="H512" s="323" t="str">
        <f>IF(OR(G512=0,G512=""),"",VLOOKUP(G512,Données!$B$50:$D$52,3,TRUE))</f>
        <v/>
      </c>
      <c r="I512" s="324" t="str">
        <f>'Tableau de bord'!$E$18</f>
        <v/>
      </c>
      <c r="J512" s="325" t="str">
        <f>'Tableau de bord'!$E$19</f>
        <v/>
      </c>
      <c r="K512" s="292">
        <f>'Public familial'!D276</f>
        <v>0</v>
      </c>
      <c r="L512" s="292" t="str">
        <f>'Public familial'!X276</f>
        <v/>
      </c>
      <c r="M512" s="292" t="str">
        <f>'Public familial'!Y276</f>
        <v/>
      </c>
      <c r="N512" s="323" t="str">
        <f t="shared" si="7"/>
        <v/>
      </c>
      <c r="O512" s="323" t="str">
        <f>IF(N512="","",IF(N512=0,0,'Public familial'!O276))</f>
        <v/>
      </c>
      <c r="P512" s="292">
        <f>IF(N512=0,0,'Public familial'!P276)</f>
        <v>0</v>
      </c>
      <c r="Q512" s="292" t="str">
        <f>'Public familial'!AD276</f>
        <v/>
      </c>
      <c r="R512" s="292" t="str">
        <f>'Public familial'!AE276</f>
        <v/>
      </c>
      <c r="S512" s="292" t="str">
        <f>'Public familial'!AF276</f>
        <v/>
      </c>
    </row>
    <row r="513" spans="1:19" x14ac:dyDescent="0.35">
      <c r="A513" s="292" t="s">
        <v>153</v>
      </c>
      <c r="B513" s="292" t="str">
        <f>'Public familial'!$C$6</f>
        <v>Choisir la période de dépôt</v>
      </c>
      <c r="C513" s="292">
        <f>'Identification de la salle'!$C$14</f>
        <v>0</v>
      </c>
      <c r="D513" s="323" t="str">
        <f>'Public familial'!$C$7</f>
        <v/>
      </c>
      <c r="E513" s="292">
        <f>'Public familial'!$C$8</f>
        <v>0</v>
      </c>
      <c r="F513" s="292" t="str">
        <f>'Public familial'!$C$9</f>
        <v>«Choisir»</v>
      </c>
      <c r="G513" s="323">
        <f>'Public familial'!$C$10</f>
        <v>0</v>
      </c>
      <c r="H513" s="323" t="str">
        <f>IF(OR(G513=0,G513=""),"",VLOOKUP(G513,Données!$B$50:$D$52,3,TRUE))</f>
        <v/>
      </c>
      <c r="I513" s="324" t="str">
        <f>'Tableau de bord'!$E$18</f>
        <v/>
      </c>
      <c r="J513" s="325" t="str">
        <f>'Tableau de bord'!$E$19</f>
        <v/>
      </c>
      <c r="K513" s="292">
        <f>'Public familial'!D277</f>
        <v>0</v>
      </c>
      <c r="L513" s="292" t="str">
        <f>'Public familial'!X277</f>
        <v/>
      </c>
      <c r="M513" s="292" t="str">
        <f>'Public familial'!Y277</f>
        <v/>
      </c>
      <c r="N513" s="323" t="str">
        <f t="shared" si="7"/>
        <v/>
      </c>
      <c r="O513" s="323" t="str">
        <f>IF(N513="","",IF(N513=0,0,'Public familial'!O277))</f>
        <v/>
      </c>
      <c r="P513" s="292">
        <f>IF(N513=0,0,'Public familial'!P277)</f>
        <v>0</v>
      </c>
      <c r="Q513" s="292" t="str">
        <f>'Public familial'!AD277</f>
        <v/>
      </c>
      <c r="R513" s="292" t="str">
        <f>'Public familial'!AE277</f>
        <v/>
      </c>
      <c r="S513" s="292" t="str">
        <f>'Public familial'!AF277</f>
        <v/>
      </c>
    </row>
  </sheetData>
  <sheetProtection algorithmName="SHA-512" hashValue="0EUxENtISOXYBvB1d4ZFkShmMuiqBEgqZ9ahUZM5Y7slR8OK2Ci0xHlxZWF6HY/wkbNd8BJzWNXHofjLtcsnVQ==" saltValue="vmJXvOQ411RiIaTXIGNpGw==" spinCount="100000" sheet="1" objects="1" scenarios="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dimension ref="A1:L1310"/>
  <sheetViews>
    <sheetView workbookViewId="0"/>
  </sheetViews>
  <sheetFormatPr baseColWidth="10" defaultColWidth="10.81640625" defaultRowHeight="14.5" x14ac:dyDescent="0.35"/>
  <cols>
    <col min="1" max="1" width="31.36328125" style="404" customWidth="1"/>
    <col min="2" max="2" width="22" style="404" customWidth="1"/>
    <col min="3" max="3" width="12.6328125" style="404" customWidth="1"/>
    <col min="4" max="4" width="14.08984375" style="404" customWidth="1"/>
    <col min="5" max="11" width="10.81640625" style="404"/>
    <col min="12" max="12" width="84.08984375" style="404" customWidth="1"/>
    <col min="13" max="16384" width="10.81640625" style="404"/>
  </cols>
  <sheetData>
    <row r="1" spans="1:12" x14ac:dyDescent="0.35">
      <c r="A1" s="403"/>
      <c r="K1" s="405" t="s">
        <v>190</v>
      </c>
      <c r="L1" s="405" t="s">
        <v>191</v>
      </c>
    </row>
    <row r="2" spans="1:12" ht="27.5" customHeight="1" x14ac:dyDescent="0.35">
      <c r="A2" s="406" t="s">
        <v>145</v>
      </c>
      <c r="B2" s="407" t="s">
        <v>75</v>
      </c>
      <c r="C2" s="407" t="s">
        <v>76</v>
      </c>
      <c r="D2" s="407" t="s">
        <v>77</v>
      </c>
      <c r="E2" s="407" t="s">
        <v>78</v>
      </c>
      <c r="K2" s="405">
        <v>1140163248</v>
      </c>
      <c r="L2" s="405" t="s">
        <v>459</v>
      </c>
    </row>
    <row r="3" spans="1:12" x14ac:dyDescent="0.35">
      <c r="A3" s="408" t="s">
        <v>166</v>
      </c>
      <c r="B3" s="408" t="s">
        <v>162</v>
      </c>
      <c r="C3" s="409">
        <v>45017</v>
      </c>
      <c r="D3" s="409">
        <v>45077</v>
      </c>
      <c r="E3" s="410">
        <v>10</v>
      </c>
      <c r="K3" s="405">
        <v>1140380222</v>
      </c>
      <c r="L3" s="405" t="s">
        <v>754</v>
      </c>
    </row>
    <row r="4" spans="1:12" x14ac:dyDescent="0.35">
      <c r="A4" s="408" t="s">
        <v>167</v>
      </c>
      <c r="B4" s="408" t="s">
        <v>163</v>
      </c>
      <c r="C4" s="409">
        <f>D3+1</f>
        <v>45078</v>
      </c>
      <c r="D4" s="409">
        <v>45169</v>
      </c>
      <c r="E4" s="410">
        <v>11</v>
      </c>
      <c r="K4" s="405">
        <v>1140414724</v>
      </c>
      <c r="L4" s="405" t="s">
        <v>436</v>
      </c>
    </row>
    <row r="5" spans="1:12" x14ac:dyDescent="0.35">
      <c r="A5" s="408" t="s">
        <v>168</v>
      </c>
      <c r="B5" s="408" t="s">
        <v>164</v>
      </c>
      <c r="C5" s="409">
        <f t="shared" ref="C5:C6" si="0">D4+1</f>
        <v>45170</v>
      </c>
      <c r="D5" s="409">
        <v>45245</v>
      </c>
      <c r="E5" s="410">
        <v>12</v>
      </c>
      <c r="K5" s="405">
        <v>1140432684</v>
      </c>
      <c r="L5" s="405" t="s">
        <v>457</v>
      </c>
    </row>
    <row r="6" spans="1:12" x14ac:dyDescent="0.35">
      <c r="A6" s="408" t="s">
        <v>169</v>
      </c>
      <c r="B6" s="408" t="s">
        <v>165</v>
      </c>
      <c r="C6" s="409">
        <f t="shared" si="0"/>
        <v>45246</v>
      </c>
      <c r="D6" s="409">
        <v>45337</v>
      </c>
      <c r="E6" s="410">
        <v>13</v>
      </c>
      <c r="K6" s="405">
        <v>1140820870</v>
      </c>
      <c r="L6" s="405" t="s">
        <v>650</v>
      </c>
    </row>
    <row r="7" spans="1:12" x14ac:dyDescent="0.35">
      <c r="A7" s="408" t="s">
        <v>170</v>
      </c>
      <c r="B7" s="408" t="s">
        <v>1009</v>
      </c>
      <c r="C7" s="409">
        <f>D6+1</f>
        <v>45338</v>
      </c>
      <c r="D7" s="409">
        <v>45382</v>
      </c>
      <c r="E7" s="410">
        <v>14</v>
      </c>
      <c r="K7" s="405">
        <v>1140820896</v>
      </c>
      <c r="L7" s="405" t="s">
        <v>727</v>
      </c>
    </row>
    <row r="8" spans="1:12" x14ac:dyDescent="0.35">
      <c r="K8" s="405">
        <v>1140850679</v>
      </c>
      <c r="L8" s="405" t="s">
        <v>204</v>
      </c>
    </row>
    <row r="9" spans="1:12" x14ac:dyDescent="0.35">
      <c r="K9" s="405">
        <v>1140914632</v>
      </c>
      <c r="L9" s="405" t="s">
        <v>295</v>
      </c>
    </row>
    <row r="10" spans="1:12" x14ac:dyDescent="0.35">
      <c r="A10" s="407" t="s">
        <v>76</v>
      </c>
      <c r="B10" s="407" t="s">
        <v>77</v>
      </c>
      <c r="C10" s="411" t="s">
        <v>74</v>
      </c>
      <c r="K10" s="405">
        <v>1141025990</v>
      </c>
      <c r="L10" s="405" t="s">
        <v>452</v>
      </c>
    </row>
    <row r="11" spans="1:12" x14ac:dyDescent="0.35">
      <c r="A11" s="409">
        <v>45017</v>
      </c>
      <c r="B11" s="409">
        <v>45077</v>
      </c>
      <c r="C11" s="412" t="s">
        <v>166</v>
      </c>
      <c r="K11" s="405">
        <v>1141033119</v>
      </c>
      <c r="L11" s="405" t="s">
        <v>629</v>
      </c>
    </row>
    <row r="12" spans="1:12" x14ac:dyDescent="0.35">
      <c r="A12" s="409">
        <v>45078</v>
      </c>
      <c r="B12" s="409">
        <v>45169</v>
      </c>
      <c r="C12" s="412" t="s">
        <v>167</v>
      </c>
      <c r="K12" s="405">
        <v>1141043274</v>
      </c>
      <c r="L12" s="405" t="s">
        <v>350</v>
      </c>
    </row>
    <row r="13" spans="1:12" x14ac:dyDescent="0.35">
      <c r="A13" s="409">
        <v>45170</v>
      </c>
      <c r="B13" s="409">
        <v>45245</v>
      </c>
      <c r="C13" s="412" t="s">
        <v>168</v>
      </c>
      <c r="K13" s="405">
        <v>1141198656</v>
      </c>
      <c r="L13" s="405" t="s">
        <v>705</v>
      </c>
    </row>
    <row r="14" spans="1:12" x14ac:dyDescent="0.35">
      <c r="A14" s="409">
        <v>45246</v>
      </c>
      <c r="B14" s="409">
        <v>45337</v>
      </c>
      <c r="C14" s="412" t="s">
        <v>169</v>
      </c>
      <c r="K14" s="405">
        <v>1141217910</v>
      </c>
      <c r="L14" s="405" t="s">
        <v>437</v>
      </c>
    </row>
    <row r="15" spans="1:12" x14ac:dyDescent="0.35">
      <c r="A15" s="409">
        <v>45338</v>
      </c>
      <c r="B15" s="409">
        <v>45382</v>
      </c>
      <c r="C15" s="412" t="s">
        <v>170</v>
      </c>
      <c r="K15" s="405">
        <v>1141247131</v>
      </c>
      <c r="L15" s="405" t="s">
        <v>208</v>
      </c>
    </row>
    <row r="16" spans="1:12" x14ac:dyDescent="0.35">
      <c r="C16" s="413"/>
      <c r="K16" s="405">
        <v>1141264326</v>
      </c>
      <c r="L16" s="405" t="s">
        <v>347</v>
      </c>
    </row>
    <row r="17" spans="1:12" x14ac:dyDescent="0.35">
      <c r="K17" s="405">
        <v>1141303090</v>
      </c>
      <c r="L17" s="405" t="s">
        <v>587</v>
      </c>
    </row>
    <row r="18" spans="1:12" x14ac:dyDescent="0.35">
      <c r="K18" s="405">
        <v>1141399510</v>
      </c>
      <c r="L18" s="405" t="s">
        <v>755</v>
      </c>
    </row>
    <row r="19" spans="1:12" x14ac:dyDescent="0.35">
      <c r="A19" s="406" t="s">
        <v>145</v>
      </c>
      <c r="K19" s="405">
        <v>1141737578</v>
      </c>
      <c r="L19" s="405" t="s">
        <v>756</v>
      </c>
    </row>
    <row r="20" spans="1:12" x14ac:dyDescent="0.35">
      <c r="A20" s="408" t="str">
        <f>A3</f>
        <v>1er avril au 31 mai 2023</v>
      </c>
      <c r="B20" s="413" t="s">
        <v>171</v>
      </c>
      <c r="D20" s="414" t="s">
        <v>158</v>
      </c>
      <c r="G20" s="414" t="s">
        <v>1010</v>
      </c>
      <c r="H20" s="414" t="s">
        <v>18</v>
      </c>
      <c r="K20" s="405">
        <v>1141749037</v>
      </c>
      <c r="L20" s="405" t="s">
        <v>466</v>
      </c>
    </row>
    <row r="21" spans="1:12" x14ac:dyDescent="0.35">
      <c r="A21" s="408" t="str">
        <f t="shared" ref="A21:A24" si="1">A4</f>
        <v>1er juin au 31 août 2023</v>
      </c>
      <c r="B21" s="404" t="s">
        <v>189</v>
      </c>
      <c r="D21" s="414" t="s">
        <v>175</v>
      </c>
      <c r="G21" s="414"/>
      <c r="H21" s="414" t="s">
        <v>1011</v>
      </c>
      <c r="K21" s="405">
        <v>1141759010</v>
      </c>
      <c r="L21" s="405" t="s">
        <v>278</v>
      </c>
    </row>
    <row r="22" spans="1:12" x14ac:dyDescent="0.35">
      <c r="A22" s="408" t="str">
        <f t="shared" si="1"/>
        <v>1er septembre au 15 novembre 2023</v>
      </c>
      <c r="D22" s="414" t="s">
        <v>176</v>
      </c>
      <c r="G22" s="414" t="s">
        <v>1012</v>
      </c>
      <c r="H22" s="414" t="s">
        <v>1013</v>
      </c>
      <c r="K22" s="405">
        <v>1142018168</v>
      </c>
      <c r="L22" s="405" t="s">
        <v>455</v>
      </c>
    </row>
    <row r="23" spans="1:12" x14ac:dyDescent="0.35">
      <c r="A23" s="408" t="str">
        <f t="shared" si="1"/>
        <v>16 novembre 2023 au 15 février 2024</v>
      </c>
      <c r="D23" s="414" t="s">
        <v>177</v>
      </c>
      <c r="G23" s="414" t="s">
        <v>1014</v>
      </c>
      <c r="H23" s="414" t="s">
        <v>1015</v>
      </c>
      <c r="K23" s="405">
        <v>1142027755</v>
      </c>
      <c r="L23" s="405" t="s">
        <v>402</v>
      </c>
    </row>
    <row r="24" spans="1:12" x14ac:dyDescent="0.35">
      <c r="A24" s="408" t="str">
        <f t="shared" si="1"/>
        <v>16 février au 31 mars 2024</v>
      </c>
      <c r="D24" s="414" t="s">
        <v>178</v>
      </c>
      <c r="G24" s="414" t="s">
        <v>1016</v>
      </c>
      <c r="H24" s="414" t="s">
        <v>1017</v>
      </c>
      <c r="K24" s="405">
        <v>1142041491</v>
      </c>
      <c r="L24" s="405" t="s">
        <v>693</v>
      </c>
    </row>
    <row r="25" spans="1:12" x14ac:dyDescent="0.35">
      <c r="D25" s="414" t="s">
        <v>179</v>
      </c>
      <c r="G25" s="414" t="s">
        <v>1018</v>
      </c>
      <c r="H25" s="414" t="s">
        <v>1019</v>
      </c>
      <c r="K25" s="405">
        <v>1142048405</v>
      </c>
      <c r="L25" s="405" t="s">
        <v>757</v>
      </c>
    </row>
    <row r="26" spans="1:12" x14ac:dyDescent="0.35">
      <c r="D26" s="414" t="s">
        <v>180</v>
      </c>
      <c r="G26" s="414" t="s">
        <v>1020</v>
      </c>
      <c r="H26" s="414" t="s">
        <v>1021</v>
      </c>
      <c r="K26" s="405">
        <v>1142063339</v>
      </c>
      <c r="L26" s="405" t="s">
        <v>235</v>
      </c>
    </row>
    <row r="27" spans="1:12" x14ac:dyDescent="0.35">
      <c r="D27" s="414" t="s">
        <v>181</v>
      </c>
      <c r="G27" s="414" t="s">
        <v>1022</v>
      </c>
      <c r="H27" s="414" t="s">
        <v>1023</v>
      </c>
      <c r="K27" s="405">
        <v>1142066803</v>
      </c>
      <c r="L27" s="405" t="s">
        <v>305</v>
      </c>
    </row>
    <row r="28" spans="1:12" x14ac:dyDescent="0.35">
      <c r="D28" s="414" t="s">
        <v>182</v>
      </c>
      <c r="G28" s="414" t="s">
        <v>1024</v>
      </c>
      <c r="H28" s="414" t="s">
        <v>1025</v>
      </c>
      <c r="K28" s="405">
        <v>1142067165</v>
      </c>
      <c r="L28" s="405" t="s">
        <v>435</v>
      </c>
    </row>
    <row r="29" spans="1:12" x14ac:dyDescent="0.35">
      <c r="D29" s="414" t="s">
        <v>183</v>
      </c>
      <c r="G29" s="414" t="s">
        <v>1026</v>
      </c>
      <c r="H29" s="414" t="s">
        <v>1027</v>
      </c>
      <c r="K29" s="405">
        <v>1142071837</v>
      </c>
      <c r="L29" s="405" t="s">
        <v>320</v>
      </c>
    </row>
    <row r="30" spans="1:12" x14ac:dyDescent="0.35">
      <c r="D30" s="414" t="s">
        <v>184</v>
      </c>
      <c r="G30" s="414" t="s">
        <v>1028</v>
      </c>
      <c r="H30" s="414" t="s">
        <v>1029</v>
      </c>
      <c r="K30" s="405">
        <v>1142072017</v>
      </c>
      <c r="L30" s="405" t="s">
        <v>413</v>
      </c>
    </row>
    <row r="31" spans="1:12" x14ac:dyDescent="0.35">
      <c r="D31" s="414" t="s">
        <v>185</v>
      </c>
      <c r="G31" s="414" t="s">
        <v>1030</v>
      </c>
      <c r="H31" s="414" t="s">
        <v>1031</v>
      </c>
      <c r="K31" s="405">
        <v>1142072546</v>
      </c>
      <c r="L31" s="405" t="s">
        <v>758</v>
      </c>
    </row>
    <row r="32" spans="1:12" x14ac:dyDescent="0.35">
      <c r="D32" s="414" t="s">
        <v>186</v>
      </c>
      <c r="G32" s="414" t="s">
        <v>1032</v>
      </c>
      <c r="H32" s="414" t="s">
        <v>1033</v>
      </c>
      <c r="K32" s="405">
        <v>1142083493</v>
      </c>
      <c r="L32" s="405" t="s">
        <v>212</v>
      </c>
    </row>
    <row r="33" spans="1:12" x14ac:dyDescent="0.35">
      <c r="D33" s="414" t="s">
        <v>187</v>
      </c>
      <c r="G33" s="414" t="s">
        <v>1034</v>
      </c>
      <c r="H33" s="414" t="s">
        <v>1035</v>
      </c>
      <c r="K33" s="405">
        <v>1142087122</v>
      </c>
      <c r="L33" s="405" t="s">
        <v>427</v>
      </c>
    </row>
    <row r="34" spans="1:12" x14ac:dyDescent="0.35">
      <c r="G34" s="414" t="s">
        <v>1036</v>
      </c>
      <c r="H34" s="414" t="s">
        <v>1037</v>
      </c>
      <c r="K34" s="405">
        <v>1142087619</v>
      </c>
      <c r="L34" s="405" t="s">
        <v>759</v>
      </c>
    </row>
    <row r="35" spans="1:12" x14ac:dyDescent="0.35">
      <c r="G35" s="414" t="s">
        <v>1038</v>
      </c>
      <c r="H35" s="414" t="s">
        <v>1039</v>
      </c>
      <c r="K35" s="405">
        <v>1142091066</v>
      </c>
      <c r="L35" s="405" t="s">
        <v>760</v>
      </c>
    </row>
    <row r="36" spans="1:12" x14ac:dyDescent="0.35">
      <c r="G36" s="414" t="s">
        <v>1040</v>
      </c>
      <c r="H36" s="414" t="s">
        <v>1041</v>
      </c>
      <c r="K36" s="405">
        <v>1142111427</v>
      </c>
      <c r="L36" s="405" t="s">
        <v>296</v>
      </c>
    </row>
    <row r="37" spans="1:12" x14ac:dyDescent="0.35">
      <c r="G37" s="414" t="s">
        <v>1042</v>
      </c>
      <c r="H37" s="414" t="s">
        <v>1043</v>
      </c>
      <c r="K37" s="405">
        <v>1142119263</v>
      </c>
      <c r="L37" s="405" t="s">
        <v>238</v>
      </c>
    </row>
    <row r="38" spans="1:12" x14ac:dyDescent="0.35">
      <c r="G38" s="414" t="s">
        <v>1044</v>
      </c>
      <c r="H38" s="414" t="s">
        <v>1045</v>
      </c>
      <c r="K38" s="405">
        <v>1142139840</v>
      </c>
      <c r="L38" s="405" t="s">
        <v>567</v>
      </c>
    </row>
    <row r="39" spans="1:12" x14ac:dyDescent="0.35">
      <c r="K39" s="405">
        <v>1142143651</v>
      </c>
      <c r="L39" s="405" t="s">
        <v>761</v>
      </c>
    </row>
    <row r="40" spans="1:12" x14ac:dyDescent="0.35">
      <c r="A40" s="415"/>
      <c r="K40" s="405">
        <v>1142155416</v>
      </c>
      <c r="L40" s="405" t="s">
        <v>664</v>
      </c>
    </row>
    <row r="41" spans="1:12" x14ac:dyDescent="0.35">
      <c r="A41" s="415"/>
      <c r="K41" s="405">
        <v>1142166124</v>
      </c>
      <c r="L41" s="405" t="s">
        <v>200</v>
      </c>
    </row>
    <row r="42" spans="1:12" x14ac:dyDescent="0.35">
      <c r="K42" s="405">
        <v>1142171116</v>
      </c>
      <c r="L42" s="405" t="s">
        <v>632</v>
      </c>
    </row>
    <row r="43" spans="1:12" x14ac:dyDescent="0.35">
      <c r="K43" s="405">
        <v>1142172056</v>
      </c>
      <c r="L43" s="405" t="s">
        <v>469</v>
      </c>
    </row>
    <row r="44" spans="1:12" x14ac:dyDescent="0.35">
      <c r="K44" s="405">
        <v>1142172528</v>
      </c>
      <c r="L44" s="405" t="s">
        <v>762</v>
      </c>
    </row>
    <row r="45" spans="1:12" x14ac:dyDescent="0.35">
      <c r="K45" s="405">
        <v>1142177238</v>
      </c>
      <c r="L45" s="405" t="s">
        <v>321</v>
      </c>
    </row>
    <row r="46" spans="1:12" x14ac:dyDescent="0.35">
      <c r="K46" s="405">
        <v>1142196279</v>
      </c>
      <c r="L46" s="405" t="s">
        <v>685</v>
      </c>
    </row>
    <row r="47" spans="1:12" x14ac:dyDescent="0.35">
      <c r="K47" s="405">
        <v>1142196311</v>
      </c>
      <c r="L47" s="405" t="s">
        <v>763</v>
      </c>
    </row>
    <row r="48" spans="1:12" x14ac:dyDescent="0.35">
      <c r="K48" s="405">
        <v>1142198069</v>
      </c>
      <c r="L48" s="405" t="s">
        <v>698</v>
      </c>
    </row>
    <row r="49" spans="1:12" x14ac:dyDescent="0.35">
      <c r="A49" s="414" t="s">
        <v>1046</v>
      </c>
      <c r="B49" s="416" t="s">
        <v>1047</v>
      </c>
      <c r="C49" s="416" t="s">
        <v>1048</v>
      </c>
      <c r="D49" s="416" t="s">
        <v>1049</v>
      </c>
      <c r="K49" s="405">
        <v>1142239574</v>
      </c>
      <c r="L49" s="405" t="s">
        <v>602</v>
      </c>
    </row>
    <row r="50" spans="1:12" x14ac:dyDescent="0.35">
      <c r="A50" s="414" t="s">
        <v>1050</v>
      </c>
      <c r="B50" s="417">
        <v>1</v>
      </c>
      <c r="C50" s="417">
        <v>399</v>
      </c>
      <c r="D50" s="416" t="s">
        <v>1051</v>
      </c>
      <c r="K50" s="405">
        <v>1142239939</v>
      </c>
      <c r="L50" s="405" t="s">
        <v>537</v>
      </c>
    </row>
    <row r="51" spans="1:12" x14ac:dyDescent="0.35">
      <c r="A51" s="414" t="s">
        <v>1052</v>
      </c>
      <c r="B51" s="417">
        <v>400</v>
      </c>
      <c r="C51" s="417">
        <v>700</v>
      </c>
      <c r="D51" s="416" t="s">
        <v>1053</v>
      </c>
      <c r="K51" s="405">
        <v>1142254151</v>
      </c>
      <c r="L51" s="405" t="s">
        <v>439</v>
      </c>
    </row>
    <row r="52" spans="1:12" x14ac:dyDescent="0.35">
      <c r="A52" s="414" t="s">
        <v>1054</v>
      </c>
      <c r="B52" s="417">
        <v>701</v>
      </c>
      <c r="C52" s="417">
        <v>100000</v>
      </c>
      <c r="D52" s="416" t="s">
        <v>1055</v>
      </c>
      <c r="K52" s="405">
        <v>1142269936</v>
      </c>
      <c r="L52" s="405" t="s">
        <v>464</v>
      </c>
    </row>
    <row r="53" spans="1:12" x14ac:dyDescent="0.35">
      <c r="K53" s="405">
        <v>1142273805</v>
      </c>
      <c r="L53" s="405" t="s">
        <v>764</v>
      </c>
    </row>
    <row r="54" spans="1:12" x14ac:dyDescent="0.35">
      <c r="K54" s="405">
        <v>1142284406</v>
      </c>
      <c r="L54" s="405" t="s">
        <v>586</v>
      </c>
    </row>
    <row r="55" spans="1:12" x14ac:dyDescent="0.35">
      <c r="K55" s="405">
        <v>1142288886</v>
      </c>
      <c r="L55" s="405" t="s">
        <v>444</v>
      </c>
    </row>
    <row r="56" spans="1:12" x14ac:dyDescent="0.35">
      <c r="K56" s="405">
        <v>1142292623</v>
      </c>
      <c r="L56" s="405" t="s">
        <v>336</v>
      </c>
    </row>
    <row r="57" spans="1:12" x14ac:dyDescent="0.35">
      <c r="K57" s="405">
        <v>1142298240</v>
      </c>
      <c r="L57" s="405" t="s">
        <v>681</v>
      </c>
    </row>
    <row r="58" spans="1:12" x14ac:dyDescent="0.35">
      <c r="K58" s="405">
        <v>1142313288</v>
      </c>
      <c r="L58" s="405" t="s">
        <v>407</v>
      </c>
    </row>
    <row r="59" spans="1:12" x14ac:dyDescent="0.35">
      <c r="K59" s="405">
        <v>1142313585</v>
      </c>
      <c r="L59" s="405" t="s">
        <v>636</v>
      </c>
    </row>
    <row r="60" spans="1:12" x14ac:dyDescent="0.35">
      <c r="K60" s="405">
        <v>1142318055</v>
      </c>
      <c r="L60" s="405" t="s">
        <v>578</v>
      </c>
    </row>
    <row r="61" spans="1:12" x14ac:dyDescent="0.35">
      <c r="K61" s="405">
        <v>1142319103</v>
      </c>
      <c r="L61" s="405" t="s">
        <v>394</v>
      </c>
    </row>
    <row r="62" spans="1:12" x14ac:dyDescent="0.35">
      <c r="K62" s="405">
        <v>1142322107</v>
      </c>
      <c r="L62" s="405" t="s">
        <v>575</v>
      </c>
    </row>
    <row r="63" spans="1:12" x14ac:dyDescent="0.35">
      <c r="K63" s="405">
        <v>1142335232</v>
      </c>
      <c r="L63" s="405" t="s">
        <v>333</v>
      </c>
    </row>
    <row r="64" spans="1:12" x14ac:dyDescent="0.35">
      <c r="K64" s="405">
        <v>1142338640</v>
      </c>
      <c r="L64" s="405" t="s">
        <v>765</v>
      </c>
    </row>
    <row r="65" spans="11:12" x14ac:dyDescent="0.35">
      <c r="K65" s="405">
        <v>1142342576</v>
      </c>
      <c r="L65" s="405" t="s">
        <v>472</v>
      </c>
    </row>
    <row r="66" spans="11:12" x14ac:dyDescent="0.35">
      <c r="K66" s="405">
        <v>1142350264</v>
      </c>
      <c r="L66" s="405" t="s">
        <v>388</v>
      </c>
    </row>
    <row r="67" spans="11:12" x14ac:dyDescent="0.35">
      <c r="K67" s="405">
        <v>1142353599</v>
      </c>
      <c r="L67" s="405" t="s">
        <v>766</v>
      </c>
    </row>
    <row r="68" spans="11:12" x14ac:dyDescent="0.35">
      <c r="K68" s="405">
        <v>1142354134</v>
      </c>
      <c r="L68" s="405" t="s">
        <v>432</v>
      </c>
    </row>
    <row r="69" spans="11:12" x14ac:dyDescent="0.35">
      <c r="K69" s="405">
        <v>1142358663</v>
      </c>
      <c r="L69" s="405" t="s">
        <v>298</v>
      </c>
    </row>
    <row r="70" spans="11:12" x14ac:dyDescent="0.35">
      <c r="K70" s="405">
        <v>1142360032</v>
      </c>
      <c r="L70" s="405" t="s">
        <v>465</v>
      </c>
    </row>
    <row r="71" spans="11:12" x14ac:dyDescent="0.35">
      <c r="K71" s="405">
        <v>1142377614</v>
      </c>
      <c r="L71" s="405" t="s">
        <v>482</v>
      </c>
    </row>
    <row r="72" spans="11:12" x14ac:dyDescent="0.35">
      <c r="K72" s="405">
        <v>1142383257</v>
      </c>
      <c r="L72" s="405" t="s">
        <v>294</v>
      </c>
    </row>
    <row r="73" spans="11:12" x14ac:dyDescent="0.35">
      <c r="K73" s="405">
        <v>1142392142</v>
      </c>
      <c r="L73" s="405" t="s">
        <v>613</v>
      </c>
    </row>
    <row r="74" spans="11:12" x14ac:dyDescent="0.35">
      <c r="K74" s="405">
        <v>1142394528</v>
      </c>
      <c r="L74" s="405" t="s">
        <v>474</v>
      </c>
    </row>
    <row r="75" spans="11:12" x14ac:dyDescent="0.35">
      <c r="K75" s="405">
        <v>1142400689</v>
      </c>
      <c r="L75" s="405" t="s">
        <v>215</v>
      </c>
    </row>
    <row r="76" spans="11:12" x14ac:dyDescent="0.35">
      <c r="K76" s="405">
        <v>1142451906</v>
      </c>
      <c r="L76" s="405" t="s">
        <v>658</v>
      </c>
    </row>
    <row r="77" spans="11:12" x14ac:dyDescent="0.35">
      <c r="K77" s="405">
        <v>1142452490</v>
      </c>
      <c r="L77" s="405" t="s">
        <v>462</v>
      </c>
    </row>
    <row r="78" spans="11:12" x14ac:dyDescent="0.35">
      <c r="K78" s="405">
        <v>1142480541</v>
      </c>
      <c r="L78" s="405" t="s">
        <v>216</v>
      </c>
    </row>
    <row r="79" spans="11:12" x14ac:dyDescent="0.35">
      <c r="K79" s="405">
        <v>1142481481</v>
      </c>
      <c r="L79" s="405" t="s">
        <v>372</v>
      </c>
    </row>
    <row r="80" spans="11:12" x14ac:dyDescent="0.35">
      <c r="K80" s="405">
        <v>1142495333</v>
      </c>
      <c r="L80" s="405" t="s">
        <v>330</v>
      </c>
    </row>
    <row r="81" spans="11:12" x14ac:dyDescent="0.35">
      <c r="K81" s="405">
        <v>1142496018</v>
      </c>
      <c r="L81" s="405" t="s">
        <v>670</v>
      </c>
    </row>
    <row r="82" spans="11:12" x14ac:dyDescent="0.35">
      <c r="K82" s="405">
        <v>1142507822</v>
      </c>
      <c r="L82" s="405" t="s">
        <v>767</v>
      </c>
    </row>
    <row r="83" spans="11:12" x14ac:dyDescent="0.35">
      <c r="K83" s="405">
        <v>1142535807</v>
      </c>
      <c r="L83" s="405" t="s">
        <v>314</v>
      </c>
    </row>
    <row r="84" spans="11:12" x14ac:dyDescent="0.35">
      <c r="K84" s="405">
        <v>1142558650</v>
      </c>
      <c r="L84" s="405" t="s">
        <v>768</v>
      </c>
    </row>
    <row r="85" spans="11:12" x14ac:dyDescent="0.35">
      <c r="K85" s="405">
        <v>1142569061</v>
      </c>
      <c r="L85" s="405" t="s">
        <v>644</v>
      </c>
    </row>
    <row r="86" spans="11:12" x14ac:dyDescent="0.35">
      <c r="K86" s="405">
        <v>1142575399</v>
      </c>
      <c r="L86" s="405" t="s">
        <v>532</v>
      </c>
    </row>
    <row r="87" spans="11:12" x14ac:dyDescent="0.35">
      <c r="K87" s="405">
        <v>1142578708</v>
      </c>
      <c r="L87" s="405" t="s">
        <v>280</v>
      </c>
    </row>
    <row r="88" spans="11:12" x14ac:dyDescent="0.35">
      <c r="K88" s="405">
        <v>1142588475</v>
      </c>
      <c r="L88" s="405" t="s">
        <v>655</v>
      </c>
    </row>
    <row r="89" spans="11:12" x14ac:dyDescent="0.35">
      <c r="K89" s="405">
        <v>1142603225</v>
      </c>
      <c r="L89" s="405" t="s">
        <v>508</v>
      </c>
    </row>
    <row r="90" spans="11:12" x14ac:dyDescent="0.35">
      <c r="K90" s="405">
        <v>1142621557</v>
      </c>
      <c r="L90" s="405" t="s">
        <v>769</v>
      </c>
    </row>
    <row r="91" spans="11:12" x14ac:dyDescent="0.35">
      <c r="K91" s="405">
        <v>1142625210</v>
      </c>
      <c r="L91" s="405" t="s">
        <v>770</v>
      </c>
    </row>
    <row r="92" spans="11:12" x14ac:dyDescent="0.35">
      <c r="K92" s="405">
        <v>1142632463</v>
      </c>
      <c r="L92" s="405" t="s">
        <v>556</v>
      </c>
    </row>
    <row r="93" spans="11:12" x14ac:dyDescent="0.35">
      <c r="K93" s="405">
        <v>1142637736</v>
      </c>
      <c r="L93" s="405" t="s">
        <v>545</v>
      </c>
    </row>
    <row r="94" spans="11:12" x14ac:dyDescent="0.35">
      <c r="K94" s="405">
        <v>1142654350</v>
      </c>
      <c r="L94" s="405" t="s">
        <v>489</v>
      </c>
    </row>
    <row r="95" spans="11:12" x14ac:dyDescent="0.35">
      <c r="K95" s="405">
        <v>1142660084</v>
      </c>
      <c r="L95" s="405" t="s">
        <v>562</v>
      </c>
    </row>
    <row r="96" spans="11:12" x14ac:dyDescent="0.35">
      <c r="K96" s="405">
        <v>1142679209</v>
      </c>
      <c r="L96" s="405" t="s">
        <v>678</v>
      </c>
    </row>
    <row r="97" spans="11:12" x14ac:dyDescent="0.35">
      <c r="K97" s="405">
        <v>1142707430</v>
      </c>
      <c r="L97" s="405" t="s">
        <v>771</v>
      </c>
    </row>
    <row r="98" spans="11:12" x14ac:dyDescent="0.35">
      <c r="K98" s="405">
        <v>1142725507</v>
      </c>
      <c r="L98" s="405" t="s">
        <v>772</v>
      </c>
    </row>
    <row r="99" spans="11:12" x14ac:dyDescent="0.35">
      <c r="K99" s="405">
        <v>1142734434</v>
      </c>
      <c r="L99" s="405" t="s">
        <v>408</v>
      </c>
    </row>
    <row r="100" spans="11:12" x14ac:dyDescent="0.35">
      <c r="K100" s="405">
        <v>1142768382</v>
      </c>
      <c r="L100" s="405" t="s">
        <v>401</v>
      </c>
    </row>
    <row r="101" spans="11:12" x14ac:dyDescent="0.35">
      <c r="K101" s="405">
        <v>1142773366</v>
      </c>
      <c r="L101" s="405" t="s">
        <v>376</v>
      </c>
    </row>
    <row r="102" spans="11:12" x14ac:dyDescent="0.35">
      <c r="K102" s="405">
        <v>1142784306</v>
      </c>
      <c r="L102" s="405" t="s">
        <v>585</v>
      </c>
    </row>
    <row r="103" spans="11:12" x14ac:dyDescent="0.35">
      <c r="K103" s="405">
        <v>1142803809</v>
      </c>
      <c r="L103" s="405" t="s">
        <v>699</v>
      </c>
    </row>
    <row r="104" spans="11:12" x14ac:dyDescent="0.35">
      <c r="K104" s="405">
        <v>1142806836</v>
      </c>
      <c r="L104" s="405" t="s">
        <v>406</v>
      </c>
    </row>
    <row r="105" spans="11:12" x14ac:dyDescent="0.35">
      <c r="K105" s="405">
        <v>1142828517</v>
      </c>
      <c r="L105" s="405" t="s">
        <v>252</v>
      </c>
    </row>
    <row r="106" spans="11:12" x14ac:dyDescent="0.35">
      <c r="K106" s="405">
        <v>1142854166</v>
      </c>
      <c r="L106" s="405" t="s">
        <v>684</v>
      </c>
    </row>
    <row r="107" spans="11:12" x14ac:dyDescent="0.35">
      <c r="K107" s="405">
        <v>1142860049</v>
      </c>
      <c r="L107" s="405" t="s">
        <v>773</v>
      </c>
    </row>
    <row r="108" spans="11:12" x14ac:dyDescent="0.35">
      <c r="K108" s="405">
        <v>1142861989</v>
      </c>
      <c r="L108" s="405" t="s">
        <v>460</v>
      </c>
    </row>
    <row r="109" spans="11:12" x14ac:dyDescent="0.35">
      <c r="K109" s="405">
        <v>1142863621</v>
      </c>
      <c r="L109" s="405" t="s">
        <v>774</v>
      </c>
    </row>
    <row r="110" spans="11:12" x14ac:dyDescent="0.35">
      <c r="K110" s="405">
        <v>1142934315</v>
      </c>
      <c r="L110" s="405" t="s">
        <v>538</v>
      </c>
    </row>
    <row r="111" spans="11:12" x14ac:dyDescent="0.35">
      <c r="K111" s="405">
        <v>1142987016</v>
      </c>
      <c r="L111" s="405" t="s">
        <v>240</v>
      </c>
    </row>
    <row r="112" spans="11:12" x14ac:dyDescent="0.35">
      <c r="K112" s="405">
        <v>1143003417</v>
      </c>
      <c r="L112" s="405" t="s">
        <v>663</v>
      </c>
    </row>
    <row r="113" spans="11:12" x14ac:dyDescent="0.35">
      <c r="K113" s="405">
        <v>1143015973</v>
      </c>
      <c r="L113" s="405" t="s">
        <v>775</v>
      </c>
    </row>
    <row r="114" spans="11:12" x14ac:dyDescent="0.35">
      <c r="K114" s="405">
        <v>1143083484</v>
      </c>
      <c r="L114" s="405" t="s">
        <v>473</v>
      </c>
    </row>
    <row r="115" spans="11:12" x14ac:dyDescent="0.35">
      <c r="K115" s="405">
        <v>1143110451</v>
      </c>
      <c r="L115" s="405" t="s">
        <v>269</v>
      </c>
    </row>
    <row r="116" spans="11:12" x14ac:dyDescent="0.35">
      <c r="K116" s="405">
        <v>1143119361</v>
      </c>
      <c r="L116" s="405" t="s">
        <v>192</v>
      </c>
    </row>
    <row r="117" spans="11:12" x14ac:dyDescent="0.35">
      <c r="K117" s="405">
        <v>1143129949</v>
      </c>
      <c r="L117" s="405" t="s">
        <v>451</v>
      </c>
    </row>
    <row r="118" spans="11:12" x14ac:dyDescent="0.35">
      <c r="K118" s="405">
        <v>1143141464</v>
      </c>
      <c r="L118" s="405" t="s">
        <v>609</v>
      </c>
    </row>
    <row r="119" spans="11:12" x14ac:dyDescent="0.35">
      <c r="K119" s="405">
        <v>1143146695</v>
      </c>
      <c r="L119" s="405" t="s">
        <v>431</v>
      </c>
    </row>
    <row r="120" spans="11:12" x14ac:dyDescent="0.35">
      <c r="K120" s="405">
        <v>1143147107</v>
      </c>
      <c r="L120" s="405" t="s">
        <v>708</v>
      </c>
    </row>
    <row r="121" spans="11:12" x14ac:dyDescent="0.35">
      <c r="K121" s="405">
        <v>1143153741</v>
      </c>
      <c r="L121" s="405" t="s">
        <v>776</v>
      </c>
    </row>
    <row r="122" spans="11:12" x14ac:dyDescent="0.35">
      <c r="K122" s="405">
        <v>1143160936</v>
      </c>
      <c r="L122" s="405" t="s">
        <v>777</v>
      </c>
    </row>
    <row r="123" spans="11:12" x14ac:dyDescent="0.35">
      <c r="K123" s="405">
        <v>1143161322</v>
      </c>
      <c r="L123" s="405" t="s">
        <v>456</v>
      </c>
    </row>
    <row r="124" spans="11:12" x14ac:dyDescent="0.35">
      <c r="K124" s="405">
        <v>1143167089</v>
      </c>
      <c r="L124" s="405" t="s">
        <v>315</v>
      </c>
    </row>
    <row r="125" spans="11:12" x14ac:dyDescent="0.35">
      <c r="K125" s="405">
        <v>1143208313</v>
      </c>
      <c r="L125" s="405" t="s">
        <v>582</v>
      </c>
    </row>
    <row r="126" spans="11:12" x14ac:dyDescent="0.35">
      <c r="K126" s="405">
        <v>1143244383</v>
      </c>
      <c r="L126" s="405" t="s">
        <v>384</v>
      </c>
    </row>
    <row r="127" spans="11:12" x14ac:dyDescent="0.35">
      <c r="K127" s="405">
        <v>1143245380</v>
      </c>
      <c r="L127" s="405" t="s">
        <v>778</v>
      </c>
    </row>
    <row r="128" spans="11:12" x14ac:dyDescent="0.35">
      <c r="K128" s="405">
        <v>1143247014</v>
      </c>
      <c r="L128" s="405" t="s">
        <v>779</v>
      </c>
    </row>
    <row r="129" spans="11:12" x14ac:dyDescent="0.35">
      <c r="K129" s="405">
        <v>1143248525</v>
      </c>
      <c r="L129" s="405" t="s">
        <v>268</v>
      </c>
    </row>
    <row r="130" spans="11:12" x14ac:dyDescent="0.35">
      <c r="K130" s="405">
        <v>1143256015</v>
      </c>
      <c r="L130" s="405" t="s">
        <v>426</v>
      </c>
    </row>
    <row r="131" spans="11:12" x14ac:dyDescent="0.35">
      <c r="K131" s="405">
        <v>1143350271</v>
      </c>
      <c r="L131" s="405" t="s">
        <v>445</v>
      </c>
    </row>
    <row r="132" spans="11:12" x14ac:dyDescent="0.35">
      <c r="K132" s="405">
        <v>1143400019</v>
      </c>
      <c r="L132" s="405" t="s">
        <v>573</v>
      </c>
    </row>
    <row r="133" spans="11:12" x14ac:dyDescent="0.35">
      <c r="K133" s="405">
        <v>1143423284</v>
      </c>
      <c r="L133" s="405" t="s">
        <v>715</v>
      </c>
    </row>
    <row r="134" spans="11:12" x14ac:dyDescent="0.35">
      <c r="K134" s="405">
        <v>1143425925</v>
      </c>
      <c r="L134" s="405" t="s">
        <v>697</v>
      </c>
    </row>
    <row r="135" spans="11:12" x14ac:dyDescent="0.35">
      <c r="K135" s="405">
        <v>1143426386</v>
      </c>
      <c r="L135" s="405" t="s">
        <v>484</v>
      </c>
    </row>
    <row r="136" spans="11:12" x14ac:dyDescent="0.35">
      <c r="K136" s="405">
        <v>1143437359</v>
      </c>
      <c r="L136" s="405" t="s">
        <v>311</v>
      </c>
    </row>
    <row r="137" spans="11:12" x14ac:dyDescent="0.35">
      <c r="K137" s="405">
        <v>1143438068</v>
      </c>
      <c r="L137" s="405" t="s">
        <v>234</v>
      </c>
    </row>
    <row r="138" spans="11:12" x14ac:dyDescent="0.35">
      <c r="K138" s="405">
        <v>1143449834</v>
      </c>
      <c r="L138" s="405" t="s">
        <v>229</v>
      </c>
    </row>
    <row r="139" spans="11:12" x14ac:dyDescent="0.35">
      <c r="K139" s="405">
        <v>1143454792</v>
      </c>
      <c r="L139" s="405" t="s">
        <v>780</v>
      </c>
    </row>
    <row r="140" spans="11:12" x14ac:dyDescent="0.35">
      <c r="K140" s="405">
        <v>1143457530</v>
      </c>
      <c r="L140" s="405" t="s">
        <v>781</v>
      </c>
    </row>
    <row r="141" spans="11:12" x14ac:dyDescent="0.35">
      <c r="K141" s="405">
        <v>1143474519</v>
      </c>
      <c r="L141" s="405" t="s">
        <v>782</v>
      </c>
    </row>
    <row r="142" spans="11:12" x14ac:dyDescent="0.35">
      <c r="K142" s="405">
        <v>1143489202</v>
      </c>
      <c r="L142" s="405" t="s">
        <v>706</v>
      </c>
    </row>
    <row r="143" spans="11:12" x14ac:dyDescent="0.35">
      <c r="K143" s="405">
        <v>1143502459</v>
      </c>
      <c r="L143" s="405" t="s">
        <v>518</v>
      </c>
    </row>
    <row r="144" spans="11:12" x14ac:dyDescent="0.35">
      <c r="K144" s="405">
        <v>1143509637</v>
      </c>
      <c r="L144" s="405" t="s">
        <v>332</v>
      </c>
    </row>
    <row r="145" spans="11:12" x14ac:dyDescent="0.35">
      <c r="K145" s="405">
        <v>1143511781</v>
      </c>
      <c r="L145" s="405" t="s">
        <v>503</v>
      </c>
    </row>
    <row r="146" spans="11:12" x14ac:dyDescent="0.35">
      <c r="K146" s="405">
        <v>1143524834</v>
      </c>
      <c r="L146" s="405" t="s">
        <v>783</v>
      </c>
    </row>
    <row r="147" spans="11:12" x14ac:dyDescent="0.35">
      <c r="K147" s="405">
        <v>1143530039</v>
      </c>
      <c r="L147" s="405" t="s">
        <v>354</v>
      </c>
    </row>
    <row r="148" spans="11:12" x14ac:dyDescent="0.35">
      <c r="K148" s="405">
        <v>1143545649</v>
      </c>
      <c r="L148" s="405" t="s">
        <v>603</v>
      </c>
    </row>
    <row r="149" spans="11:12" x14ac:dyDescent="0.35">
      <c r="K149" s="405">
        <v>1143555309</v>
      </c>
      <c r="L149" s="405" t="s">
        <v>293</v>
      </c>
    </row>
    <row r="150" spans="11:12" x14ac:dyDescent="0.35">
      <c r="K150" s="405">
        <v>1143563865</v>
      </c>
      <c r="L150" s="405" t="s">
        <v>371</v>
      </c>
    </row>
    <row r="151" spans="11:12" x14ac:dyDescent="0.35">
      <c r="K151" s="405">
        <v>1143564087</v>
      </c>
      <c r="L151" s="405" t="s">
        <v>649</v>
      </c>
    </row>
    <row r="152" spans="11:12" x14ac:dyDescent="0.35">
      <c r="K152" s="405">
        <v>1143570019</v>
      </c>
      <c r="L152" s="405" t="s">
        <v>784</v>
      </c>
    </row>
    <row r="153" spans="11:12" x14ac:dyDescent="0.35">
      <c r="K153" s="405">
        <v>1143575877</v>
      </c>
      <c r="L153" s="405" t="s">
        <v>414</v>
      </c>
    </row>
    <row r="154" spans="11:12" x14ac:dyDescent="0.35">
      <c r="K154" s="405">
        <v>1143601228</v>
      </c>
      <c r="L154" s="405" t="s">
        <v>327</v>
      </c>
    </row>
    <row r="155" spans="11:12" x14ac:dyDescent="0.35">
      <c r="K155" s="405">
        <v>1143618230</v>
      </c>
      <c r="L155" s="405" t="s">
        <v>251</v>
      </c>
    </row>
    <row r="156" spans="11:12" x14ac:dyDescent="0.35">
      <c r="K156" s="405">
        <v>1143656602</v>
      </c>
      <c r="L156" s="405" t="s">
        <v>662</v>
      </c>
    </row>
    <row r="157" spans="11:12" x14ac:dyDescent="0.35">
      <c r="K157" s="405">
        <v>1143666395</v>
      </c>
      <c r="L157" s="405" t="s">
        <v>679</v>
      </c>
    </row>
    <row r="158" spans="11:12" x14ac:dyDescent="0.35">
      <c r="K158" s="405">
        <v>1143671791</v>
      </c>
      <c r="L158" s="405" t="s">
        <v>563</v>
      </c>
    </row>
    <row r="159" spans="11:12" x14ac:dyDescent="0.35">
      <c r="K159" s="405">
        <v>1143692847</v>
      </c>
      <c r="L159" s="405" t="s">
        <v>785</v>
      </c>
    </row>
    <row r="160" spans="11:12" x14ac:dyDescent="0.35">
      <c r="K160" s="405">
        <v>1143711530</v>
      </c>
      <c r="L160" s="405" t="s">
        <v>222</v>
      </c>
    </row>
    <row r="161" spans="11:12" x14ac:dyDescent="0.35">
      <c r="K161" s="405">
        <v>1143714419</v>
      </c>
      <c r="L161" s="405" t="s">
        <v>247</v>
      </c>
    </row>
    <row r="162" spans="11:12" x14ac:dyDescent="0.35">
      <c r="K162" s="405">
        <v>1143751593</v>
      </c>
      <c r="L162" s="405" t="s">
        <v>569</v>
      </c>
    </row>
    <row r="163" spans="11:12" x14ac:dyDescent="0.35">
      <c r="K163" s="405">
        <v>1143767649</v>
      </c>
      <c r="L163" s="405" t="s">
        <v>786</v>
      </c>
    </row>
    <row r="164" spans="11:12" x14ac:dyDescent="0.35">
      <c r="K164" s="405">
        <v>1143769512</v>
      </c>
      <c r="L164" s="405" t="s">
        <v>651</v>
      </c>
    </row>
    <row r="165" spans="11:12" x14ac:dyDescent="0.35">
      <c r="K165" s="405">
        <v>1143776657</v>
      </c>
      <c r="L165" s="405" t="s">
        <v>525</v>
      </c>
    </row>
    <row r="166" spans="11:12" x14ac:dyDescent="0.35">
      <c r="K166" s="405">
        <v>1143785823</v>
      </c>
      <c r="L166" s="405" t="s">
        <v>461</v>
      </c>
    </row>
    <row r="167" spans="11:12" x14ac:dyDescent="0.35">
      <c r="K167" s="405">
        <v>1143806249</v>
      </c>
      <c r="L167" s="405" t="s">
        <v>647</v>
      </c>
    </row>
    <row r="168" spans="11:12" x14ac:dyDescent="0.35">
      <c r="K168" s="405">
        <v>1143806801</v>
      </c>
      <c r="L168" s="405" t="s">
        <v>660</v>
      </c>
    </row>
    <row r="169" spans="11:12" x14ac:dyDescent="0.35">
      <c r="K169" s="405">
        <v>1143807536</v>
      </c>
      <c r="L169" s="405" t="s">
        <v>580</v>
      </c>
    </row>
    <row r="170" spans="11:12" x14ac:dyDescent="0.35">
      <c r="K170" s="405">
        <v>1143817634</v>
      </c>
      <c r="L170" s="405" t="s">
        <v>787</v>
      </c>
    </row>
    <row r="171" spans="11:12" x14ac:dyDescent="0.35">
      <c r="K171" s="405">
        <v>1143818004</v>
      </c>
      <c r="L171" s="405" t="s">
        <v>515</v>
      </c>
    </row>
    <row r="172" spans="11:12" x14ac:dyDescent="0.35">
      <c r="K172" s="405">
        <v>1143833003</v>
      </c>
      <c r="L172" s="405" t="s">
        <v>244</v>
      </c>
    </row>
    <row r="173" spans="11:12" x14ac:dyDescent="0.35">
      <c r="K173" s="405">
        <v>1143836352</v>
      </c>
      <c r="L173" s="405" t="s">
        <v>471</v>
      </c>
    </row>
    <row r="174" spans="11:12" x14ac:dyDescent="0.35">
      <c r="K174" s="405">
        <v>1143842715</v>
      </c>
      <c r="L174" s="405" t="s">
        <v>618</v>
      </c>
    </row>
    <row r="175" spans="11:12" x14ac:dyDescent="0.35">
      <c r="K175" s="405">
        <v>1143843242</v>
      </c>
      <c r="L175" s="405" t="s">
        <v>497</v>
      </c>
    </row>
    <row r="176" spans="11:12" x14ac:dyDescent="0.35">
      <c r="K176" s="405">
        <v>1143844810</v>
      </c>
      <c r="L176" s="405" t="s">
        <v>702</v>
      </c>
    </row>
    <row r="177" spans="11:12" x14ac:dyDescent="0.35">
      <c r="K177" s="405">
        <v>1143873595</v>
      </c>
      <c r="L177" s="405" t="s">
        <v>226</v>
      </c>
    </row>
    <row r="178" spans="11:12" x14ac:dyDescent="0.35">
      <c r="K178" s="405">
        <v>1143892637</v>
      </c>
      <c r="L178" s="405" t="s">
        <v>415</v>
      </c>
    </row>
    <row r="179" spans="11:12" x14ac:dyDescent="0.35">
      <c r="K179" s="405">
        <v>1143913094</v>
      </c>
      <c r="L179" s="405" t="s">
        <v>326</v>
      </c>
    </row>
    <row r="180" spans="11:12" x14ac:dyDescent="0.35">
      <c r="K180" s="405">
        <v>1143927912</v>
      </c>
      <c r="L180" s="405" t="s">
        <v>441</v>
      </c>
    </row>
    <row r="181" spans="11:12" x14ac:dyDescent="0.35">
      <c r="K181" s="405">
        <v>1143955236</v>
      </c>
      <c r="L181" s="405" t="s">
        <v>788</v>
      </c>
    </row>
    <row r="182" spans="11:12" x14ac:dyDescent="0.35">
      <c r="K182" s="405">
        <v>1143960616</v>
      </c>
      <c r="L182" s="405" t="s">
        <v>447</v>
      </c>
    </row>
    <row r="183" spans="11:12" x14ac:dyDescent="0.35">
      <c r="K183" s="405">
        <v>1143961507</v>
      </c>
      <c r="L183" s="405" t="s">
        <v>514</v>
      </c>
    </row>
    <row r="184" spans="11:12" x14ac:dyDescent="0.35">
      <c r="K184" s="405">
        <v>1144029650</v>
      </c>
      <c r="L184" s="405" t="s">
        <v>691</v>
      </c>
    </row>
    <row r="185" spans="11:12" x14ac:dyDescent="0.35">
      <c r="K185" s="405">
        <v>1144041523</v>
      </c>
      <c r="L185" s="405" t="s">
        <v>675</v>
      </c>
    </row>
    <row r="186" spans="11:12" x14ac:dyDescent="0.35">
      <c r="K186" s="405">
        <v>1144053759</v>
      </c>
      <c r="L186" s="405" t="s">
        <v>789</v>
      </c>
    </row>
    <row r="187" spans="11:12" x14ac:dyDescent="0.35">
      <c r="K187" s="405">
        <v>1144067452</v>
      </c>
      <c r="L187" s="405" t="s">
        <v>454</v>
      </c>
    </row>
    <row r="188" spans="11:12" x14ac:dyDescent="0.35">
      <c r="K188" s="405">
        <v>1144109213</v>
      </c>
      <c r="L188" s="405" t="s">
        <v>335</v>
      </c>
    </row>
    <row r="189" spans="11:12" x14ac:dyDescent="0.35">
      <c r="K189" s="405">
        <v>1144111565</v>
      </c>
      <c r="L189" s="405" t="s">
        <v>423</v>
      </c>
    </row>
    <row r="190" spans="11:12" x14ac:dyDescent="0.35">
      <c r="K190" s="405">
        <v>1144113751</v>
      </c>
      <c r="L190" s="405" t="s">
        <v>494</v>
      </c>
    </row>
    <row r="191" spans="11:12" x14ac:dyDescent="0.35">
      <c r="K191" s="405">
        <v>1144120616</v>
      </c>
      <c r="L191" s="405" t="s">
        <v>790</v>
      </c>
    </row>
    <row r="192" spans="11:12" x14ac:dyDescent="0.35">
      <c r="K192" s="405">
        <v>1144124626</v>
      </c>
      <c r="L192" s="405" t="s">
        <v>791</v>
      </c>
    </row>
    <row r="193" spans="11:12" x14ac:dyDescent="0.35">
      <c r="K193" s="405">
        <v>1144126654</v>
      </c>
      <c r="L193" s="405" t="s">
        <v>792</v>
      </c>
    </row>
    <row r="194" spans="11:12" x14ac:dyDescent="0.35">
      <c r="K194" s="405">
        <v>1144129492</v>
      </c>
      <c r="L194" s="405" t="s">
        <v>368</v>
      </c>
    </row>
    <row r="195" spans="11:12" x14ac:dyDescent="0.35">
      <c r="K195" s="405">
        <v>1144132389</v>
      </c>
      <c r="L195" s="405" t="s">
        <v>519</v>
      </c>
    </row>
    <row r="196" spans="11:12" x14ac:dyDescent="0.35">
      <c r="K196" s="405">
        <v>1144134997</v>
      </c>
      <c r="L196" s="405" t="s">
        <v>701</v>
      </c>
    </row>
    <row r="197" spans="11:12" x14ac:dyDescent="0.35">
      <c r="K197" s="405">
        <v>1144146371</v>
      </c>
      <c r="L197" s="405" t="s">
        <v>793</v>
      </c>
    </row>
    <row r="198" spans="11:12" x14ac:dyDescent="0.35">
      <c r="K198" s="405">
        <v>1144174456</v>
      </c>
      <c r="L198" s="405" t="s">
        <v>304</v>
      </c>
    </row>
    <row r="199" spans="11:12" x14ac:dyDescent="0.35">
      <c r="K199" s="405">
        <v>1144183366</v>
      </c>
      <c r="L199" s="405" t="s">
        <v>517</v>
      </c>
    </row>
    <row r="200" spans="11:12" x14ac:dyDescent="0.35">
      <c r="K200" s="405">
        <v>1144197390</v>
      </c>
      <c r="L200" s="405" t="s">
        <v>581</v>
      </c>
    </row>
    <row r="201" spans="11:12" x14ac:dyDescent="0.35">
      <c r="K201" s="405">
        <v>1144202976</v>
      </c>
      <c r="L201" s="405" t="s">
        <v>507</v>
      </c>
    </row>
    <row r="202" spans="11:12" x14ac:dyDescent="0.35">
      <c r="K202" s="405">
        <v>1144204063</v>
      </c>
      <c r="L202" s="405" t="s">
        <v>584</v>
      </c>
    </row>
    <row r="203" spans="11:12" x14ac:dyDescent="0.35">
      <c r="K203" s="405">
        <v>1144210532</v>
      </c>
      <c r="L203" s="405" t="s">
        <v>468</v>
      </c>
    </row>
    <row r="204" spans="11:12" x14ac:dyDescent="0.35">
      <c r="K204" s="405">
        <v>1144219301</v>
      </c>
      <c r="L204" s="405" t="s">
        <v>404</v>
      </c>
    </row>
    <row r="205" spans="11:12" x14ac:dyDescent="0.35">
      <c r="K205" s="405">
        <v>1144241974</v>
      </c>
      <c r="L205" s="405" t="s">
        <v>604</v>
      </c>
    </row>
    <row r="206" spans="11:12" x14ac:dyDescent="0.35">
      <c r="K206" s="405">
        <v>1144254233</v>
      </c>
      <c r="L206" s="405" t="s">
        <v>794</v>
      </c>
    </row>
    <row r="207" spans="11:12" x14ac:dyDescent="0.35">
      <c r="K207" s="405">
        <v>1144254597</v>
      </c>
      <c r="L207" s="405" t="s">
        <v>267</v>
      </c>
    </row>
    <row r="208" spans="11:12" x14ac:dyDescent="0.35">
      <c r="K208" s="405">
        <v>1144318608</v>
      </c>
      <c r="L208" s="405" t="s">
        <v>260</v>
      </c>
    </row>
    <row r="209" spans="11:12" x14ac:dyDescent="0.35">
      <c r="K209" s="405">
        <v>1144338499</v>
      </c>
      <c r="L209" s="405" t="s">
        <v>438</v>
      </c>
    </row>
    <row r="210" spans="11:12" x14ac:dyDescent="0.35">
      <c r="K210" s="405">
        <v>1144339562</v>
      </c>
      <c r="L210" s="405" t="s">
        <v>365</v>
      </c>
    </row>
    <row r="211" spans="11:12" x14ac:dyDescent="0.35">
      <c r="K211" s="405">
        <v>1144359925</v>
      </c>
      <c r="L211" s="405" t="s">
        <v>795</v>
      </c>
    </row>
    <row r="212" spans="11:12" x14ac:dyDescent="0.35">
      <c r="K212" s="405">
        <v>1144431591</v>
      </c>
      <c r="L212" s="405" t="s">
        <v>729</v>
      </c>
    </row>
    <row r="213" spans="11:12" x14ac:dyDescent="0.35">
      <c r="K213" s="405">
        <v>1144449106</v>
      </c>
      <c r="L213" s="405" t="s">
        <v>590</v>
      </c>
    </row>
    <row r="214" spans="11:12" x14ac:dyDescent="0.35">
      <c r="K214" s="405">
        <v>1144458669</v>
      </c>
      <c r="L214" s="405" t="s">
        <v>657</v>
      </c>
    </row>
    <row r="215" spans="11:12" x14ac:dyDescent="0.35">
      <c r="K215" s="405">
        <v>1144465003</v>
      </c>
      <c r="L215" s="405" t="s">
        <v>306</v>
      </c>
    </row>
    <row r="216" spans="11:12" x14ac:dyDescent="0.35">
      <c r="K216" s="405">
        <v>1144503910</v>
      </c>
      <c r="L216" s="405" t="s">
        <v>272</v>
      </c>
    </row>
    <row r="217" spans="11:12" x14ac:dyDescent="0.35">
      <c r="K217" s="405">
        <v>1144515633</v>
      </c>
      <c r="L217" s="405" t="s">
        <v>597</v>
      </c>
    </row>
    <row r="218" spans="11:12" x14ac:dyDescent="0.35">
      <c r="K218" s="405">
        <v>1144573830</v>
      </c>
      <c r="L218" s="405" t="s">
        <v>796</v>
      </c>
    </row>
    <row r="219" spans="11:12" x14ac:dyDescent="0.35">
      <c r="K219" s="405">
        <v>1144588820</v>
      </c>
      <c r="L219" s="405" t="s">
        <v>797</v>
      </c>
    </row>
    <row r="220" spans="11:12" x14ac:dyDescent="0.35">
      <c r="K220" s="405">
        <v>1144612836</v>
      </c>
      <c r="L220" s="405" t="s">
        <v>798</v>
      </c>
    </row>
    <row r="221" spans="11:12" x14ac:dyDescent="0.35">
      <c r="K221" s="405">
        <v>1144613529</v>
      </c>
      <c r="L221" s="405" t="s">
        <v>799</v>
      </c>
    </row>
    <row r="222" spans="11:12" x14ac:dyDescent="0.35">
      <c r="K222" s="405">
        <v>1144621548</v>
      </c>
      <c r="L222" s="405" t="s">
        <v>303</v>
      </c>
    </row>
    <row r="223" spans="11:12" x14ac:dyDescent="0.35">
      <c r="K223" s="405">
        <v>1144653111</v>
      </c>
      <c r="L223" s="405" t="s">
        <v>687</v>
      </c>
    </row>
    <row r="224" spans="11:12" x14ac:dyDescent="0.35">
      <c r="K224" s="405">
        <v>1144654085</v>
      </c>
      <c r="L224" s="405" t="s">
        <v>221</v>
      </c>
    </row>
    <row r="225" spans="11:12" x14ac:dyDescent="0.35">
      <c r="K225" s="405">
        <v>1144688828</v>
      </c>
      <c r="L225" s="405" t="s">
        <v>501</v>
      </c>
    </row>
    <row r="226" spans="11:12" x14ac:dyDescent="0.35">
      <c r="K226" s="405">
        <v>1144710549</v>
      </c>
      <c r="L226" s="405" t="s">
        <v>412</v>
      </c>
    </row>
    <row r="227" spans="11:12" x14ac:dyDescent="0.35">
      <c r="K227" s="405">
        <v>1144755106</v>
      </c>
      <c r="L227" s="405" t="s">
        <v>712</v>
      </c>
    </row>
    <row r="228" spans="11:12" x14ac:dyDescent="0.35">
      <c r="K228" s="405">
        <v>1144811172</v>
      </c>
      <c r="L228" s="405" t="s">
        <v>475</v>
      </c>
    </row>
    <row r="229" spans="11:12" x14ac:dyDescent="0.35">
      <c r="K229" s="405">
        <v>1144857183</v>
      </c>
      <c r="L229" s="405" t="s">
        <v>800</v>
      </c>
    </row>
    <row r="230" spans="11:12" x14ac:dyDescent="0.35">
      <c r="K230" s="405">
        <v>1144865020</v>
      </c>
      <c r="L230" s="405" t="s">
        <v>276</v>
      </c>
    </row>
    <row r="231" spans="11:12" x14ac:dyDescent="0.35">
      <c r="K231" s="405">
        <v>1144890390</v>
      </c>
      <c r="L231" s="405" t="s">
        <v>801</v>
      </c>
    </row>
    <row r="232" spans="11:12" x14ac:dyDescent="0.35">
      <c r="K232" s="405">
        <v>1144937076</v>
      </c>
      <c r="L232" s="405" t="s">
        <v>381</v>
      </c>
    </row>
    <row r="233" spans="11:12" x14ac:dyDescent="0.35">
      <c r="K233" s="405">
        <v>1145024296</v>
      </c>
      <c r="L233" s="405" t="s">
        <v>568</v>
      </c>
    </row>
    <row r="234" spans="11:12" x14ac:dyDescent="0.35">
      <c r="K234" s="405">
        <v>1145030541</v>
      </c>
      <c r="L234" s="405" t="s">
        <v>275</v>
      </c>
    </row>
    <row r="235" spans="11:12" x14ac:dyDescent="0.35">
      <c r="K235" s="405">
        <v>1145034600</v>
      </c>
      <c r="L235" s="405" t="s">
        <v>210</v>
      </c>
    </row>
    <row r="236" spans="11:12" x14ac:dyDescent="0.35">
      <c r="K236" s="405">
        <v>1145228095</v>
      </c>
      <c r="L236" s="405" t="s">
        <v>317</v>
      </c>
    </row>
    <row r="237" spans="11:12" x14ac:dyDescent="0.35">
      <c r="K237" s="405">
        <v>1145230570</v>
      </c>
      <c r="L237" s="405" t="s">
        <v>802</v>
      </c>
    </row>
    <row r="238" spans="11:12" x14ac:dyDescent="0.35">
      <c r="K238" s="405">
        <v>1145278314</v>
      </c>
      <c r="L238" s="405" t="s">
        <v>263</v>
      </c>
    </row>
    <row r="239" spans="11:12" x14ac:dyDescent="0.35">
      <c r="K239" s="405">
        <v>1145377744</v>
      </c>
      <c r="L239" s="405" t="s">
        <v>803</v>
      </c>
    </row>
    <row r="240" spans="11:12" x14ac:dyDescent="0.35">
      <c r="K240" s="405">
        <v>1145394202</v>
      </c>
      <c r="L240" s="405" t="s">
        <v>289</v>
      </c>
    </row>
    <row r="241" spans="11:12" x14ac:dyDescent="0.35">
      <c r="K241" s="405">
        <v>1145440229</v>
      </c>
      <c r="L241" s="405" t="s">
        <v>369</v>
      </c>
    </row>
    <row r="242" spans="11:12" x14ac:dyDescent="0.35">
      <c r="K242" s="405">
        <v>1145454097</v>
      </c>
      <c r="L242" s="405" t="s">
        <v>256</v>
      </c>
    </row>
    <row r="243" spans="11:12" x14ac:dyDescent="0.35">
      <c r="K243" s="405">
        <v>1145471125</v>
      </c>
      <c r="L243" s="405" t="s">
        <v>271</v>
      </c>
    </row>
    <row r="244" spans="11:12" x14ac:dyDescent="0.35">
      <c r="K244" s="405">
        <v>1145545787</v>
      </c>
      <c r="L244" s="405" t="s">
        <v>717</v>
      </c>
    </row>
    <row r="245" spans="11:12" x14ac:dyDescent="0.35">
      <c r="K245" s="405">
        <v>1145593118</v>
      </c>
      <c r="L245" s="405" t="s">
        <v>804</v>
      </c>
    </row>
    <row r="246" spans="11:12" x14ac:dyDescent="0.35">
      <c r="K246" s="405">
        <v>1145894730</v>
      </c>
      <c r="L246" s="405" t="s">
        <v>805</v>
      </c>
    </row>
    <row r="247" spans="11:12" x14ac:dyDescent="0.35">
      <c r="K247" s="405">
        <v>1145919206</v>
      </c>
      <c r="L247" s="405" t="s">
        <v>382</v>
      </c>
    </row>
    <row r="248" spans="11:12" x14ac:dyDescent="0.35">
      <c r="K248" s="405">
        <v>1146010955</v>
      </c>
      <c r="L248" s="405" t="s">
        <v>709</v>
      </c>
    </row>
    <row r="249" spans="11:12" x14ac:dyDescent="0.35">
      <c r="K249" s="405">
        <v>1146067617</v>
      </c>
      <c r="L249" s="405" t="s">
        <v>667</v>
      </c>
    </row>
    <row r="250" spans="11:12" x14ac:dyDescent="0.35">
      <c r="K250" s="405">
        <v>1146225553</v>
      </c>
      <c r="L250" s="405" t="s">
        <v>479</v>
      </c>
    </row>
    <row r="251" spans="11:12" x14ac:dyDescent="0.35">
      <c r="K251" s="405">
        <v>1146231288</v>
      </c>
      <c r="L251" s="405" t="s">
        <v>669</v>
      </c>
    </row>
    <row r="252" spans="11:12" x14ac:dyDescent="0.35">
      <c r="K252" s="405">
        <v>1146248589</v>
      </c>
      <c r="L252" s="405" t="s">
        <v>442</v>
      </c>
    </row>
    <row r="253" spans="11:12" x14ac:dyDescent="0.35">
      <c r="K253" s="405">
        <v>1146255097</v>
      </c>
      <c r="L253" s="405" t="s">
        <v>806</v>
      </c>
    </row>
    <row r="254" spans="11:12" x14ac:dyDescent="0.35">
      <c r="K254" s="405">
        <v>1146289435</v>
      </c>
      <c r="L254" s="405" t="s">
        <v>807</v>
      </c>
    </row>
    <row r="255" spans="11:12" x14ac:dyDescent="0.35">
      <c r="K255" s="405">
        <v>1146334926</v>
      </c>
      <c r="L255" s="405" t="s">
        <v>808</v>
      </c>
    </row>
    <row r="256" spans="11:12" x14ac:dyDescent="0.35">
      <c r="K256" s="405">
        <v>1146372926</v>
      </c>
      <c r="L256" s="405" t="s">
        <v>361</v>
      </c>
    </row>
    <row r="257" spans="11:12" x14ac:dyDescent="0.35">
      <c r="K257" s="405">
        <v>1146388476</v>
      </c>
      <c r="L257" s="405" t="s">
        <v>379</v>
      </c>
    </row>
    <row r="258" spans="11:12" x14ac:dyDescent="0.35">
      <c r="K258" s="405">
        <v>1146442745</v>
      </c>
      <c r="L258" s="405" t="s">
        <v>360</v>
      </c>
    </row>
    <row r="259" spans="11:12" x14ac:dyDescent="0.35">
      <c r="K259" s="405">
        <v>1146587580</v>
      </c>
      <c r="L259" s="405" t="s">
        <v>809</v>
      </c>
    </row>
    <row r="260" spans="11:12" x14ac:dyDescent="0.35">
      <c r="K260" s="405">
        <v>1146614673</v>
      </c>
      <c r="L260" s="405" t="s">
        <v>810</v>
      </c>
    </row>
    <row r="261" spans="11:12" x14ac:dyDescent="0.35">
      <c r="K261" s="405">
        <v>1146634176</v>
      </c>
      <c r="L261" s="405" t="s">
        <v>694</v>
      </c>
    </row>
    <row r="262" spans="11:12" x14ac:dyDescent="0.35">
      <c r="K262" s="405">
        <v>1146668919</v>
      </c>
      <c r="L262" s="405" t="s">
        <v>193</v>
      </c>
    </row>
    <row r="263" spans="11:12" x14ac:dyDescent="0.35">
      <c r="K263" s="405">
        <v>1146672325</v>
      </c>
      <c r="L263" s="405" t="s">
        <v>626</v>
      </c>
    </row>
    <row r="264" spans="11:12" x14ac:dyDescent="0.35">
      <c r="K264" s="405">
        <v>1146759767</v>
      </c>
      <c r="L264" s="405" t="s">
        <v>449</v>
      </c>
    </row>
    <row r="265" spans="11:12" x14ac:dyDescent="0.35">
      <c r="K265" s="405">
        <v>1146795688</v>
      </c>
      <c r="L265" s="405" t="s">
        <v>642</v>
      </c>
    </row>
    <row r="266" spans="11:12" x14ac:dyDescent="0.35">
      <c r="K266" s="405">
        <v>1146816799</v>
      </c>
      <c r="L266" s="405" t="s">
        <v>291</v>
      </c>
    </row>
    <row r="267" spans="11:12" x14ac:dyDescent="0.35">
      <c r="K267" s="405">
        <v>1146820874</v>
      </c>
      <c r="L267" s="405" t="s">
        <v>346</v>
      </c>
    </row>
    <row r="268" spans="11:12" x14ac:dyDescent="0.35">
      <c r="K268" s="405">
        <v>1146942405</v>
      </c>
      <c r="L268" s="405" t="s">
        <v>477</v>
      </c>
    </row>
    <row r="269" spans="11:12" x14ac:dyDescent="0.35">
      <c r="K269" s="405">
        <v>1147049291</v>
      </c>
      <c r="L269" s="405" t="s">
        <v>339</v>
      </c>
    </row>
    <row r="270" spans="11:12" x14ac:dyDescent="0.35">
      <c r="K270" s="405">
        <v>1147063987</v>
      </c>
      <c r="L270" s="405" t="s">
        <v>428</v>
      </c>
    </row>
    <row r="271" spans="11:12" x14ac:dyDescent="0.35">
      <c r="K271" s="405">
        <v>1147155916</v>
      </c>
      <c r="L271" s="405" t="s">
        <v>811</v>
      </c>
    </row>
    <row r="272" spans="11:12" x14ac:dyDescent="0.35">
      <c r="K272" s="405">
        <v>1147238225</v>
      </c>
      <c r="L272" s="405" t="s">
        <v>544</v>
      </c>
    </row>
    <row r="273" spans="11:12" x14ac:dyDescent="0.35">
      <c r="K273" s="405">
        <v>1147293287</v>
      </c>
      <c r="L273" s="405" t="s">
        <v>395</v>
      </c>
    </row>
    <row r="274" spans="11:12" x14ac:dyDescent="0.35">
      <c r="K274" s="405">
        <v>1147322458</v>
      </c>
      <c r="L274" s="405" t="s">
        <v>630</v>
      </c>
    </row>
    <row r="275" spans="11:12" x14ac:dyDescent="0.35">
      <c r="K275" s="405">
        <v>1147435029</v>
      </c>
      <c r="L275" s="405" t="s">
        <v>351</v>
      </c>
    </row>
    <row r="276" spans="11:12" x14ac:dyDescent="0.35">
      <c r="K276" s="405">
        <v>1147451869</v>
      </c>
      <c r="L276" s="405" t="s">
        <v>488</v>
      </c>
    </row>
    <row r="277" spans="11:12" x14ac:dyDescent="0.35">
      <c r="K277" s="405">
        <v>1147507546</v>
      </c>
      <c r="L277" s="405" t="s">
        <v>716</v>
      </c>
    </row>
    <row r="278" spans="11:12" x14ac:dyDescent="0.35">
      <c r="K278" s="405">
        <v>1147529003</v>
      </c>
      <c r="L278" s="405" t="s">
        <v>255</v>
      </c>
    </row>
    <row r="279" spans="11:12" x14ac:dyDescent="0.35">
      <c r="K279" s="405">
        <v>1147576400</v>
      </c>
      <c r="L279" s="405" t="s">
        <v>704</v>
      </c>
    </row>
    <row r="280" spans="11:12" x14ac:dyDescent="0.35">
      <c r="K280" s="405">
        <v>1147657671</v>
      </c>
      <c r="L280" s="405" t="s">
        <v>487</v>
      </c>
    </row>
    <row r="281" spans="11:12" x14ac:dyDescent="0.35">
      <c r="K281" s="405">
        <v>1147700133</v>
      </c>
      <c r="L281" s="405" t="s">
        <v>230</v>
      </c>
    </row>
    <row r="282" spans="11:12" x14ac:dyDescent="0.35">
      <c r="K282" s="405">
        <v>1147708912</v>
      </c>
      <c r="L282" s="405" t="s">
        <v>731</v>
      </c>
    </row>
    <row r="283" spans="11:12" x14ac:dyDescent="0.35">
      <c r="K283" s="405">
        <v>1147723812</v>
      </c>
      <c r="L283" s="405" t="s">
        <v>249</v>
      </c>
    </row>
    <row r="284" spans="11:12" x14ac:dyDescent="0.35">
      <c r="K284" s="405">
        <v>1147738398</v>
      </c>
      <c r="L284" s="405" t="s">
        <v>480</v>
      </c>
    </row>
    <row r="285" spans="11:12" x14ac:dyDescent="0.35">
      <c r="K285" s="405">
        <v>1147859061</v>
      </c>
      <c r="L285" s="405" t="s">
        <v>529</v>
      </c>
    </row>
    <row r="286" spans="11:12" x14ac:dyDescent="0.35">
      <c r="K286" s="405">
        <v>1147949524</v>
      </c>
      <c r="L286" s="405" t="s">
        <v>730</v>
      </c>
    </row>
    <row r="287" spans="11:12" x14ac:dyDescent="0.35">
      <c r="K287" s="405">
        <v>1147979968</v>
      </c>
      <c r="L287" s="405" t="s">
        <v>812</v>
      </c>
    </row>
    <row r="288" spans="11:12" x14ac:dyDescent="0.35">
      <c r="K288" s="405">
        <v>1148027718</v>
      </c>
      <c r="L288" s="405" t="s">
        <v>511</v>
      </c>
    </row>
    <row r="289" spans="11:12" x14ac:dyDescent="0.35">
      <c r="K289" s="405">
        <v>1148057830</v>
      </c>
      <c r="L289" s="405" t="s">
        <v>467</v>
      </c>
    </row>
    <row r="290" spans="11:12" x14ac:dyDescent="0.35">
      <c r="K290" s="405">
        <v>1148080519</v>
      </c>
      <c r="L290" s="405" t="s">
        <v>583</v>
      </c>
    </row>
    <row r="291" spans="11:12" x14ac:dyDescent="0.35">
      <c r="K291" s="405">
        <v>1148091847</v>
      </c>
      <c r="L291" s="405" t="s">
        <v>719</v>
      </c>
    </row>
    <row r="292" spans="11:12" x14ac:dyDescent="0.35">
      <c r="K292" s="405">
        <v>1148105175</v>
      </c>
      <c r="L292" s="405" t="s">
        <v>420</v>
      </c>
    </row>
    <row r="293" spans="11:12" x14ac:dyDescent="0.35">
      <c r="K293" s="405">
        <v>1148105498</v>
      </c>
      <c r="L293" s="405" t="s">
        <v>422</v>
      </c>
    </row>
    <row r="294" spans="11:12" x14ac:dyDescent="0.35">
      <c r="K294" s="405">
        <v>1148115604</v>
      </c>
      <c r="L294" s="405" t="s">
        <v>214</v>
      </c>
    </row>
    <row r="295" spans="11:12" x14ac:dyDescent="0.35">
      <c r="K295" s="405">
        <v>1148125751</v>
      </c>
      <c r="L295" s="405" t="s">
        <v>648</v>
      </c>
    </row>
    <row r="296" spans="11:12" x14ac:dyDescent="0.35">
      <c r="K296" s="405">
        <v>1148130454</v>
      </c>
      <c r="L296" s="405" t="s">
        <v>813</v>
      </c>
    </row>
    <row r="297" spans="11:12" x14ac:dyDescent="0.35">
      <c r="K297" s="405">
        <v>1148151690</v>
      </c>
      <c r="L297" s="405" t="s">
        <v>316</v>
      </c>
    </row>
    <row r="298" spans="11:12" x14ac:dyDescent="0.35">
      <c r="K298" s="405">
        <v>1148159008</v>
      </c>
      <c r="L298" s="405" t="s">
        <v>213</v>
      </c>
    </row>
    <row r="299" spans="11:12" x14ac:dyDescent="0.35">
      <c r="K299" s="405">
        <v>1148178834</v>
      </c>
      <c r="L299" s="405" t="s">
        <v>814</v>
      </c>
    </row>
    <row r="300" spans="11:12" x14ac:dyDescent="0.35">
      <c r="K300" s="405">
        <v>1148184683</v>
      </c>
      <c r="L300" s="405" t="s">
        <v>443</v>
      </c>
    </row>
    <row r="301" spans="11:12" x14ac:dyDescent="0.35">
      <c r="K301" s="405">
        <v>1148197669</v>
      </c>
      <c r="L301" s="405" t="s">
        <v>815</v>
      </c>
    </row>
    <row r="302" spans="11:12" x14ac:dyDescent="0.35">
      <c r="K302" s="405">
        <v>1148236046</v>
      </c>
      <c r="L302" s="405" t="s">
        <v>535</v>
      </c>
    </row>
    <row r="303" spans="11:12" x14ac:dyDescent="0.35">
      <c r="K303" s="405">
        <v>1148257588</v>
      </c>
      <c r="L303" s="405" t="s">
        <v>816</v>
      </c>
    </row>
    <row r="304" spans="11:12" x14ac:dyDescent="0.35">
      <c r="K304" s="405">
        <v>1148289870</v>
      </c>
      <c r="L304" s="405" t="s">
        <v>817</v>
      </c>
    </row>
    <row r="305" spans="11:12" x14ac:dyDescent="0.35">
      <c r="K305" s="405">
        <v>1148327324</v>
      </c>
      <c r="L305" s="405" t="s">
        <v>818</v>
      </c>
    </row>
    <row r="306" spans="11:12" x14ac:dyDescent="0.35">
      <c r="K306" s="405">
        <v>1148328249</v>
      </c>
      <c r="L306" s="405" t="s">
        <v>523</v>
      </c>
    </row>
    <row r="307" spans="11:12" x14ac:dyDescent="0.35">
      <c r="K307" s="405">
        <v>1148340939</v>
      </c>
      <c r="L307" s="405" t="s">
        <v>683</v>
      </c>
    </row>
    <row r="308" spans="11:12" x14ac:dyDescent="0.35">
      <c r="K308" s="405">
        <v>1148345482</v>
      </c>
      <c r="L308" s="405" t="s">
        <v>440</v>
      </c>
    </row>
    <row r="309" spans="11:12" x14ac:dyDescent="0.35">
      <c r="K309" s="405">
        <v>1148357925</v>
      </c>
      <c r="L309" s="405" t="s">
        <v>292</v>
      </c>
    </row>
    <row r="310" spans="11:12" x14ac:dyDescent="0.35">
      <c r="K310" s="405">
        <v>1148413298</v>
      </c>
      <c r="L310" s="405" t="s">
        <v>541</v>
      </c>
    </row>
    <row r="311" spans="11:12" x14ac:dyDescent="0.35">
      <c r="K311" s="405">
        <v>1148425961</v>
      </c>
      <c r="L311" s="405" t="s">
        <v>458</v>
      </c>
    </row>
    <row r="312" spans="11:12" x14ac:dyDescent="0.35">
      <c r="K312" s="405">
        <v>1148441174</v>
      </c>
      <c r="L312" s="405" t="s">
        <v>703</v>
      </c>
    </row>
    <row r="313" spans="11:12" x14ac:dyDescent="0.35">
      <c r="K313" s="405">
        <v>1148442925</v>
      </c>
      <c r="L313" s="405" t="s">
        <v>262</v>
      </c>
    </row>
    <row r="314" spans="11:12" x14ac:dyDescent="0.35">
      <c r="K314" s="405">
        <v>1148485908</v>
      </c>
      <c r="L314" s="405" t="s">
        <v>197</v>
      </c>
    </row>
    <row r="315" spans="11:12" x14ac:dyDescent="0.35">
      <c r="K315" s="405">
        <v>1148526404</v>
      </c>
      <c r="L315" s="405" t="s">
        <v>596</v>
      </c>
    </row>
    <row r="316" spans="11:12" x14ac:dyDescent="0.35">
      <c r="K316" s="405">
        <v>1148527089</v>
      </c>
      <c r="L316" s="405" t="s">
        <v>450</v>
      </c>
    </row>
    <row r="317" spans="11:12" x14ac:dyDescent="0.35">
      <c r="K317" s="405">
        <v>1148554950</v>
      </c>
      <c r="L317" s="405" t="s">
        <v>819</v>
      </c>
    </row>
    <row r="318" spans="11:12" x14ac:dyDescent="0.35">
      <c r="K318" s="405">
        <v>1148609473</v>
      </c>
      <c r="L318" s="405" t="s">
        <v>820</v>
      </c>
    </row>
    <row r="319" spans="11:12" x14ac:dyDescent="0.35">
      <c r="K319" s="405">
        <v>1148622583</v>
      </c>
      <c r="L319" s="405" t="s">
        <v>348</v>
      </c>
    </row>
    <row r="320" spans="11:12" x14ac:dyDescent="0.35">
      <c r="K320" s="405">
        <v>1148622682</v>
      </c>
      <c r="L320" s="405" t="s">
        <v>722</v>
      </c>
    </row>
    <row r="321" spans="11:12" x14ac:dyDescent="0.35">
      <c r="K321" s="405">
        <v>1148623821</v>
      </c>
      <c r="L321" s="405" t="s">
        <v>821</v>
      </c>
    </row>
    <row r="322" spans="11:12" x14ac:dyDescent="0.35">
      <c r="K322" s="405">
        <v>1148644926</v>
      </c>
      <c r="L322" s="405" t="s">
        <v>241</v>
      </c>
    </row>
    <row r="323" spans="11:12" x14ac:dyDescent="0.35">
      <c r="K323" s="405">
        <v>1148768360</v>
      </c>
      <c r="L323" s="405" t="s">
        <v>822</v>
      </c>
    </row>
    <row r="324" spans="11:12" x14ac:dyDescent="0.35">
      <c r="K324" s="405">
        <v>1148825327</v>
      </c>
      <c r="L324" s="405" t="s">
        <v>310</v>
      </c>
    </row>
    <row r="325" spans="11:12" x14ac:dyDescent="0.35">
      <c r="K325" s="405">
        <v>1148839096</v>
      </c>
      <c r="L325" s="405" t="s">
        <v>534</v>
      </c>
    </row>
    <row r="326" spans="11:12" x14ac:dyDescent="0.35">
      <c r="K326" s="405">
        <v>1148923601</v>
      </c>
      <c r="L326" s="405" t="s">
        <v>253</v>
      </c>
    </row>
    <row r="327" spans="11:12" x14ac:dyDescent="0.35">
      <c r="K327" s="405">
        <v>1148975650</v>
      </c>
      <c r="L327" s="405" t="s">
        <v>510</v>
      </c>
    </row>
    <row r="328" spans="11:12" x14ac:dyDescent="0.35">
      <c r="K328" s="405">
        <v>1149002108</v>
      </c>
      <c r="L328" s="405" t="s">
        <v>823</v>
      </c>
    </row>
    <row r="329" spans="11:12" x14ac:dyDescent="0.35">
      <c r="K329" s="405">
        <v>1149034044</v>
      </c>
      <c r="L329" s="405" t="s">
        <v>366</v>
      </c>
    </row>
    <row r="330" spans="11:12" x14ac:dyDescent="0.35">
      <c r="K330" s="405">
        <v>1149093834</v>
      </c>
      <c r="L330" s="405" t="s">
        <v>334</v>
      </c>
    </row>
    <row r="331" spans="11:12" x14ac:dyDescent="0.35">
      <c r="K331" s="405">
        <v>1149166770</v>
      </c>
      <c r="L331" s="405" t="s">
        <v>615</v>
      </c>
    </row>
    <row r="332" spans="11:12" x14ac:dyDescent="0.35">
      <c r="K332" s="405">
        <v>1149178387</v>
      </c>
      <c r="L332" s="405" t="s">
        <v>550</v>
      </c>
    </row>
    <row r="333" spans="11:12" x14ac:dyDescent="0.35">
      <c r="K333" s="405">
        <v>1149200140</v>
      </c>
      <c r="L333" s="405" t="s">
        <v>232</v>
      </c>
    </row>
    <row r="334" spans="11:12" x14ac:dyDescent="0.35">
      <c r="K334" s="405">
        <v>1149220874</v>
      </c>
      <c r="L334" s="405" t="s">
        <v>625</v>
      </c>
    </row>
    <row r="335" spans="11:12" x14ac:dyDescent="0.35">
      <c r="K335" s="405">
        <v>1149317720</v>
      </c>
      <c r="L335" s="405" t="s">
        <v>824</v>
      </c>
    </row>
    <row r="336" spans="11:12" x14ac:dyDescent="0.35">
      <c r="K336" s="405">
        <v>1149325384</v>
      </c>
      <c r="L336" s="405" t="s">
        <v>646</v>
      </c>
    </row>
    <row r="337" spans="11:12" x14ac:dyDescent="0.35">
      <c r="K337" s="405">
        <v>1149325418</v>
      </c>
      <c r="L337" s="405" t="s">
        <v>405</v>
      </c>
    </row>
    <row r="338" spans="11:12" x14ac:dyDescent="0.35">
      <c r="K338" s="405">
        <v>1149326952</v>
      </c>
      <c r="L338" s="405" t="s">
        <v>638</v>
      </c>
    </row>
    <row r="339" spans="11:12" x14ac:dyDescent="0.35">
      <c r="K339" s="405">
        <v>1149431323</v>
      </c>
      <c r="L339" s="405" t="s">
        <v>682</v>
      </c>
    </row>
    <row r="340" spans="11:12" x14ac:dyDescent="0.35">
      <c r="K340" s="405">
        <v>1149432800</v>
      </c>
      <c r="L340" s="405" t="s">
        <v>307</v>
      </c>
    </row>
    <row r="341" spans="11:12" x14ac:dyDescent="0.35">
      <c r="K341" s="405">
        <v>1149464571</v>
      </c>
      <c r="L341" s="405" t="s">
        <v>721</v>
      </c>
    </row>
    <row r="342" spans="11:12" x14ac:dyDescent="0.35">
      <c r="K342" s="405">
        <v>1149483878</v>
      </c>
      <c r="L342" s="405" t="s">
        <v>825</v>
      </c>
    </row>
    <row r="343" spans="11:12" x14ac:dyDescent="0.35">
      <c r="K343" s="405">
        <v>1149529480</v>
      </c>
      <c r="L343" s="405" t="s">
        <v>826</v>
      </c>
    </row>
    <row r="344" spans="11:12" x14ac:dyDescent="0.35">
      <c r="K344" s="405">
        <v>1149529860</v>
      </c>
      <c r="L344" s="405" t="s">
        <v>827</v>
      </c>
    </row>
    <row r="345" spans="11:12" x14ac:dyDescent="0.35">
      <c r="K345" s="405">
        <v>1149538903</v>
      </c>
      <c r="L345" s="405" t="s">
        <v>265</v>
      </c>
    </row>
    <row r="346" spans="11:12" x14ac:dyDescent="0.35">
      <c r="K346" s="405">
        <v>1149584832</v>
      </c>
      <c r="L346" s="405" t="s">
        <v>828</v>
      </c>
    </row>
    <row r="347" spans="11:12" x14ac:dyDescent="0.35">
      <c r="K347" s="405">
        <v>1149598246</v>
      </c>
      <c r="L347" s="405" t="s">
        <v>829</v>
      </c>
    </row>
    <row r="348" spans="11:12" x14ac:dyDescent="0.35">
      <c r="K348" s="405">
        <v>1149637002</v>
      </c>
      <c r="L348" s="405" t="s">
        <v>485</v>
      </c>
    </row>
    <row r="349" spans="11:12" x14ac:dyDescent="0.35">
      <c r="K349" s="405">
        <v>1149639636</v>
      </c>
      <c r="L349" s="405" t="s">
        <v>624</v>
      </c>
    </row>
    <row r="350" spans="11:12" x14ac:dyDescent="0.35">
      <c r="K350" s="405">
        <v>1149646102</v>
      </c>
      <c r="L350" s="405" t="s">
        <v>492</v>
      </c>
    </row>
    <row r="351" spans="11:12" x14ac:dyDescent="0.35">
      <c r="K351" s="405">
        <v>1149656721</v>
      </c>
      <c r="L351" s="405" t="s">
        <v>506</v>
      </c>
    </row>
    <row r="352" spans="11:12" x14ac:dyDescent="0.35">
      <c r="K352" s="405">
        <v>1149666373</v>
      </c>
      <c r="L352" s="405" t="s">
        <v>830</v>
      </c>
    </row>
    <row r="353" spans="11:12" x14ac:dyDescent="0.35">
      <c r="K353" s="405">
        <v>1149705890</v>
      </c>
      <c r="L353" s="405" t="s">
        <v>692</v>
      </c>
    </row>
    <row r="354" spans="11:12" x14ac:dyDescent="0.35">
      <c r="K354" s="405">
        <v>1149738214</v>
      </c>
      <c r="L354" s="405" t="s">
        <v>831</v>
      </c>
    </row>
    <row r="355" spans="11:12" x14ac:dyDescent="0.35">
      <c r="K355" s="405">
        <v>1149799059</v>
      </c>
      <c r="L355" s="405" t="s">
        <v>552</v>
      </c>
    </row>
    <row r="356" spans="11:12" x14ac:dyDescent="0.35">
      <c r="K356" s="405">
        <v>1149810088</v>
      </c>
      <c r="L356" s="405" t="s">
        <v>531</v>
      </c>
    </row>
    <row r="357" spans="11:12" x14ac:dyDescent="0.35">
      <c r="K357" s="405">
        <v>1149817505</v>
      </c>
      <c r="L357" s="405" t="s">
        <v>726</v>
      </c>
    </row>
    <row r="358" spans="11:12" x14ac:dyDescent="0.35">
      <c r="K358" s="405">
        <v>1149823727</v>
      </c>
      <c r="L358" s="405" t="s">
        <v>832</v>
      </c>
    </row>
    <row r="359" spans="11:12" x14ac:dyDescent="0.35">
      <c r="K359" s="405">
        <v>1149871197</v>
      </c>
      <c r="L359" s="405" t="s">
        <v>505</v>
      </c>
    </row>
    <row r="360" spans="11:12" x14ac:dyDescent="0.35">
      <c r="K360" s="405">
        <v>1149888886</v>
      </c>
      <c r="L360" s="405" t="s">
        <v>723</v>
      </c>
    </row>
    <row r="361" spans="11:12" x14ac:dyDescent="0.35">
      <c r="K361" s="405">
        <v>1149897259</v>
      </c>
      <c r="L361" s="405" t="s">
        <v>612</v>
      </c>
    </row>
    <row r="362" spans="11:12" x14ac:dyDescent="0.35">
      <c r="K362" s="405">
        <v>1149921232</v>
      </c>
      <c r="L362" s="405" t="s">
        <v>385</v>
      </c>
    </row>
    <row r="363" spans="11:12" x14ac:dyDescent="0.35">
      <c r="K363" s="405">
        <v>1149934706</v>
      </c>
      <c r="L363" s="405" t="s">
        <v>833</v>
      </c>
    </row>
    <row r="364" spans="11:12" x14ac:dyDescent="0.35">
      <c r="K364" s="405">
        <v>1160039328</v>
      </c>
      <c r="L364" s="405" t="s">
        <v>254</v>
      </c>
    </row>
    <row r="365" spans="11:12" x14ac:dyDescent="0.35">
      <c r="K365" s="405">
        <v>1160039427</v>
      </c>
      <c r="L365" s="405" t="s">
        <v>429</v>
      </c>
    </row>
    <row r="366" spans="11:12" x14ac:dyDescent="0.35">
      <c r="K366" s="405">
        <v>1160055787</v>
      </c>
      <c r="L366" s="405" t="s">
        <v>264</v>
      </c>
    </row>
    <row r="367" spans="11:12" x14ac:dyDescent="0.35">
      <c r="K367" s="405">
        <v>1160079944</v>
      </c>
      <c r="L367" s="405" t="s">
        <v>516</v>
      </c>
    </row>
    <row r="368" spans="11:12" x14ac:dyDescent="0.35">
      <c r="K368" s="405">
        <v>1160086634</v>
      </c>
      <c r="L368" s="405" t="s">
        <v>753</v>
      </c>
    </row>
    <row r="369" spans="11:12" x14ac:dyDescent="0.35">
      <c r="K369" s="405">
        <v>1160156338</v>
      </c>
      <c r="L369" s="405" t="s">
        <v>283</v>
      </c>
    </row>
    <row r="370" spans="11:12" x14ac:dyDescent="0.35">
      <c r="K370" s="405">
        <v>1160287257</v>
      </c>
      <c r="L370" s="405" t="s">
        <v>834</v>
      </c>
    </row>
    <row r="371" spans="11:12" x14ac:dyDescent="0.35">
      <c r="K371" s="405">
        <v>1160306792</v>
      </c>
      <c r="L371" s="405" t="s">
        <v>591</v>
      </c>
    </row>
    <row r="372" spans="11:12" x14ac:dyDescent="0.35">
      <c r="K372" s="405">
        <v>1160312584</v>
      </c>
      <c r="L372" s="405" t="s">
        <v>500</v>
      </c>
    </row>
    <row r="373" spans="11:12" x14ac:dyDescent="0.35">
      <c r="K373" s="405">
        <v>1160328804</v>
      </c>
      <c r="L373" s="405" t="s">
        <v>835</v>
      </c>
    </row>
    <row r="374" spans="11:12" x14ac:dyDescent="0.35">
      <c r="K374" s="405">
        <v>1160353166</v>
      </c>
      <c r="L374" s="405" t="s">
        <v>329</v>
      </c>
    </row>
    <row r="375" spans="11:12" x14ac:dyDescent="0.35">
      <c r="K375" s="405">
        <v>1160388972</v>
      </c>
      <c r="L375" s="405" t="s">
        <v>236</v>
      </c>
    </row>
    <row r="376" spans="11:12" x14ac:dyDescent="0.35">
      <c r="K376" s="405">
        <v>1160393451</v>
      </c>
      <c r="L376" s="405" t="s">
        <v>286</v>
      </c>
    </row>
    <row r="377" spans="11:12" x14ac:dyDescent="0.35">
      <c r="K377" s="405">
        <v>1160395290</v>
      </c>
      <c r="L377" s="405" t="s">
        <v>396</v>
      </c>
    </row>
    <row r="378" spans="11:12" x14ac:dyDescent="0.35">
      <c r="K378" s="405">
        <v>1160476355</v>
      </c>
      <c r="L378" s="405" t="s">
        <v>564</v>
      </c>
    </row>
    <row r="379" spans="11:12" x14ac:dyDescent="0.35">
      <c r="K379" s="405">
        <v>1160517505</v>
      </c>
      <c r="L379" s="405" t="s">
        <v>836</v>
      </c>
    </row>
    <row r="380" spans="11:12" x14ac:dyDescent="0.35">
      <c r="K380" s="405">
        <v>1160522711</v>
      </c>
      <c r="L380" s="405" t="s">
        <v>520</v>
      </c>
    </row>
    <row r="381" spans="11:12" x14ac:dyDescent="0.35">
      <c r="K381" s="405">
        <v>1160557402</v>
      </c>
      <c r="L381" s="405" t="s">
        <v>259</v>
      </c>
    </row>
    <row r="382" spans="11:12" x14ac:dyDescent="0.35">
      <c r="K382" s="405">
        <v>1160566403</v>
      </c>
      <c r="L382" s="405" t="s">
        <v>543</v>
      </c>
    </row>
    <row r="383" spans="11:12" x14ac:dyDescent="0.35">
      <c r="K383" s="405">
        <v>1160599347</v>
      </c>
      <c r="L383" s="405" t="s">
        <v>340</v>
      </c>
    </row>
    <row r="384" spans="11:12" x14ac:dyDescent="0.35">
      <c r="K384" s="405">
        <v>1160611241</v>
      </c>
      <c r="L384" s="405" t="s">
        <v>837</v>
      </c>
    </row>
    <row r="385" spans="11:12" x14ac:dyDescent="0.35">
      <c r="K385" s="405">
        <v>1160675691</v>
      </c>
      <c r="L385" s="405" t="s">
        <v>654</v>
      </c>
    </row>
    <row r="386" spans="11:12" x14ac:dyDescent="0.35">
      <c r="K386" s="405">
        <v>1160768082</v>
      </c>
      <c r="L386" s="405" t="s">
        <v>481</v>
      </c>
    </row>
    <row r="387" spans="11:12" x14ac:dyDescent="0.35">
      <c r="K387" s="405">
        <v>1160777885</v>
      </c>
      <c r="L387" s="405" t="s">
        <v>838</v>
      </c>
    </row>
    <row r="388" spans="11:12" x14ac:dyDescent="0.35">
      <c r="K388" s="405">
        <v>1160830130</v>
      </c>
      <c r="L388" s="405" t="s">
        <v>287</v>
      </c>
    </row>
    <row r="389" spans="11:12" x14ac:dyDescent="0.35">
      <c r="K389" s="405">
        <v>1160918372</v>
      </c>
      <c r="L389" s="405" t="s">
        <v>266</v>
      </c>
    </row>
    <row r="390" spans="11:12" x14ac:dyDescent="0.35">
      <c r="K390" s="405">
        <v>1160953940</v>
      </c>
      <c r="L390" s="405" t="s">
        <v>299</v>
      </c>
    </row>
    <row r="391" spans="11:12" x14ac:dyDescent="0.35">
      <c r="K391" s="405">
        <v>1160965233</v>
      </c>
      <c r="L391" s="405" t="s">
        <v>696</v>
      </c>
    </row>
    <row r="392" spans="11:12" x14ac:dyDescent="0.35">
      <c r="K392" s="405">
        <v>1160986593</v>
      </c>
      <c r="L392" s="405" t="s">
        <v>839</v>
      </c>
    </row>
    <row r="393" spans="11:12" x14ac:dyDescent="0.35">
      <c r="K393" s="405">
        <v>1161008603</v>
      </c>
      <c r="L393" s="405" t="s">
        <v>227</v>
      </c>
    </row>
    <row r="394" spans="11:12" x14ac:dyDescent="0.35">
      <c r="K394" s="405">
        <v>1161087086</v>
      </c>
      <c r="L394" s="405" t="s">
        <v>653</v>
      </c>
    </row>
    <row r="395" spans="11:12" x14ac:dyDescent="0.35">
      <c r="K395" s="405">
        <v>1161133682</v>
      </c>
      <c r="L395" s="405" t="s">
        <v>493</v>
      </c>
    </row>
    <row r="396" spans="11:12" x14ac:dyDescent="0.35">
      <c r="K396" s="405">
        <v>1161160768</v>
      </c>
      <c r="L396" s="405" t="s">
        <v>217</v>
      </c>
    </row>
    <row r="397" spans="11:12" x14ac:dyDescent="0.35">
      <c r="K397" s="405">
        <v>1161182325</v>
      </c>
      <c r="L397" s="405" t="s">
        <v>239</v>
      </c>
    </row>
    <row r="398" spans="11:12" x14ac:dyDescent="0.35">
      <c r="K398" s="405">
        <v>1161224929</v>
      </c>
      <c r="L398" s="405" t="s">
        <v>840</v>
      </c>
    </row>
    <row r="399" spans="11:12" x14ac:dyDescent="0.35">
      <c r="K399" s="405">
        <v>1161247730</v>
      </c>
      <c r="L399" s="405" t="s">
        <v>495</v>
      </c>
    </row>
    <row r="400" spans="11:12" x14ac:dyDescent="0.35">
      <c r="K400" s="405">
        <v>1161253845</v>
      </c>
      <c r="L400" s="405" t="s">
        <v>841</v>
      </c>
    </row>
    <row r="401" spans="11:12" x14ac:dyDescent="0.35">
      <c r="K401" s="405">
        <v>1161282299</v>
      </c>
      <c r="L401" s="405" t="s">
        <v>617</v>
      </c>
    </row>
    <row r="402" spans="11:12" x14ac:dyDescent="0.35">
      <c r="K402" s="405">
        <v>1161322129</v>
      </c>
      <c r="L402" s="405" t="s">
        <v>714</v>
      </c>
    </row>
    <row r="403" spans="11:12" x14ac:dyDescent="0.35">
      <c r="K403" s="405">
        <v>1161327615</v>
      </c>
      <c r="L403" s="405" t="s">
        <v>842</v>
      </c>
    </row>
    <row r="404" spans="11:12" x14ac:dyDescent="0.35">
      <c r="K404" s="405">
        <v>1161551065</v>
      </c>
      <c r="L404" s="405" t="s">
        <v>843</v>
      </c>
    </row>
    <row r="405" spans="11:12" x14ac:dyDescent="0.35">
      <c r="K405" s="405">
        <v>1161555512</v>
      </c>
      <c r="L405" s="405" t="s">
        <v>486</v>
      </c>
    </row>
    <row r="406" spans="11:12" x14ac:dyDescent="0.35">
      <c r="K406" s="405">
        <v>1161631271</v>
      </c>
      <c r="L406" s="405" t="s">
        <v>844</v>
      </c>
    </row>
    <row r="407" spans="11:12" x14ac:dyDescent="0.35">
      <c r="K407" s="405">
        <v>1161658720</v>
      </c>
      <c r="L407" s="405" t="s">
        <v>845</v>
      </c>
    </row>
    <row r="408" spans="11:12" x14ac:dyDescent="0.35">
      <c r="K408" s="405">
        <v>1161686200</v>
      </c>
      <c r="L408" s="405" t="s">
        <v>606</v>
      </c>
    </row>
    <row r="409" spans="11:12" x14ac:dyDescent="0.35">
      <c r="K409" s="405">
        <v>1161686309</v>
      </c>
      <c r="L409" s="405" t="s">
        <v>219</v>
      </c>
    </row>
    <row r="410" spans="11:12" x14ac:dyDescent="0.35">
      <c r="K410" s="405">
        <v>1161749891</v>
      </c>
      <c r="L410" s="405" t="s">
        <v>846</v>
      </c>
    </row>
    <row r="411" spans="11:12" x14ac:dyDescent="0.35">
      <c r="K411" s="405">
        <v>1161784682</v>
      </c>
      <c r="L411" s="405" t="s">
        <v>728</v>
      </c>
    </row>
    <row r="412" spans="11:12" x14ac:dyDescent="0.35">
      <c r="K412" s="405">
        <v>1161790630</v>
      </c>
      <c r="L412" s="405" t="s">
        <v>403</v>
      </c>
    </row>
    <row r="413" spans="11:12" x14ac:dyDescent="0.35">
      <c r="K413" s="405">
        <v>1161790853</v>
      </c>
      <c r="L413" s="405" t="s">
        <v>257</v>
      </c>
    </row>
    <row r="414" spans="11:12" x14ac:dyDescent="0.35">
      <c r="K414" s="405">
        <v>1161812335</v>
      </c>
      <c r="L414" s="405" t="s">
        <v>847</v>
      </c>
    </row>
    <row r="415" spans="11:12" x14ac:dyDescent="0.35">
      <c r="K415" s="405">
        <v>1161812368</v>
      </c>
      <c r="L415" s="405" t="s">
        <v>290</v>
      </c>
    </row>
    <row r="416" spans="11:12" x14ac:dyDescent="0.35">
      <c r="K416" s="405">
        <v>1161829222</v>
      </c>
      <c r="L416" s="405" t="s">
        <v>724</v>
      </c>
    </row>
    <row r="417" spans="11:12" x14ac:dyDescent="0.35">
      <c r="K417" s="405">
        <v>1161878013</v>
      </c>
      <c r="L417" s="405" t="s">
        <v>322</v>
      </c>
    </row>
    <row r="418" spans="11:12" x14ac:dyDescent="0.35">
      <c r="K418" s="405">
        <v>1161878468</v>
      </c>
      <c r="L418" s="405" t="s">
        <v>224</v>
      </c>
    </row>
    <row r="419" spans="11:12" x14ac:dyDescent="0.35">
      <c r="K419" s="405">
        <v>1161927166</v>
      </c>
      <c r="L419" s="405" t="s">
        <v>595</v>
      </c>
    </row>
    <row r="420" spans="11:12" x14ac:dyDescent="0.35">
      <c r="K420" s="405">
        <v>1161966081</v>
      </c>
      <c r="L420" s="405" t="s">
        <v>848</v>
      </c>
    </row>
    <row r="421" spans="11:12" x14ac:dyDescent="0.35">
      <c r="K421" s="405">
        <v>1162044243</v>
      </c>
      <c r="L421" s="405" t="s">
        <v>498</v>
      </c>
    </row>
    <row r="422" spans="11:12" x14ac:dyDescent="0.35">
      <c r="K422" s="405">
        <v>1162238613</v>
      </c>
      <c r="L422" s="405" t="s">
        <v>598</v>
      </c>
    </row>
    <row r="423" spans="11:12" x14ac:dyDescent="0.35">
      <c r="K423" s="405">
        <v>1162315296</v>
      </c>
      <c r="L423" s="405" t="s">
        <v>209</v>
      </c>
    </row>
    <row r="424" spans="11:12" x14ac:dyDescent="0.35">
      <c r="K424" s="405">
        <v>1162343108</v>
      </c>
      <c r="L424" s="405" t="s">
        <v>509</v>
      </c>
    </row>
    <row r="425" spans="11:12" x14ac:dyDescent="0.35">
      <c r="K425" s="405">
        <v>1162363528</v>
      </c>
      <c r="L425" s="405" t="s">
        <v>324</v>
      </c>
    </row>
    <row r="426" spans="11:12" x14ac:dyDescent="0.35">
      <c r="K426" s="405">
        <v>1162380977</v>
      </c>
      <c r="L426" s="405" t="s">
        <v>718</v>
      </c>
    </row>
    <row r="427" spans="11:12" x14ac:dyDescent="0.35">
      <c r="K427" s="405">
        <v>1162480926</v>
      </c>
      <c r="L427" s="405" t="s">
        <v>400</v>
      </c>
    </row>
    <row r="428" spans="11:12" x14ac:dyDescent="0.35">
      <c r="K428" s="405">
        <v>1162491485</v>
      </c>
      <c r="L428" s="405" t="s">
        <v>849</v>
      </c>
    </row>
    <row r="429" spans="11:12" x14ac:dyDescent="0.35">
      <c r="K429" s="405">
        <v>1162511449</v>
      </c>
      <c r="L429" s="405" t="s">
        <v>850</v>
      </c>
    </row>
    <row r="430" spans="11:12" x14ac:dyDescent="0.35">
      <c r="K430" s="405">
        <v>1162580592</v>
      </c>
      <c r="L430" s="405" t="s">
        <v>688</v>
      </c>
    </row>
    <row r="431" spans="11:12" x14ac:dyDescent="0.35">
      <c r="K431" s="405">
        <v>1162592555</v>
      </c>
      <c r="L431" s="405" t="s">
        <v>370</v>
      </c>
    </row>
    <row r="432" spans="11:12" x14ac:dyDescent="0.35">
      <c r="K432" s="405">
        <v>1162610548</v>
      </c>
      <c r="L432" s="405" t="s">
        <v>225</v>
      </c>
    </row>
    <row r="433" spans="11:12" x14ac:dyDescent="0.35">
      <c r="K433" s="405">
        <v>1162643242</v>
      </c>
      <c r="L433" s="405" t="s">
        <v>851</v>
      </c>
    </row>
    <row r="434" spans="11:12" x14ac:dyDescent="0.35">
      <c r="K434" s="405">
        <v>1162673835</v>
      </c>
      <c r="L434" s="405" t="s">
        <v>198</v>
      </c>
    </row>
    <row r="435" spans="11:12" x14ac:dyDescent="0.35">
      <c r="K435" s="405">
        <v>1162692579</v>
      </c>
      <c r="L435" s="405" t="s">
        <v>676</v>
      </c>
    </row>
    <row r="436" spans="11:12" x14ac:dyDescent="0.35">
      <c r="K436" s="405">
        <v>1162693221</v>
      </c>
      <c r="L436" s="405" t="s">
        <v>478</v>
      </c>
    </row>
    <row r="437" spans="11:12" x14ac:dyDescent="0.35">
      <c r="K437" s="405">
        <v>1162728175</v>
      </c>
      <c r="L437" s="405" t="s">
        <v>852</v>
      </c>
    </row>
    <row r="438" spans="11:12" x14ac:dyDescent="0.35">
      <c r="K438" s="405">
        <v>1162743620</v>
      </c>
      <c r="L438" s="405" t="s">
        <v>592</v>
      </c>
    </row>
    <row r="439" spans="11:12" x14ac:dyDescent="0.35">
      <c r="K439" s="405">
        <v>1162775457</v>
      </c>
      <c r="L439" s="405" t="s">
        <v>549</v>
      </c>
    </row>
    <row r="440" spans="11:12" x14ac:dyDescent="0.35">
      <c r="K440" s="405">
        <v>1162777222</v>
      </c>
      <c r="L440" s="405" t="s">
        <v>237</v>
      </c>
    </row>
    <row r="441" spans="11:12" x14ac:dyDescent="0.35">
      <c r="K441" s="405">
        <v>1162782388</v>
      </c>
      <c r="L441" s="405" t="s">
        <v>565</v>
      </c>
    </row>
    <row r="442" spans="11:12" x14ac:dyDescent="0.35">
      <c r="K442" s="405">
        <v>1162791991</v>
      </c>
      <c r="L442" s="405" t="s">
        <v>245</v>
      </c>
    </row>
    <row r="443" spans="11:12" x14ac:dyDescent="0.35">
      <c r="K443" s="405">
        <v>1162816855</v>
      </c>
      <c r="L443" s="405" t="s">
        <v>288</v>
      </c>
    </row>
    <row r="444" spans="11:12" x14ac:dyDescent="0.35">
      <c r="K444" s="405">
        <v>1162817408</v>
      </c>
      <c r="L444" s="405" t="s">
        <v>853</v>
      </c>
    </row>
    <row r="445" spans="11:12" x14ac:dyDescent="0.35">
      <c r="K445" s="405">
        <v>1162823240</v>
      </c>
      <c r="L445" s="405" t="s">
        <v>323</v>
      </c>
    </row>
    <row r="446" spans="11:12" x14ac:dyDescent="0.35">
      <c r="K446" s="405">
        <v>1162835848</v>
      </c>
      <c r="L446" s="405" t="s">
        <v>854</v>
      </c>
    </row>
    <row r="447" spans="11:12" x14ac:dyDescent="0.35">
      <c r="K447" s="405">
        <v>1162844972</v>
      </c>
      <c r="L447" s="405" t="s">
        <v>557</v>
      </c>
    </row>
    <row r="448" spans="11:12" x14ac:dyDescent="0.35">
      <c r="K448" s="405">
        <v>1162892153</v>
      </c>
      <c r="L448" s="405" t="s">
        <v>855</v>
      </c>
    </row>
    <row r="449" spans="11:12" x14ac:dyDescent="0.35">
      <c r="K449" s="405">
        <v>1162896857</v>
      </c>
      <c r="L449" s="405" t="s">
        <v>593</v>
      </c>
    </row>
    <row r="450" spans="11:12" x14ac:dyDescent="0.35">
      <c r="K450" s="405">
        <v>1162898564</v>
      </c>
      <c r="L450" s="405" t="s">
        <v>377</v>
      </c>
    </row>
    <row r="451" spans="11:12" x14ac:dyDescent="0.35">
      <c r="K451" s="405">
        <v>1162927793</v>
      </c>
      <c r="L451" s="405" t="s">
        <v>856</v>
      </c>
    </row>
    <row r="452" spans="11:12" x14ac:dyDescent="0.35">
      <c r="K452" s="405">
        <v>1162930615</v>
      </c>
      <c r="L452" s="405" t="s">
        <v>397</v>
      </c>
    </row>
    <row r="453" spans="11:12" x14ac:dyDescent="0.35">
      <c r="K453" s="405">
        <v>1162941927</v>
      </c>
      <c r="L453" s="405" t="s">
        <v>857</v>
      </c>
    </row>
    <row r="454" spans="11:12" x14ac:dyDescent="0.35">
      <c r="K454" s="405">
        <v>1162974902</v>
      </c>
      <c r="L454" s="405" t="s">
        <v>248</v>
      </c>
    </row>
    <row r="455" spans="11:12" x14ac:dyDescent="0.35">
      <c r="K455" s="405">
        <v>1162983218</v>
      </c>
      <c r="L455" s="405" t="s">
        <v>233</v>
      </c>
    </row>
    <row r="456" spans="11:12" x14ac:dyDescent="0.35">
      <c r="K456" s="405">
        <v>1163009112</v>
      </c>
      <c r="L456" s="405" t="s">
        <v>318</v>
      </c>
    </row>
    <row r="457" spans="11:12" x14ac:dyDescent="0.35">
      <c r="K457" s="405">
        <v>1163068381</v>
      </c>
      <c r="L457" s="405" t="s">
        <v>633</v>
      </c>
    </row>
    <row r="458" spans="11:12" x14ac:dyDescent="0.35">
      <c r="K458" s="405">
        <v>1163146203</v>
      </c>
      <c r="L458" s="405" t="s">
        <v>858</v>
      </c>
    </row>
    <row r="459" spans="11:12" x14ac:dyDescent="0.35">
      <c r="K459" s="405">
        <v>1163170542</v>
      </c>
      <c r="L459" s="405" t="s">
        <v>859</v>
      </c>
    </row>
    <row r="460" spans="11:12" x14ac:dyDescent="0.35">
      <c r="K460" s="405">
        <v>1163197974</v>
      </c>
      <c r="L460" s="405" t="s">
        <v>392</v>
      </c>
    </row>
    <row r="461" spans="11:12" x14ac:dyDescent="0.35">
      <c r="K461" s="405">
        <v>1163265888</v>
      </c>
      <c r="L461" s="405" t="s">
        <v>616</v>
      </c>
    </row>
    <row r="462" spans="11:12" x14ac:dyDescent="0.35">
      <c r="K462" s="405">
        <v>1163319750</v>
      </c>
      <c r="L462" s="405" t="s">
        <v>359</v>
      </c>
    </row>
    <row r="463" spans="11:12" x14ac:dyDescent="0.35">
      <c r="K463" s="405">
        <v>1163335251</v>
      </c>
      <c r="L463" s="405" t="s">
        <v>652</v>
      </c>
    </row>
    <row r="464" spans="11:12" x14ac:dyDescent="0.35">
      <c r="K464" s="405">
        <v>1163461651</v>
      </c>
      <c r="L464" s="405" t="s">
        <v>674</v>
      </c>
    </row>
    <row r="465" spans="11:12" x14ac:dyDescent="0.35">
      <c r="K465" s="405">
        <v>1163499479</v>
      </c>
      <c r="L465" s="405" t="s">
        <v>665</v>
      </c>
    </row>
    <row r="466" spans="11:12" x14ac:dyDescent="0.35">
      <c r="K466" s="405">
        <v>1163564587</v>
      </c>
      <c r="L466" s="405" t="s">
        <v>639</v>
      </c>
    </row>
    <row r="467" spans="11:12" x14ac:dyDescent="0.35">
      <c r="K467" s="405">
        <v>1163564785</v>
      </c>
      <c r="L467" s="405" t="s">
        <v>386</v>
      </c>
    </row>
    <row r="468" spans="11:12" x14ac:dyDescent="0.35">
      <c r="K468" s="405">
        <v>1163576011</v>
      </c>
      <c r="L468" s="405" t="s">
        <v>695</v>
      </c>
    </row>
    <row r="469" spans="11:12" x14ac:dyDescent="0.35">
      <c r="K469" s="405">
        <v>1163591986</v>
      </c>
      <c r="L469" s="405" t="s">
        <v>628</v>
      </c>
    </row>
    <row r="470" spans="11:12" x14ac:dyDescent="0.35">
      <c r="K470" s="405">
        <v>1163595052</v>
      </c>
      <c r="L470" s="405" t="s">
        <v>860</v>
      </c>
    </row>
    <row r="471" spans="11:12" x14ac:dyDescent="0.35">
      <c r="K471" s="405">
        <v>1163645899</v>
      </c>
      <c r="L471" s="405" t="s">
        <v>530</v>
      </c>
    </row>
    <row r="472" spans="11:12" x14ac:dyDescent="0.35">
      <c r="K472" s="405">
        <v>1163651012</v>
      </c>
      <c r="L472" s="405" t="s">
        <v>393</v>
      </c>
    </row>
    <row r="473" spans="11:12" x14ac:dyDescent="0.35">
      <c r="K473" s="405">
        <v>1163734818</v>
      </c>
      <c r="L473" s="405" t="s">
        <v>861</v>
      </c>
    </row>
    <row r="474" spans="11:12" x14ac:dyDescent="0.35">
      <c r="K474" s="405">
        <v>1163742464</v>
      </c>
      <c r="L474" s="405" t="s">
        <v>862</v>
      </c>
    </row>
    <row r="475" spans="11:12" x14ac:dyDescent="0.35">
      <c r="K475" s="405">
        <v>1163795330</v>
      </c>
      <c r="L475" s="405" t="s">
        <v>690</v>
      </c>
    </row>
    <row r="476" spans="11:12" x14ac:dyDescent="0.35">
      <c r="K476" s="405">
        <v>1163838767</v>
      </c>
      <c r="L476" s="405" t="s">
        <v>619</v>
      </c>
    </row>
    <row r="477" spans="11:12" x14ac:dyDescent="0.35">
      <c r="K477" s="405">
        <v>1163911044</v>
      </c>
      <c r="L477" s="405" t="s">
        <v>863</v>
      </c>
    </row>
    <row r="478" spans="11:12" x14ac:dyDescent="0.35">
      <c r="K478" s="405">
        <v>1163926075</v>
      </c>
      <c r="L478" s="405" t="s">
        <v>725</v>
      </c>
    </row>
    <row r="479" spans="11:12" x14ac:dyDescent="0.35">
      <c r="K479" s="405">
        <v>1163939532</v>
      </c>
      <c r="L479" s="405" t="s">
        <v>622</v>
      </c>
    </row>
    <row r="480" spans="11:12" x14ac:dyDescent="0.35">
      <c r="K480" s="405">
        <v>1163939540</v>
      </c>
      <c r="L480" s="405" t="s">
        <v>864</v>
      </c>
    </row>
    <row r="481" spans="11:12" x14ac:dyDescent="0.35">
      <c r="K481" s="405">
        <v>1163939607</v>
      </c>
      <c r="L481" s="405" t="s">
        <v>570</v>
      </c>
    </row>
    <row r="482" spans="11:12" x14ac:dyDescent="0.35">
      <c r="K482" s="405">
        <v>1163964399</v>
      </c>
      <c r="L482" s="405" t="s">
        <v>865</v>
      </c>
    </row>
    <row r="483" spans="11:12" x14ac:dyDescent="0.35">
      <c r="K483" s="405">
        <v>1164029333</v>
      </c>
      <c r="L483" s="405" t="s">
        <v>866</v>
      </c>
    </row>
    <row r="484" spans="11:12" x14ac:dyDescent="0.35">
      <c r="K484" s="405">
        <v>1164098858</v>
      </c>
      <c r="L484" s="405" t="s">
        <v>867</v>
      </c>
    </row>
    <row r="485" spans="11:12" x14ac:dyDescent="0.35">
      <c r="K485" s="405">
        <v>1164130107</v>
      </c>
      <c r="L485" s="405" t="s">
        <v>417</v>
      </c>
    </row>
    <row r="486" spans="11:12" x14ac:dyDescent="0.35">
      <c r="K486" s="405">
        <v>1164169691</v>
      </c>
      <c r="L486" s="405" t="s">
        <v>868</v>
      </c>
    </row>
    <row r="487" spans="11:12" x14ac:dyDescent="0.35">
      <c r="K487" s="405">
        <v>1164203474</v>
      </c>
      <c r="L487" s="405" t="s">
        <v>282</v>
      </c>
    </row>
    <row r="488" spans="11:12" x14ac:dyDescent="0.35">
      <c r="K488" s="405">
        <v>1164211204</v>
      </c>
      <c r="L488" s="405" t="s">
        <v>869</v>
      </c>
    </row>
    <row r="489" spans="11:12" x14ac:dyDescent="0.35">
      <c r="K489" s="405">
        <v>1164215080</v>
      </c>
      <c r="L489" s="405" t="s">
        <v>536</v>
      </c>
    </row>
    <row r="490" spans="11:12" x14ac:dyDescent="0.35">
      <c r="K490" s="405">
        <v>1164221963</v>
      </c>
      <c r="L490" s="405" t="s">
        <v>870</v>
      </c>
    </row>
    <row r="491" spans="11:12" x14ac:dyDescent="0.35">
      <c r="K491" s="405">
        <v>1164239353</v>
      </c>
      <c r="L491" s="405" t="s">
        <v>871</v>
      </c>
    </row>
    <row r="492" spans="11:12" x14ac:dyDescent="0.35">
      <c r="K492" s="405">
        <v>1164331341</v>
      </c>
      <c r="L492" s="405" t="s">
        <v>434</v>
      </c>
    </row>
    <row r="493" spans="11:12" x14ac:dyDescent="0.35">
      <c r="K493" s="405">
        <v>1164350770</v>
      </c>
      <c r="L493" s="405" t="s">
        <v>599</v>
      </c>
    </row>
    <row r="494" spans="11:12" x14ac:dyDescent="0.35">
      <c r="K494" s="405">
        <v>1164376510</v>
      </c>
      <c r="L494" s="405" t="s">
        <v>634</v>
      </c>
    </row>
    <row r="495" spans="11:12" x14ac:dyDescent="0.35">
      <c r="K495" s="405">
        <v>1164383961</v>
      </c>
      <c r="L495" s="405" t="s">
        <v>673</v>
      </c>
    </row>
    <row r="496" spans="11:12" x14ac:dyDescent="0.35">
      <c r="K496" s="405">
        <v>1164416654</v>
      </c>
      <c r="L496" s="405" t="s">
        <v>872</v>
      </c>
    </row>
    <row r="497" spans="11:12" x14ac:dyDescent="0.35">
      <c r="K497" s="405">
        <v>1164440506</v>
      </c>
      <c r="L497" s="405" t="s">
        <v>873</v>
      </c>
    </row>
    <row r="498" spans="11:12" x14ac:dyDescent="0.35">
      <c r="K498" s="405">
        <v>1164502909</v>
      </c>
      <c r="L498" s="405" t="s">
        <v>338</v>
      </c>
    </row>
    <row r="499" spans="11:12" x14ac:dyDescent="0.35">
      <c r="K499" s="405">
        <v>1164540941</v>
      </c>
      <c r="L499" s="405" t="s">
        <v>689</v>
      </c>
    </row>
    <row r="500" spans="11:12" x14ac:dyDescent="0.35">
      <c r="K500" s="405">
        <v>1164550353</v>
      </c>
      <c r="L500" s="405" t="s">
        <v>551</v>
      </c>
    </row>
    <row r="501" spans="11:12" x14ac:dyDescent="0.35">
      <c r="K501" s="405">
        <v>1164633670</v>
      </c>
      <c r="L501" s="405" t="s">
        <v>363</v>
      </c>
    </row>
    <row r="502" spans="11:12" x14ac:dyDescent="0.35">
      <c r="K502" s="405">
        <v>1164687544</v>
      </c>
      <c r="L502" s="405" t="s">
        <v>380</v>
      </c>
    </row>
    <row r="503" spans="11:12" x14ac:dyDescent="0.35">
      <c r="K503" s="405">
        <v>1164688005</v>
      </c>
      <c r="L503" s="405" t="s">
        <v>277</v>
      </c>
    </row>
    <row r="504" spans="11:12" x14ac:dyDescent="0.35">
      <c r="K504" s="405">
        <v>1164725880</v>
      </c>
      <c r="L504" s="405" t="s">
        <v>409</v>
      </c>
    </row>
    <row r="505" spans="11:12" x14ac:dyDescent="0.35">
      <c r="K505" s="405">
        <v>1164744683</v>
      </c>
      <c r="L505" s="405" t="s">
        <v>391</v>
      </c>
    </row>
    <row r="506" spans="11:12" x14ac:dyDescent="0.35">
      <c r="K506" s="405">
        <v>1164745177</v>
      </c>
      <c r="L506" s="405" t="s">
        <v>425</v>
      </c>
    </row>
    <row r="507" spans="11:12" x14ac:dyDescent="0.35">
      <c r="K507" s="405">
        <v>1164805617</v>
      </c>
      <c r="L507" s="405" t="s">
        <v>874</v>
      </c>
    </row>
    <row r="508" spans="11:12" x14ac:dyDescent="0.35">
      <c r="K508" s="405">
        <v>1164847940</v>
      </c>
      <c r="L508" s="405" t="s">
        <v>300</v>
      </c>
    </row>
    <row r="509" spans="11:12" x14ac:dyDescent="0.35">
      <c r="K509" s="405">
        <v>1164850829</v>
      </c>
      <c r="L509" s="405" t="s">
        <v>720</v>
      </c>
    </row>
    <row r="510" spans="11:12" x14ac:dyDescent="0.35">
      <c r="K510" s="405">
        <v>1164866635</v>
      </c>
      <c r="L510" s="405" t="s">
        <v>668</v>
      </c>
    </row>
    <row r="511" spans="11:12" x14ac:dyDescent="0.35">
      <c r="K511" s="405">
        <v>1164915127</v>
      </c>
      <c r="L511" s="405" t="s">
        <v>875</v>
      </c>
    </row>
    <row r="512" spans="11:12" x14ac:dyDescent="0.35">
      <c r="K512" s="405">
        <v>1164935216</v>
      </c>
      <c r="L512" s="405" t="s">
        <v>876</v>
      </c>
    </row>
    <row r="513" spans="11:12" x14ac:dyDescent="0.35">
      <c r="K513" s="405">
        <v>1164936529</v>
      </c>
      <c r="L513" s="405" t="s">
        <v>877</v>
      </c>
    </row>
    <row r="514" spans="11:12" x14ac:dyDescent="0.35">
      <c r="K514" s="405">
        <v>1164958267</v>
      </c>
      <c r="L514" s="405" t="s">
        <v>878</v>
      </c>
    </row>
    <row r="515" spans="11:12" x14ac:dyDescent="0.35">
      <c r="K515" s="405">
        <v>1164997372</v>
      </c>
      <c r="L515" s="405" t="s">
        <v>879</v>
      </c>
    </row>
    <row r="516" spans="11:12" x14ac:dyDescent="0.35">
      <c r="K516" s="405">
        <v>1164999469</v>
      </c>
      <c r="L516" s="405" t="s">
        <v>607</v>
      </c>
    </row>
    <row r="517" spans="11:12" x14ac:dyDescent="0.35">
      <c r="K517" s="405">
        <v>1165003691</v>
      </c>
      <c r="L517" s="405" t="s">
        <v>880</v>
      </c>
    </row>
    <row r="518" spans="11:12" x14ac:dyDescent="0.35">
      <c r="K518" s="405">
        <v>1165019481</v>
      </c>
      <c r="L518" s="405" t="s">
        <v>383</v>
      </c>
    </row>
    <row r="519" spans="11:12" x14ac:dyDescent="0.35">
      <c r="K519" s="405">
        <v>1165068835</v>
      </c>
      <c r="L519" s="405" t="s">
        <v>207</v>
      </c>
    </row>
    <row r="520" spans="11:12" x14ac:dyDescent="0.35">
      <c r="K520" s="405">
        <v>1165084956</v>
      </c>
      <c r="L520" s="405" t="s">
        <v>387</v>
      </c>
    </row>
    <row r="521" spans="11:12" x14ac:dyDescent="0.35">
      <c r="K521" s="405">
        <v>1165103657</v>
      </c>
      <c r="L521" s="405" t="s">
        <v>881</v>
      </c>
    </row>
    <row r="522" spans="11:12" x14ac:dyDescent="0.35">
      <c r="K522" s="405">
        <v>1165153785</v>
      </c>
      <c r="L522" s="405" t="s">
        <v>882</v>
      </c>
    </row>
    <row r="523" spans="11:12" x14ac:dyDescent="0.35">
      <c r="K523" s="405">
        <v>1165251829</v>
      </c>
      <c r="L523" s="405" t="s">
        <v>700</v>
      </c>
    </row>
    <row r="524" spans="11:12" x14ac:dyDescent="0.35">
      <c r="K524" s="405">
        <v>1165297129</v>
      </c>
      <c r="L524" s="405" t="s">
        <v>430</v>
      </c>
    </row>
    <row r="525" spans="11:12" x14ac:dyDescent="0.35">
      <c r="K525" s="405">
        <v>1165324667</v>
      </c>
      <c r="L525" s="405" t="s">
        <v>750</v>
      </c>
    </row>
    <row r="526" spans="11:12" x14ac:dyDescent="0.35">
      <c r="K526" s="405">
        <v>1165325110</v>
      </c>
      <c r="L526" s="405" t="s">
        <v>883</v>
      </c>
    </row>
    <row r="527" spans="11:12" x14ac:dyDescent="0.35">
      <c r="K527" s="405">
        <v>1165328338</v>
      </c>
      <c r="L527" s="405" t="s">
        <v>476</v>
      </c>
    </row>
    <row r="528" spans="11:12" x14ac:dyDescent="0.35">
      <c r="K528" s="405">
        <v>1165362584</v>
      </c>
      <c r="L528" s="405" t="s">
        <v>533</v>
      </c>
    </row>
    <row r="529" spans="11:12" x14ac:dyDescent="0.35">
      <c r="K529" s="405">
        <v>1165384281</v>
      </c>
      <c r="L529" s="405" t="s">
        <v>666</v>
      </c>
    </row>
    <row r="530" spans="11:12" x14ac:dyDescent="0.35">
      <c r="K530" s="405">
        <v>1165410763</v>
      </c>
      <c r="L530" s="405" t="s">
        <v>258</v>
      </c>
    </row>
    <row r="531" spans="11:12" x14ac:dyDescent="0.35">
      <c r="K531" s="405">
        <v>1165416273</v>
      </c>
      <c r="L531" s="405" t="s">
        <v>671</v>
      </c>
    </row>
    <row r="532" spans="11:12" x14ac:dyDescent="0.35">
      <c r="K532" s="405">
        <v>1165433906</v>
      </c>
      <c r="L532" s="405" t="s">
        <v>643</v>
      </c>
    </row>
    <row r="533" spans="11:12" x14ac:dyDescent="0.35">
      <c r="K533" s="405">
        <v>1165460552</v>
      </c>
      <c r="L533" s="405" t="s">
        <v>572</v>
      </c>
    </row>
    <row r="534" spans="11:12" x14ac:dyDescent="0.35">
      <c r="K534" s="405">
        <v>1165470767</v>
      </c>
      <c r="L534" s="405" t="s">
        <v>884</v>
      </c>
    </row>
    <row r="535" spans="11:12" x14ac:dyDescent="0.35">
      <c r="K535" s="405">
        <v>1165495517</v>
      </c>
      <c r="L535" s="405" t="s">
        <v>285</v>
      </c>
    </row>
    <row r="536" spans="11:12" x14ac:dyDescent="0.35">
      <c r="K536" s="405">
        <v>1165496747</v>
      </c>
      <c r="L536" s="405" t="s">
        <v>542</v>
      </c>
    </row>
    <row r="537" spans="11:12" x14ac:dyDescent="0.35">
      <c r="K537" s="405">
        <v>1165497059</v>
      </c>
      <c r="L537" s="405" t="s">
        <v>885</v>
      </c>
    </row>
    <row r="538" spans="11:12" x14ac:dyDescent="0.35">
      <c r="K538" s="405">
        <v>1165520207</v>
      </c>
      <c r="L538" s="405" t="s">
        <v>555</v>
      </c>
    </row>
    <row r="539" spans="11:12" x14ac:dyDescent="0.35">
      <c r="K539" s="405">
        <v>1165548414</v>
      </c>
      <c r="L539" s="405" t="s">
        <v>886</v>
      </c>
    </row>
    <row r="540" spans="11:12" x14ac:dyDescent="0.35">
      <c r="K540" s="405">
        <v>1165553950</v>
      </c>
      <c r="L540" s="405" t="s">
        <v>887</v>
      </c>
    </row>
    <row r="541" spans="11:12" x14ac:dyDescent="0.35">
      <c r="K541" s="405">
        <v>1165575862</v>
      </c>
      <c r="L541" s="405" t="s">
        <v>888</v>
      </c>
    </row>
    <row r="542" spans="11:12" x14ac:dyDescent="0.35">
      <c r="K542" s="405">
        <v>1165579716</v>
      </c>
      <c r="L542" s="405" t="s">
        <v>889</v>
      </c>
    </row>
    <row r="543" spans="11:12" x14ac:dyDescent="0.35">
      <c r="K543" s="405">
        <v>1165595001</v>
      </c>
      <c r="L543" s="405" t="s">
        <v>614</v>
      </c>
    </row>
    <row r="544" spans="11:12" x14ac:dyDescent="0.35">
      <c r="K544" s="405">
        <v>1165618282</v>
      </c>
      <c r="L544" s="405" t="s">
        <v>749</v>
      </c>
    </row>
    <row r="545" spans="11:12" x14ac:dyDescent="0.35">
      <c r="K545" s="405">
        <v>1165675183</v>
      </c>
      <c r="L545" s="405" t="s">
        <v>890</v>
      </c>
    </row>
    <row r="546" spans="11:12" x14ac:dyDescent="0.35">
      <c r="K546" s="405">
        <v>1165699316</v>
      </c>
      <c r="L546" s="405" t="s">
        <v>378</v>
      </c>
    </row>
    <row r="547" spans="11:12" x14ac:dyDescent="0.35">
      <c r="K547" s="405">
        <v>1165708505</v>
      </c>
      <c r="L547" s="405" t="s">
        <v>483</v>
      </c>
    </row>
    <row r="548" spans="11:12" x14ac:dyDescent="0.35">
      <c r="K548" s="405">
        <v>1165725350</v>
      </c>
      <c r="L548" s="405" t="s">
        <v>659</v>
      </c>
    </row>
    <row r="549" spans="11:12" x14ac:dyDescent="0.35">
      <c r="K549" s="405">
        <v>1165783433</v>
      </c>
      <c r="L549" s="405" t="s">
        <v>559</v>
      </c>
    </row>
    <row r="550" spans="11:12" x14ac:dyDescent="0.35">
      <c r="K550" s="405">
        <v>1165790651</v>
      </c>
      <c r="L550" s="405" t="s">
        <v>711</v>
      </c>
    </row>
    <row r="551" spans="11:12" x14ac:dyDescent="0.35">
      <c r="K551" s="405">
        <v>1165807083</v>
      </c>
      <c r="L551" s="405" t="s">
        <v>891</v>
      </c>
    </row>
    <row r="552" spans="11:12" x14ac:dyDescent="0.35">
      <c r="K552" s="405">
        <v>1165835910</v>
      </c>
      <c r="L552" s="405" t="s">
        <v>308</v>
      </c>
    </row>
    <row r="553" spans="11:12" x14ac:dyDescent="0.35">
      <c r="K553" s="405">
        <v>1165877771</v>
      </c>
      <c r="L553" s="405" t="s">
        <v>892</v>
      </c>
    </row>
    <row r="554" spans="11:12" x14ac:dyDescent="0.35">
      <c r="K554" s="405">
        <v>1165923518</v>
      </c>
      <c r="L554" s="405" t="s">
        <v>656</v>
      </c>
    </row>
    <row r="555" spans="11:12" x14ac:dyDescent="0.35">
      <c r="K555" s="405">
        <v>1165944126</v>
      </c>
      <c r="L555" s="405" t="s">
        <v>893</v>
      </c>
    </row>
    <row r="556" spans="11:12" x14ac:dyDescent="0.35">
      <c r="K556" s="405">
        <v>1165979411</v>
      </c>
      <c r="L556" s="405" t="s">
        <v>301</v>
      </c>
    </row>
    <row r="557" spans="11:12" x14ac:dyDescent="0.35">
      <c r="K557" s="405">
        <v>1165990129</v>
      </c>
      <c r="L557" s="405" t="s">
        <v>894</v>
      </c>
    </row>
    <row r="558" spans="11:12" x14ac:dyDescent="0.35">
      <c r="K558" s="405">
        <v>1166000902</v>
      </c>
      <c r="L558" s="405" t="s">
        <v>297</v>
      </c>
    </row>
    <row r="559" spans="11:12" x14ac:dyDescent="0.35">
      <c r="K559" s="405">
        <v>1166010679</v>
      </c>
      <c r="L559" s="405" t="s">
        <v>895</v>
      </c>
    </row>
    <row r="560" spans="11:12" x14ac:dyDescent="0.35">
      <c r="K560" s="405">
        <v>1166049966</v>
      </c>
      <c r="L560" s="405" t="s">
        <v>390</v>
      </c>
    </row>
    <row r="561" spans="11:12" x14ac:dyDescent="0.35">
      <c r="K561" s="405">
        <v>1166079724</v>
      </c>
      <c r="L561" s="405" t="s">
        <v>448</v>
      </c>
    </row>
    <row r="562" spans="11:12" x14ac:dyDescent="0.35">
      <c r="K562" s="405">
        <v>1166134891</v>
      </c>
      <c r="L562" s="405" t="s">
        <v>751</v>
      </c>
    </row>
    <row r="563" spans="11:12" x14ac:dyDescent="0.35">
      <c r="K563" s="405">
        <v>1166163288</v>
      </c>
      <c r="L563" s="405" t="s">
        <v>896</v>
      </c>
    </row>
    <row r="564" spans="11:12" x14ac:dyDescent="0.35">
      <c r="K564" s="405">
        <v>1166200429</v>
      </c>
      <c r="L564" s="405" t="s">
        <v>521</v>
      </c>
    </row>
    <row r="565" spans="11:12" x14ac:dyDescent="0.35">
      <c r="K565" s="405">
        <v>1166209909</v>
      </c>
      <c r="L565" s="405" t="s">
        <v>897</v>
      </c>
    </row>
    <row r="566" spans="11:12" x14ac:dyDescent="0.35">
      <c r="K566" s="405">
        <v>1166242959</v>
      </c>
      <c r="L566" s="405" t="s">
        <v>270</v>
      </c>
    </row>
    <row r="567" spans="11:12" x14ac:dyDescent="0.35">
      <c r="K567" s="405">
        <v>1166266420</v>
      </c>
      <c r="L567" s="405" t="s">
        <v>399</v>
      </c>
    </row>
    <row r="568" spans="11:12" x14ac:dyDescent="0.35">
      <c r="K568" s="405">
        <v>1166268772</v>
      </c>
      <c r="L568" s="405" t="s">
        <v>218</v>
      </c>
    </row>
    <row r="569" spans="11:12" x14ac:dyDescent="0.35">
      <c r="K569" s="405">
        <v>1166326034</v>
      </c>
      <c r="L569" s="405" t="s">
        <v>686</v>
      </c>
    </row>
    <row r="570" spans="11:12" x14ac:dyDescent="0.35">
      <c r="K570" s="405">
        <v>1166392283</v>
      </c>
      <c r="L570" s="405" t="s">
        <v>898</v>
      </c>
    </row>
    <row r="571" spans="11:12" x14ac:dyDescent="0.35">
      <c r="K571" s="405">
        <v>1166396409</v>
      </c>
      <c r="L571" s="405" t="s">
        <v>416</v>
      </c>
    </row>
    <row r="572" spans="11:12" x14ac:dyDescent="0.35">
      <c r="K572" s="405">
        <v>1166412545</v>
      </c>
      <c r="L572" s="405" t="s">
        <v>899</v>
      </c>
    </row>
    <row r="573" spans="11:12" x14ac:dyDescent="0.35">
      <c r="K573" s="405">
        <v>1166416504</v>
      </c>
      <c r="L573" s="405" t="s">
        <v>900</v>
      </c>
    </row>
    <row r="574" spans="11:12" x14ac:dyDescent="0.35">
      <c r="K574" s="405">
        <v>1166429937</v>
      </c>
      <c r="L574" s="405" t="s">
        <v>331</v>
      </c>
    </row>
    <row r="575" spans="11:12" x14ac:dyDescent="0.35">
      <c r="K575" s="405">
        <v>1166444258</v>
      </c>
      <c r="L575" s="405" t="s">
        <v>901</v>
      </c>
    </row>
    <row r="576" spans="11:12" x14ac:dyDescent="0.35">
      <c r="K576" s="405">
        <v>1166453598</v>
      </c>
      <c r="L576" s="405" t="s">
        <v>358</v>
      </c>
    </row>
    <row r="577" spans="11:12" x14ac:dyDescent="0.35">
      <c r="K577" s="405">
        <v>1166515024</v>
      </c>
      <c r="L577" s="405" t="s">
        <v>356</v>
      </c>
    </row>
    <row r="578" spans="11:12" x14ac:dyDescent="0.35">
      <c r="K578" s="405">
        <v>1166526849</v>
      </c>
      <c r="L578" s="405" t="s">
        <v>902</v>
      </c>
    </row>
    <row r="579" spans="11:12" x14ac:dyDescent="0.35">
      <c r="K579" s="405">
        <v>1166598376</v>
      </c>
      <c r="L579" s="405" t="s">
        <v>242</v>
      </c>
    </row>
    <row r="580" spans="11:12" x14ac:dyDescent="0.35">
      <c r="K580" s="405">
        <v>1166728767</v>
      </c>
      <c r="L580" s="405" t="s">
        <v>194</v>
      </c>
    </row>
    <row r="581" spans="11:12" x14ac:dyDescent="0.35">
      <c r="K581" s="405">
        <v>1166730862</v>
      </c>
      <c r="L581" s="405" t="s">
        <v>903</v>
      </c>
    </row>
    <row r="582" spans="11:12" x14ac:dyDescent="0.35">
      <c r="K582" s="405">
        <v>1166736653</v>
      </c>
      <c r="L582" s="405" t="s">
        <v>220</v>
      </c>
    </row>
    <row r="583" spans="11:12" x14ac:dyDescent="0.35">
      <c r="K583" s="405">
        <v>1166773573</v>
      </c>
      <c r="L583" s="405" t="s">
        <v>367</v>
      </c>
    </row>
    <row r="584" spans="11:12" x14ac:dyDescent="0.35">
      <c r="K584" s="405">
        <v>1166798869</v>
      </c>
      <c r="L584" s="405" t="s">
        <v>904</v>
      </c>
    </row>
    <row r="585" spans="11:12" x14ac:dyDescent="0.35">
      <c r="K585" s="405">
        <v>1166846700</v>
      </c>
      <c r="L585" s="405" t="s">
        <v>905</v>
      </c>
    </row>
    <row r="586" spans="11:12" x14ac:dyDescent="0.35">
      <c r="K586" s="405">
        <v>1166852062</v>
      </c>
      <c r="L586" s="405" t="s">
        <v>196</v>
      </c>
    </row>
    <row r="587" spans="11:12" x14ac:dyDescent="0.35">
      <c r="K587" s="405">
        <v>1166871542</v>
      </c>
      <c r="L587" s="405" t="s">
        <v>526</v>
      </c>
    </row>
    <row r="588" spans="11:12" x14ac:dyDescent="0.35">
      <c r="K588" s="405">
        <v>1166937442</v>
      </c>
      <c r="L588" s="405" t="s">
        <v>546</v>
      </c>
    </row>
    <row r="589" spans="11:12" x14ac:dyDescent="0.35">
      <c r="K589" s="405">
        <v>1166959354</v>
      </c>
      <c r="L589" s="405" t="s">
        <v>373</v>
      </c>
    </row>
    <row r="590" spans="11:12" x14ac:dyDescent="0.35">
      <c r="K590" s="405">
        <v>1166963760</v>
      </c>
      <c r="L590" s="405" t="s">
        <v>661</v>
      </c>
    </row>
    <row r="591" spans="11:12" x14ac:dyDescent="0.35">
      <c r="K591" s="405">
        <v>1166965237</v>
      </c>
      <c r="L591" s="405" t="s">
        <v>906</v>
      </c>
    </row>
    <row r="592" spans="11:12" x14ac:dyDescent="0.35">
      <c r="K592" s="405">
        <v>1167002733</v>
      </c>
      <c r="L592" s="405" t="s">
        <v>645</v>
      </c>
    </row>
    <row r="593" spans="11:12" x14ac:dyDescent="0.35">
      <c r="K593" s="405">
        <v>1167003202</v>
      </c>
      <c r="L593" s="405" t="s">
        <v>907</v>
      </c>
    </row>
    <row r="594" spans="11:12" x14ac:dyDescent="0.35">
      <c r="K594" s="405">
        <v>1167093245</v>
      </c>
      <c r="L594" s="405" t="s">
        <v>620</v>
      </c>
    </row>
    <row r="595" spans="11:12" x14ac:dyDescent="0.35">
      <c r="K595" s="405">
        <v>1167101998</v>
      </c>
      <c r="L595" s="405" t="s">
        <v>605</v>
      </c>
    </row>
    <row r="596" spans="11:12" x14ac:dyDescent="0.35">
      <c r="K596" s="405">
        <v>1167269431</v>
      </c>
      <c r="L596" s="405" t="s">
        <v>463</v>
      </c>
    </row>
    <row r="597" spans="11:12" x14ac:dyDescent="0.35">
      <c r="K597" s="405">
        <v>1167292334</v>
      </c>
      <c r="L597" s="405" t="s">
        <v>908</v>
      </c>
    </row>
    <row r="598" spans="11:12" x14ac:dyDescent="0.35">
      <c r="K598" s="405">
        <v>1167393272</v>
      </c>
      <c r="L598" s="405" t="s">
        <v>909</v>
      </c>
    </row>
    <row r="599" spans="11:12" x14ac:dyDescent="0.35">
      <c r="K599" s="405">
        <v>1167393330</v>
      </c>
      <c r="L599" s="405" t="s">
        <v>910</v>
      </c>
    </row>
    <row r="600" spans="11:12" x14ac:dyDescent="0.35">
      <c r="K600" s="405">
        <v>1167396713</v>
      </c>
      <c r="L600" s="405" t="s">
        <v>911</v>
      </c>
    </row>
    <row r="601" spans="11:12" x14ac:dyDescent="0.35">
      <c r="K601" s="405">
        <v>1167401679</v>
      </c>
      <c r="L601" s="405" t="s">
        <v>677</v>
      </c>
    </row>
    <row r="602" spans="11:12" x14ac:dyDescent="0.35">
      <c r="K602" s="405">
        <v>1167461186</v>
      </c>
      <c r="L602" s="405" t="s">
        <v>912</v>
      </c>
    </row>
    <row r="603" spans="11:12" x14ac:dyDescent="0.35">
      <c r="K603" s="405">
        <v>1167547497</v>
      </c>
      <c r="L603" s="405" t="s">
        <v>504</v>
      </c>
    </row>
    <row r="604" spans="11:12" x14ac:dyDescent="0.35">
      <c r="K604" s="405">
        <v>1167569202</v>
      </c>
      <c r="L604" s="405" t="s">
        <v>913</v>
      </c>
    </row>
    <row r="605" spans="11:12" x14ac:dyDescent="0.35">
      <c r="K605" s="405">
        <v>1167611939</v>
      </c>
      <c r="L605" s="405" t="s">
        <v>637</v>
      </c>
    </row>
    <row r="606" spans="11:12" x14ac:dyDescent="0.35">
      <c r="K606" s="405">
        <v>1167661769</v>
      </c>
      <c r="L606" s="405" t="s">
        <v>914</v>
      </c>
    </row>
    <row r="607" spans="11:12" x14ac:dyDescent="0.35">
      <c r="K607" s="405">
        <v>1167693952</v>
      </c>
      <c r="L607" s="405" t="s">
        <v>574</v>
      </c>
    </row>
    <row r="608" spans="11:12" x14ac:dyDescent="0.35">
      <c r="K608" s="405">
        <v>1167693960</v>
      </c>
      <c r="L608" s="405" t="s">
        <v>279</v>
      </c>
    </row>
    <row r="609" spans="11:12" x14ac:dyDescent="0.35">
      <c r="K609" s="405">
        <v>1167694042</v>
      </c>
      <c r="L609" s="405" t="s">
        <v>571</v>
      </c>
    </row>
    <row r="610" spans="11:12" x14ac:dyDescent="0.35">
      <c r="K610" s="405">
        <v>1167736520</v>
      </c>
      <c r="L610" s="405" t="s">
        <v>433</v>
      </c>
    </row>
    <row r="611" spans="11:12" x14ac:dyDescent="0.35">
      <c r="K611" s="405">
        <v>1167772988</v>
      </c>
      <c r="L611" s="405" t="s">
        <v>312</v>
      </c>
    </row>
    <row r="612" spans="11:12" x14ac:dyDescent="0.35">
      <c r="K612" s="405">
        <v>1167854257</v>
      </c>
      <c r="L612" s="405" t="s">
        <v>915</v>
      </c>
    </row>
    <row r="613" spans="11:12" x14ac:dyDescent="0.35">
      <c r="K613" s="405">
        <v>1167909051</v>
      </c>
      <c r="L613" s="405" t="s">
        <v>916</v>
      </c>
    </row>
    <row r="614" spans="11:12" x14ac:dyDescent="0.35">
      <c r="K614" s="405">
        <v>1167952093</v>
      </c>
      <c r="L614" s="405" t="s">
        <v>917</v>
      </c>
    </row>
    <row r="615" spans="11:12" x14ac:dyDescent="0.35">
      <c r="K615" s="405">
        <v>1167975078</v>
      </c>
      <c r="L615" s="405" t="s">
        <v>418</v>
      </c>
    </row>
    <row r="616" spans="11:12" x14ac:dyDescent="0.35">
      <c r="K616" s="405">
        <v>1167975086</v>
      </c>
      <c r="L616" s="405" t="s">
        <v>918</v>
      </c>
    </row>
    <row r="617" spans="11:12" x14ac:dyDescent="0.35">
      <c r="K617" s="405">
        <v>1168000397</v>
      </c>
      <c r="L617" s="405" t="s">
        <v>246</v>
      </c>
    </row>
    <row r="618" spans="11:12" x14ac:dyDescent="0.35">
      <c r="K618" s="405">
        <v>1168006204</v>
      </c>
      <c r="L618" s="405" t="s">
        <v>919</v>
      </c>
    </row>
    <row r="619" spans="11:12" x14ac:dyDescent="0.35">
      <c r="K619" s="405">
        <v>1168028281</v>
      </c>
      <c r="L619" s="405" t="s">
        <v>920</v>
      </c>
    </row>
    <row r="620" spans="11:12" x14ac:dyDescent="0.35">
      <c r="K620" s="405">
        <v>1168048198</v>
      </c>
      <c r="L620" s="405" t="s">
        <v>524</v>
      </c>
    </row>
    <row r="621" spans="11:12" x14ac:dyDescent="0.35">
      <c r="K621" s="405">
        <v>1168055441</v>
      </c>
      <c r="L621" s="405" t="s">
        <v>921</v>
      </c>
    </row>
    <row r="622" spans="11:12" x14ac:dyDescent="0.35">
      <c r="K622" s="405">
        <v>1168181239</v>
      </c>
      <c r="L622" s="405" t="s">
        <v>922</v>
      </c>
    </row>
    <row r="623" spans="11:12" x14ac:dyDescent="0.35">
      <c r="K623" s="405">
        <v>1168196781</v>
      </c>
      <c r="L623" s="405" t="s">
        <v>923</v>
      </c>
    </row>
    <row r="624" spans="11:12" x14ac:dyDescent="0.35">
      <c r="K624" s="405">
        <v>1168220581</v>
      </c>
      <c r="L624" s="405" t="s">
        <v>424</v>
      </c>
    </row>
    <row r="625" spans="11:12" x14ac:dyDescent="0.35">
      <c r="K625" s="405">
        <v>1168262880</v>
      </c>
      <c r="L625" s="405" t="s">
        <v>309</v>
      </c>
    </row>
    <row r="626" spans="11:12" x14ac:dyDescent="0.35">
      <c r="K626" s="405">
        <v>1168347392</v>
      </c>
      <c r="L626" s="405" t="s">
        <v>924</v>
      </c>
    </row>
    <row r="627" spans="11:12" x14ac:dyDescent="0.35">
      <c r="K627" s="405">
        <v>1168357946</v>
      </c>
      <c r="L627" s="405" t="s">
        <v>925</v>
      </c>
    </row>
    <row r="628" spans="11:12" x14ac:dyDescent="0.35">
      <c r="K628" s="405">
        <v>1168366285</v>
      </c>
      <c r="L628" s="405" t="s">
        <v>352</v>
      </c>
    </row>
    <row r="629" spans="11:12" x14ac:dyDescent="0.35">
      <c r="K629" s="405">
        <v>1168494616</v>
      </c>
      <c r="L629" s="405" t="s">
        <v>576</v>
      </c>
    </row>
    <row r="630" spans="11:12" x14ac:dyDescent="0.35">
      <c r="K630" s="405">
        <v>1168512987</v>
      </c>
      <c r="L630" s="405" t="s">
        <v>926</v>
      </c>
    </row>
    <row r="631" spans="11:12" x14ac:dyDescent="0.35">
      <c r="K631" s="405">
        <v>1168636182</v>
      </c>
      <c r="L631" s="405" t="s">
        <v>344</v>
      </c>
    </row>
    <row r="632" spans="11:12" x14ac:dyDescent="0.35">
      <c r="K632" s="405">
        <v>1168663731</v>
      </c>
      <c r="L632" s="405" t="s">
        <v>589</v>
      </c>
    </row>
    <row r="633" spans="11:12" x14ac:dyDescent="0.35">
      <c r="K633" s="405">
        <v>1168800176</v>
      </c>
      <c r="L633" s="405" t="s">
        <v>927</v>
      </c>
    </row>
    <row r="634" spans="11:12" x14ac:dyDescent="0.35">
      <c r="K634" s="405">
        <v>1168868207</v>
      </c>
      <c r="L634" s="405" t="s">
        <v>345</v>
      </c>
    </row>
    <row r="635" spans="11:12" x14ac:dyDescent="0.35">
      <c r="K635" s="405">
        <v>1168892439</v>
      </c>
      <c r="L635" s="405" t="s">
        <v>928</v>
      </c>
    </row>
    <row r="636" spans="11:12" x14ac:dyDescent="0.35">
      <c r="K636" s="405">
        <v>1168932516</v>
      </c>
      <c r="L636" s="405" t="s">
        <v>929</v>
      </c>
    </row>
    <row r="637" spans="11:12" x14ac:dyDescent="0.35">
      <c r="K637" s="405">
        <v>1168960053</v>
      </c>
      <c r="L637" s="405" t="s">
        <v>601</v>
      </c>
    </row>
    <row r="638" spans="11:12" x14ac:dyDescent="0.35">
      <c r="K638" s="405">
        <v>1168971100</v>
      </c>
      <c r="L638" s="405" t="s">
        <v>470</v>
      </c>
    </row>
    <row r="639" spans="11:12" x14ac:dyDescent="0.35">
      <c r="K639" s="405">
        <v>1168971118</v>
      </c>
      <c r="L639" s="405" t="s">
        <v>710</v>
      </c>
    </row>
    <row r="640" spans="11:12" x14ac:dyDescent="0.35">
      <c r="K640" s="405">
        <v>1168981596</v>
      </c>
      <c r="L640" s="405" t="s">
        <v>548</v>
      </c>
    </row>
    <row r="641" spans="11:12" x14ac:dyDescent="0.35">
      <c r="K641" s="405">
        <v>1168981745</v>
      </c>
      <c r="L641" s="405" t="s">
        <v>608</v>
      </c>
    </row>
    <row r="642" spans="11:12" x14ac:dyDescent="0.35">
      <c r="K642" s="405">
        <v>1169055812</v>
      </c>
      <c r="L642" s="405" t="s">
        <v>199</v>
      </c>
    </row>
    <row r="643" spans="11:12" x14ac:dyDescent="0.35">
      <c r="K643" s="405">
        <v>1169083822</v>
      </c>
      <c r="L643" s="405" t="s">
        <v>930</v>
      </c>
    </row>
    <row r="644" spans="11:12" x14ac:dyDescent="0.35">
      <c r="K644" s="405">
        <v>1169099828</v>
      </c>
      <c r="L644" s="405" t="s">
        <v>588</v>
      </c>
    </row>
    <row r="645" spans="11:12" x14ac:dyDescent="0.35">
      <c r="K645" s="405">
        <v>1169102192</v>
      </c>
      <c r="L645" s="405" t="s">
        <v>528</v>
      </c>
    </row>
    <row r="646" spans="11:12" x14ac:dyDescent="0.35">
      <c r="K646" s="405">
        <v>1169102283</v>
      </c>
      <c r="L646" s="405" t="s">
        <v>547</v>
      </c>
    </row>
    <row r="647" spans="11:12" x14ac:dyDescent="0.35">
      <c r="K647" s="405">
        <v>1169159416</v>
      </c>
      <c r="L647" s="405" t="s">
        <v>931</v>
      </c>
    </row>
    <row r="648" spans="11:12" x14ac:dyDescent="0.35">
      <c r="K648" s="405">
        <v>1169164309</v>
      </c>
      <c r="L648" s="405" t="s">
        <v>206</v>
      </c>
    </row>
    <row r="649" spans="11:12" x14ac:dyDescent="0.35">
      <c r="K649" s="405">
        <v>1169177970</v>
      </c>
      <c r="L649" s="405" t="s">
        <v>932</v>
      </c>
    </row>
    <row r="650" spans="11:12" x14ac:dyDescent="0.35">
      <c r="K650" s="405">
        <v>1169187623</v>
      </c>
      <c r="L650" s="405" t="s">
        <v>933</v>
      </c>
    </row>
    <row r="651" spans="11:12" x14ac:dyDescent="0.35">
      <c r="K651" s="405">
        <v>1169196459</v>
      </c>
      <c r="L651" s="405" t="s">
        <v>561</v>
      </c>
    </row>
    <row r="652" spans="11:12" x14ac:dyDescent="0.35">
      <c r="K652" s="405">
        <v>1169287936</v>
      </c>
      <c r="L652" s="405" t="s">
        <v>211</v>
      </c>
    </row>
    <row r="653" spans="11:12" x14ac:dyDescent="0.35">
      <c r="K653" s="405">
        <v>1169295137</v>
      </c>
      <c r="L653" s="405" t="s">
        <v>934</v>
      </c>
    </row>
    <row r="654" spans="11:12" x14ac:dyDescent="0.35">
      <c r="K654" s="405">
        <v>1169312205</v>
      </c>
      <c r="L654" s="405" t="s">
        <v>319</v>
      </c>
    </row>
    <row r="655" spans="11:12" x14ac:dyDescent="0.35">
      <c r="K655" s="405">
        <v>1169319101</v>
      </c>
      <c r="L655" s="405" t="s">
        <v>594</v>
      </c>
    </row>
    <row r="656" spans="11:12" x14ac:dyDescent="0.35">
      <c r="K656" s="405">
        <v>1169333250</v>
      </c>
      <c r="L656" s="405" t="s">
        <v>935</v>
      </c>
    </row>
    <row r="657" spans="11:12" x14ac:dyDescent="0.35">
      <c r="K657" s="405">
        <v>1169403913</v>
      </c>
      <c r="L657" s="405" t="s">
        <v>623</v>
      </c>
    </row>
    <row r="658" spans="11:12" x14ac:dyDescent="0.35">
      <c r="K658" s="405">
        <v>1169440881</v>
      </c>
      <c r="L658" s="405" t="s">
        <v>936</v>
      </c>
    </row>
    <row r="659" spans="11:12" x14ac:dyDescent="0.35">
      <c r="K659" s="405">
        <v>1169449874</v>
      </c>
      <c r="L659" s="405" t="s">
        <v>937</v>
      </c>
    </row>
    <row r="660" spans="11:12" x14ac:dyDescent="0.35">
      <c r="K660" s="405">
        <v>1169457414</v>
      </c>
      <c r="L660" s="405" t="s">
        <v>938</v>
      </c>
    </row>
    <row r="661" spans="11:12" x14ac:dyDescent="0.35">
      <c r="K661" s="405">
        <v>1169501773</v>
      </c>
      <c r="L661" s="405" t="s">
        <v>560</v>
      </c>
    </row>
    <row r="662" spans="11:12" x14ac:dyDescent="0.35">
      <c r="K662" s="405">
        <v>1169506012</v>
      </c>
      <c r="L662" s="405" t="s">
        <v>939</v>
      </c>
    </row>
    <row r="663" spans="11:12" x14ac:dyDescent="0.35">
      <c r="K663" s="405">
        <v>1169606911</v>
      </c>
      <c r="L663" s="405" t="s">
        <v>195</v>
      </c>
    </row>
    <row r="664" spans="11:12" x14ac:dyDescent="0.35">
      <c r="K664" s="405">
        <v>1169613875</v>
      </c>
      <c r="L664" s="405" t="s">
        <v>940</v>
      </c>
    </row>
    <row r="665" spans="11:12" x14ac:dyDescent="0.35">
      <c r="K665" s="405">
        <v>1169652014</v>
      </c>
      <c r="L665" s="405" t="s">
        <v>941</v>
      </c>
    </row>
    <row r="666" spans="11:12" x14ac:dyDescent="0.35">
      <c r="K666" s="405">
        <v>1169666758</v>
      </c>
      <c r="L666" s="405" t="s">
        <v>707</v>
      </c>
    </row>
    <row r="667" spans="11:12" x14ac:dyDescent="0.35">
      <c r="K667" s="405">
        <v>1169714897</v>
      </c>
      <c r="L667" s="405" t="s">
        <v>942</v>
      </c>
    </row>
    <row r="668" spans="11:12" x14ac:dyDescent="0.35">
      <c r="K668" s="405">
        <v>1169837227</v>
      </c>
      <c r="L668" s="405" t="s">
        <v>943</v>
      </c>
    </row>
    <row r="669" spans="11:12" x14ac:dyDescent="0.35">
      <c r="K669" s="405">
        <v>1169875748</v>
      </c>
      <c r="L669" s="405" t="s">
        <v>621</v>
      </c>
    </row>
    <row r="670" spans="11:12" x14ac:dyDescent="0.35">
      <c r="K670" s="405">
        <v>1169893485</v>
      </c>
      <c r="L670" s="405" t="s">
        <v>944</v>
      </c>
    </row>
    <row r="671" spans="11:12" x14ac:dyDescent="0.35">
      <c r="K671" s="405">
        <v>1169929982</v>
      </c>
      <c r="L671" s="405" t="s">
        <v>945</v>
      </c>
    </row>
    <row r="672" spans="11:12" x14ac:dyDescent="0.35">
      <c r="K672" s="405">
        <v>1169970309</v>
      </c>
      <c r="L672" s="405" t="s">
        <v>576</v>
      </c>
    </row>
    <row r="673" spans="11:12" x14ac:dyDescent="0.35">
      <c r="K673" s="405">
        <v>1170054846</v>
      </c>
      <c r="L673" s="405" t="s">
        <v>680</v>
      </c>
    </row>
    <row r="674" spans="11:12" x14ac:dyDescent="0.35">
      <c r="K674" s="405">
        <v>1170071832</v>
      </c>
      <c r="L674" s="405" t="s">
        <v>250</v>
      </c>
    </row>
    <row r="675" spans="11:12" x14ac:dyDescent="0.35">
      <c r="K675" s="405">
        <v>1170092853</v>
      </c>
      <c r="L675" s="405" t="s">
        <v>946</v>
      </c>
    </row>
    <row r="676" spans="11:12" x14ac:dyDescent="0.35">
      <c r="K676" s="405">
        <v>1170097613</v>
      </c>
      <c r="L676" s="405" t="s">
        <v>512</v>
      </c>
    </row>
    <row r="677" spans="11:12" x14ac:dyDescent="0.35">
      <c r="K677" s="405">
        <v>1170105507</v>
      </c>
      <c r="L677" s="405" t="s">
        <v>202</v>
      </c>
    </row>
    <row r="678" spans="11:12" x14ac:dyDescent="0.35">
      <c r="K678" s="405">
        <v>1170179767</v>
      </c>
      <c r="L678" s="405" t="s">
        <v>540</v>
      </c>
    </row>
    <row r="679" spans="11:12" x14ac:dyDescent="0.35">
      <c r="K679" s="405">
        <v>1170259353</v>
      </c>
      <c r="L679" s="405" t="s">
        <v>558</v>
      </c>
    </row>
    <row r="680" spans="11:12" x14ac:dyDescent="0.35">
      <c r="K680" s="405">
        <v>1170284401</v>
      </c>
      <c r="L680" s="405" t="s">
        <v>947</v>
      </c>
    </row>
    <row r="681" spans="11:12" x14ac:dyDescent="0.35">
      <c r="K681" s="405">
        <v>1170311626</v>
      </c>
      <c r="L681" s="405" t="s">
        <v>553</v>
      </c>
    </row>
    <row r="682" spans="11:12" x14ac:dyDescent="0.35">
      <c r="K682" s="405">
        <v>1170330394</v>
      </c>
      <c r="L682" s="405" t="s">
        <v>341</v>
      </c>
    </row>
    <row r="683" spans="11:12" x14ac:dyDescent="0.35">
      <c r="K683" s="405">
        <v>1170395041</v>
      </c>
      <c r="L683" s="405" t="s">
        <v>355</v>
      </c>
    </row>
    <row r="684" spans="11:12" x14ac:dyDescent="0.35">
      <c r="K684" s="405">
        <v>1170429360</v>
      </c>
      <c r="L684" s="405" t="s">
        <v>579</v>
      </c>
    </row>
    <row r="685" spans="11:12" x14ac:dyDescent="0.35">
      <c r="K685" s="405">
        <v>1170458682</v>
      </c>
      <c r="L685" s="405" t="s">
        <v>302</v>
      </c>
    </row>
    <row r="686" spans="11:12" x14ac:dyDescent="0.35">
      <c r="K686" s="405">
        <v>1170476122</v>
      </c>
      <c r="L686" s="405" t="s">
        <v>201</v>
      </c>
    </row>
    <row r="687" spans="11:12" x14ac:dyDescent="0.35">
      <c r="K687" s="405">
        <v>1170616453</v>
      </c>
      <c r="L687" s="405" t="s">
        <v>948</v>
      </c>
    </row>
    <row r="688" spans="11:12" x14ac:dyDescent="0.35">
      <c r="K688" s="405">
        <v>1170646567</v>
      </c>
      <c r="L688" s="405" t="s">
        <v>284</v>
      </c>
    </row>
    <row r="689" spans="11:12" x14ac:dyDescent="0.35">
      <c r="K689" s="405">
        <v>1170666375</v>
      </c>
      <c r="L689" s="405" t="s">
        <v>949</v>
      </c>
    </row>
    <row r="690" spans="11:12" x14ac:dyDescent="0.35">
      <c r="K690" s="405">
        <v>1170692728</v>
      </c>
      <c r="L690" s="405" t="s">
        <v>950</v>
      </c>
    </row>
    <row r="691" spans="11:12" x14ac:dyDescent="0.35">
      <c r="K691" s="405">
        <v>1170692785</v>
      </c>
      <c r="L691" s="405" t="s">
        <v>610</v>
      </c>
    </row>
    <row r="692" spans="11:12" x14ac:dyDescent="0.35">
      <c r="K692" s="405">
        <v>1170699863</v>
      </c>
      <c r="L692" s="405" t="s">
        <v>281</v>
      </c>
    </row>
    <row r="693" spans="11:12" x14ac:dyDescent="0.35">
      <c r="K693" s="405">
        <v>1170737234</v>
      </c>
      <c r="L693" s="405" t="s">
        <v>491</v>
      </c>
    </row>
    <row r="694" spans="11:12" x14ac:dyDescent="0.35">
      <c r="K694" s="405">
        <v>1170798160</v>
      </c>
      <c r="L694" s="405" t="s">
        <v>951</v>
      </c>
    </row>
    <row r="695" spans="11:12" x14ac:dyDescent="0.35">
      <c r="K695" s="405">
        <v>1170812359</v>
      </c>
      <c r="L695" s="405" t="s">
        <v>952</v>
      </c>
    </row>
    <row r="696" spans="11:12" x14ac:dyDescent="0.35">
      <c r="K696" s="405">
        <v>1170867130</v>
      </c>
      <c r="L696" s="405" t="s">
        <v>411</v>
      </c>
    </row>
    <row r="697" spans="11:12" x14ac:dyDescent="0.35">
      <c r="K697" s="405">
        <v>1170939632</v>
      </c>
      <c r="L697" s="405" t="s">
        <v>313</v>
      </c>
    </row>
    <row r="698" spans="11:12" x14ac:dyDescent="0.35">
      <c r="K698" s="405">
        <v>1170950431</v>
      </c>
      <c r="L698" s="405" t="s">
        <v>490</v>
      </c>
    </row>
    <row r="699" spans="11:12" x14ac:dyDescent="0.35">
      <c r="K699" s="405">
        <v>1171141147</v>
      </c>
      <c r="L699" s="405" t="s">
        <v>953</v>
      </c>
    </row>
    <row r="700" spans="11:12" x14ac:dyDescent="0.35">
      <c r="K700" s="405">
        <v>1171169601</v>
      </c>
      <c r="L700" s="405" t="s">
        <v>527</v>
      </c>
    </row>
    <row r="701" spans="11:12" x14ac:dyDescent="0.35">
      <c r="K701" s="405">
        <v>1171225866</v>
      </c>
      <c r="L701" s="405" t="s">
        <v>577</v>
      </c>
    </row>
    <row r="702" spans="11:12" x14ac:dyDescent="0.35">
      <c r="K702" s="405">
        <v>1171248033</v>
      </c>
      <c r="L702" s="405" t="s">
        <v>342</v>
      </c>
    </row>
    <row r="703" spans="11:12" x14ac:dyDescent="0.35">
      <c r="K703" s="405">
        <v>1171281935</v>
      </c>
      <c r="L703" s="405" t="s">
        <v>954</v>
      </c>
    </row>
    <row r="704" spans="11:12" x14ac:dyDescent="0.35">
      <c r="K704" s="405">
        <v>1171332811</v>
      </c>
      <c r="L704" s="405" t="s">
        <v>274</v>
      </c>
    </row>
    <row r="705" spans="11:12" x14ac:dyDescent="0.35">
      <c r="K705" s="405">
        <v>1171448534</v>
      </c>
      <c r="L705" s="405" t="s">
        <v>713</v>
      </c>
    </row>
    <row r="706" spans="11:12" x14ac:dyDescent="0.35">
      <c r="K706" s="405">
        <v>1171573380</v>
      </c>
      <c r="L706" s="405" t="s">
        <v>955</v>
      </c>
    </row>
    <row r="707" spans="11:12" x14ac:dyDescent="0.35">
      <c r="K707" s="405">
        <v>1171615850</v>
      </c>
      <c r="L707" s="405" t="s">
        <v>566</v>
      </c>
    </row>
    <row r="708" spans="11:12" x14ac:dyDescent="0.35">
      <c r="K708" s="405">
        <v>1171669667</v>
      </c>
      <c r="L708" s="405" t="s">
        <v>956</v>
      </c>
    </row>
    <row r="709" spans="11:12" x14ac:dyDescent="0.35">
      <c r="K709" s="405">
        <v>1171770879</v>
      </c>
      <c r="L709" s="405" t="s">
        <v>957</v>
      </c>
    </row>
    <row r="710" spans="11:12" x14ac:dyDescent="0.35">
      <c r="K710" s="405">
        <v>1171895510</v>
      </c>
      <c r="L710" s="405" t="s">
        <v>513</v>
      </c>
    </row>
    <row r="711" spans="11:12" x14ac:dyDescent="0.35">
      <c r="K711" s="405">
        <v>1171945190</v>
      </c>
      <c r="L711" s="405" t="s">
        <v>958</v>
      </c>
    </row>
    <row r="712" spans="11:12" x14ac:dyDescent="0.35">
      <c r="K712" s="405">
        <v>1171994925</v>
      </c>
      <c r="L712" s="405" t="s">
        <v>349</v>
      </c>
    </row>
    <row r="713" spans="11:12" x14ac:dyDescent="0.35">
      <c r="K713" s="405">
        <v>1172009228</v>
      </c>
      <c r="L713" s="405" t="s">
        <v>959</v>
      </c>
    </row>
    <row r="714" spans="11:12" x14ac:dyDescent="0.35">
      <c r="K714" s="405">
        <v>1172059355</v>
      </c>
      <c r="L714" s="405" t="s">
        <v>960</v>
      </c>
    </row>
    <row r="715" spans="11:12" x14ac:dyDescent="0.35">
      <c r="K715" s="405">
        <v>1172062888</v>
      </c>
      <c r="L715" s="405" t="s">
        <v>554</v>
      </c>
    </row>
    <row r="716" spans="11:12" x14ac:dyDescent="0.35">
      <c r="K716" s="405">
        <v>1172100142</v>
      </c>
      <c r="L716" s="405" t="s">
        <v>539</v>
      </c>
    </row>
    <row r="717" spans="11:12" x14ac:dyDescent="0.35">
      <c r="K717" s="405">
        <v>1172130560</v>
      </c>
      <c r="L717" s="405" t="s">
        <v>961</v>
      </c>
    </row>
    <row r="718" spans="11:12" x14ac:dyDescent="0.35">
      <c r="K718" s="405">
        <v>1172241953</v>
      </c>
      <c r="L718" s="405" t="s">
        <v>962</v>
      </c>
    </row>
    <row r="719" spans="11:12" x14ac:dyDescent="0.35">
      <c r="K719" s="405">
        <v>1172330608</v>
      </c>
      <c r="L719" s="405" t="s">
        <v>353</v>
      </c>
    </row>
    <row r="720" spans="11:12" x14ac:dyDescent="0.35">
      <c r="K720" s="405">
        <v>1172335169</v>
      </c>
      <c r="L720" s="405" t="s">
        <v>963</v>
      </c>
    </row>
    <row r="721" spans="11:12" x14ac:dyDescent="0.35">
      <c r="K721" s="405">
        <v>1172343908</v>
      </c>
      <c r="L721" s="405" t="s">
        <v>453</v>
      </c>
    </row>
    <row r="722" spans="11:12" x14ac:dyDescent="0.35">
      <c r="K722" s="405">
        <v>1172405988</v>
      </c>
      <c r="L722" s="405" t="s">
        <v>964</v>
      </c>
    </row>
    <row r="723" spans="11:12" x14ac:dyDescent="0.35">
      <c r="K723" s="405">
        <v>1172440019</v>
      </c>
      <c r="L723" s="405" t="s">
        <v>965</v>
      </c>
    </row>
    <row r="724" spans="11:12" x14ac:dyDescent="0.35">
      <c r="K724" s="405">
        <v>1172446859</v>
      </c>
      <c r="L724" s="405" t="s">
        <v>641</v>
      </c>
    </row>
    <row r="725" spans="11:12" x14ac:dyDescent="0.35">
      <c r="K725" s="405">
        <v>1172453020</v>
      </c>
      <c r="L725" s="405" t="s">
        <v>421</v>
      </c>
    </row>
    <row r="726" spans="11:12" x14ac:dyDescent="0.35">
      <c r="K726" s="405">
        <v>1172509193</v>
      </c>
      <c r="L726" s="405" t="s">
        <v>223</v>
      </c>
    </row>
    <row r="727" spans="11:12" x14ac:dyDescent="0.35">
      <c r="K727" s="405">
        <v>1172513344</v>
      </c>
      <c r="L727" s="405" t="s">
        <v>966</v>
      </c>
    </row>
    <row r="728" spans="11:12" x14ac:dyDescent="0.35">
      <c r="K728" s="405">
        <v>1172537848</v>
      </c>
      <c r="L728" s="405" t="s">
        <v>967</v>
      </c>
    </row>
    <row r="729" spans="11:12" x14ac:dyDescent="0.35">
      <c r="K729" s="405">
        <v>1172597271</v>
      </c>
      <c r="L729" s="405" t="s">
        <v>446</v>
      </c>
    </row>
    <row r="730" spans="11:12" x14ac:dyDescent="0.35">
      <c r="K730" s="405">
        <v>1172635881</v>
      </c>
      <c r="L730" s="405" t="s">
        <v>522</v>
      </c>
    </row>
    <row r="731" spans="11:12" x14ac:dyDescent="0.35">
      <c r="K731" s="405">
        <v>1172734577</v>
      </c>
      <c r="L731" s="405" t="s">
        <v>968</v>
      </c>
    </row>
    <row r="732" spans="11:12" x14ac:dyDescent="0.35">
      <c r="K732" s="405">
        <v>1172760051</v>
      </c>
      <c r="L732" s="405" t="s">
        <v>364</v>
      </c>
    </row>
    <row r="733" spans="11:12" x14ac:dyDescent="0.35">
      <c r="K733" s="405">
        <v>1172815244</v>
      </c>
      <c r="L733" s="405" t="s">
        <v>969</v>
      </c>
    </row>
    <row r="734" spans="11:12" x14ac:dyDescent="0.35">
      <c r="K734" s="405">
        <v>1172827587</v>
      </c>
      <c r="L734" s="405" t="s">
        <v>627</v>
      </c>
    </row>
    <row r="735" spans="11:12" x14ac:dyDescent="0.35">
      <c r="K735" s="405">
        <v>1172855778</v>
      </c>
      <c r="L735" s="405" t="s">
        <v>228</v>
      </c>
    </row>
    <row r="736" spans="11:12" x14ac:dyDescent="0.35">
      <c r="K736" s="405">
        <v>1172905821</v>
      </c>
      <c r="L736" s="405" t="s">
        <v>970</v>
      </c>
    </row>
    <row r="737" spans="11:12" x14ac:dyDescent="0.35">
      <c r="K737" s="405">
        <v>1172906639</v>
      </c>
      <c r="L737" s="405" t="s">
        <v>243</v>
      </c>
    </row>
    <row r="738" spans="11:12" x14ac:dyDescent="0.35">
      <c r="K738" s="405">
        <v>1172921315</v>
      </c>
      <c r="L738" s="405" t="s">
        <v>672</v>
      </c>
    </row>
    <row r="739" spans="11:12" x14ac:dyDescent="0.35">
      <c r="K739" s="405">
        <v>1172957210</v>
      </c>
      <c r="L739" s="405" t="s">
        <v>496</v>
      </c>
    </row>
    <row r="740" spans="11:12" x14ac:dyDescent="0.35">
      <c r="K740" s="405">
        <v>1172969660</v>
      </c>
      <c r="L740" s="405" t="s">
        <v>631</v>
      </c>
    </row>
    <row r="741" spans="11:12" x14ac:dyDescent="0.35">
      <c r="K741" s="405">
        <v>1173046955</v>
      </c>
      <c r="L741" s="405" t="s">
        <v>971</v>
      </c>
    </row>
    <row r="742" spans="11:12" x14ac:dyDescent="0.35">
      <c r="K742" s="405">
        <v>1173182156</v>
      </c>
      <c r="L742" s="405" t="s">
        <v>611</v>
      </c>
    </row>
    <row r="743" spans="11:12" x14ac:dyDescent="0.35">
      <c r="K743" s="405">
        <v>1173220808</v>
      </c>
      <c r="L743" s="405" t="s">
        <v>972</v>
      </c>
    </row>
    <row r="744" spans="11:12" x14ac:dyDescent="0.35">
      <c r="K744" s="405">
        <v>1173333486</v>
      </c>
      <c r="L744" s="405" t="s">
        <v>973</v>
      </c>
    </row>
    <row r="745" spans="11:12" x14ac:dyDescent="0.35">
      <c r="K745" s="405">
        <v>1173342735</v>
      </c>
      <c r="L745" s="405" t="s">
        <v>974</v>
      </c>
    </row>
    <row r="746" spans="11:12" x14ac:dyDescent="0.35">
      <c r="K746" s="405">
        <v>1173344475</v>
      </c>
      <c r="L746" s="405" t="s">
        <v>975</v>
      </c>
    </row>
    <row r="747" spans="11:12" x14ac:dyDescent="0.35">
      <c r="K747" s="405">
        <v>1173362923</v>
      </c>
      <c r="L747" s="405" t="s">
        <v>976</v>
      </c>
    </row>
    <row r="748" spans="11:12" x14ac:dyDescent="0.35">
      <c r="K748" s="405">
        <v>1173470437</v>
      </c>
      <c r="L748" s="405" t="s">
        <v>362</v>
      </c>
    </row>
    <row r="749" spans="11:12" x14ac:dyDescent="0.35">
      <c r="K749" s="405">
        <v>1173476889</v>
      </c>
      <c r="L749" s="405" t="s">
        <v>419</v>
      </c>
    </row>
    <row r="750" spans="11:12" x14ac:dyDescent="0.35">
      <c r="K750" s="405">
        <v>1173489312</v>
      </c>
      <c r="L750" s="405" t="s">
        <v>977</v>
      </c>
    </row>
    <row r="751" spans="11:12" x14ac:dyDescent="0.35">
      <c r="K751" s="405">
        <v>1173507618</v>
      </c>
      <c r="L751" s="405" t="s">
        <v>325</v>
      </c>
    </row>
    <row r="752" spans="11:12" x14ac:dyDescent="0.35">
      <c r="K752" s="405">
        <v>1173589392</v>
      </c>
      <c r="L752" s="405" t="s">
        <v>978</v>
      </c>
    </row>
    <row r="753" spans="11:12" x14ac:dyDescent="0.35">
      <c r="K753" s="405">
        <v>1173630022</v>
      </c>
      <c r="L753" s="405" t="s">
        <v>499</v>
      </c>
    </row>
    <row r="754" spans="11:12" x14ac:dyDescent="0.35">
      <c r="K754" s="405">
        <v>1173701526</v>
      </c>
      <c r="L754" s="405" t="s">
        <v>600</v>
      </c>
    </row>
    <row r="755" spans="11:12" x14ac:dyDescent="0.35">
      <c r="K755" s="405">
        <v>1173777716</v>
      </c>
      <c r="L755" s="405" t="s">
        <v>979</v>
      </c>
    </row>
    <row r="756" spans="11:12" x14ac:dyDescent="0.35">
      <c r="K756" s="405">
        <v>1173812521</v>
      </c>
      <c r="L756" s="405" t="s">
        <v>980</v>
      </c>
    </row>
    <row r="757" spans="11:12" x14ac:dyDescent="0.35">
      <c r="K757" s="405">
        <v>1173832560</v>
      </c>
      <c r="L757" s="405" t="s">
        <v>981</v>
      </c>
    </row>
    <row r="758" spans="11:12" x14ac:dyDescent="0.35">
      <c r="K758" s="405">
        <v>1173869661</v>
      </c>
      <c r="L758" s="405" t="s">
        <v>205</v>
      </c>
    </row>
    <row r="759" spans="11:12" x14ac:dyDescent="0.35">
      <c r="K759" s="405">
        <v>1173878407</v>
      </c>
      <c r="L759" s="405" t="s">
        <v>982</v>
      </c>
    </row>
    <row r="760" spans="11:12" x14ac:dyDescent="0.35">
      <c r="K760" s="405">
        <v>1173921173</v>
      </c>
      <c r="L760" s="405" t="s">
        <v>410</v>
      </c>
    </row>
    <row r="761" spans="11:12" x14ac:dyDescent="0.35">
      <c r="K761" s="405">
        <v>1173940512</v>
      </c>
      <c r="L761" s="405" t="s">
        <v>328</v>
      </c>
    </row>
    <row r="762" spans="11:12" x14ac:dyDescent="0.35">
      <c r="K762" s="405">
        <v>1173967515</v>
      </c>
      <c r="L762" s="405" t="s">
        <v>983</v>
      </c>
    </row>
    <row r="763" spans="11:12" x14ac:dyDescent="0.35">
      <c r="K763" s="405">
        <v>1173978652</v>
      </c>
      <c r="L763" s="405" t="s">
        <v>375</v>
      </c>
    </row>
    <row r="764" spans="11:12" x14ac:dyDescent="0.35">
      <c r="K764" s="405">
        <v>1174051632</v>
      </c>
      <c r="L764" s="405" t="s">
        <v>357</v>
      </c>
    </row>
    <row r="765" spans="11:12" x14ac:dyDescent="0.35">
      <c r="K765" s="405">
        <v>1174153370</v>
      </c>
      <c r="L765" s="405" t="s">
        <v>984</v>
      </c>
    </row>
    <row r="766" spans="11:12" x14ac:dyDescent="0.35">
      <c r="K766" s="405">
        <v>1174196171</v>
      </c>
      <c r="L766" s="405" t="s">
        <v>231</v>
      </c>
    </row>
    <row r="767" spans="11:12" x14ac:dyDescent="0.35">
      <c r="K767" s="405">
        <v>1174219346</v>
      </c>
      <c r="L767" s="405" t="s">
        <v>502</v>
      </c>
    </row>
    <row r="768" spans="11:12" x14ac:dyDescent="0.35">
      <c r="K768" s="405">
        <v>1174657248</v>
      </c>
      <c r="L768" s="405" t="s">
        <v>203</v>
      </c>
    </row>
    <row r="769" spans="11:12" x14ac:dyDescent="0.35">
      <c r="K769" s="405">
        <v>1174748732</v>
      </c>
      <c r="L769" s="405" t="s">
        <v>985</v>
      </c>
    </row>
    <row r="770" spans="11:12" x14ac:dyDescent="0.35">
      <c r="K770" s="405">
        <v>1174820911</v>
      </c>
      <c r="L770" s="405" t="s">
        <v>273</v>
      </c>
    </row>
    <row r="771" spans="11:12" x14ac:dyDescent="0.35">
      <c r="K771" s="405">
        <v>1174956087</v>
      </c>
      <c r="L771" s="405" t="s">
        <v>752</v>
      </c>
    </row>
    <row r="772" spans="11:12" x14ac:dyDescent="0.35">
      <c r="K772" s="405">
        <v>1174968561</v>
      </c>
      <c r="L772" s="405" t="s">
        <v>337</v>
      </c>
    </row>
    <row r="773" spans="11:12" x14ac:dyDescent="0.35">
      <c r="K773" s="405">
        <v>1175018606</v>
      </c>
      <c r="L773" s="405" t="s">
        <v>986</v>
      </c>
    </row>
    <row r="774" spans="11:12" x14ac:dyDescent="0.35">
      <c r="K774" s="405">
        <v>1175099663</v>
      </c>
      <c r="L774" s="405" t="s">
        <v>389</v>
      </c>
    </row>
    <row r="775" spans="11:12" x14ac:dyDescent="0.35">
      <c r="K775" s="405">
        <v>1175102640</v>
      </c>
      <c r="L775" s="405" t="s">
        <v>987</v>
      </c>
    </row>
    <row r="776" spans="11:12" x14ac:dyDescent="0.35">
      <c r="K776" s="405">
        <v>1175161562</v>
      </c>
      <c r="L776" s="405" t="s">
        <v>988</v>
      </c>
    </row>
    <row r="777" spans="11:12" x14ac:dyDescent="0.35">
      <c r="K777" s="405">
        <v>1175229534</v>
      </c>
      <c r="L777" s="405" t="s">
        <v>989</v>
      </c>
    </row>
    <row r="778" spans="11:12" x14ac:dyDescent="0.35">
      <c r="K778" s="405">
        <v>1175243972</v>
      </c>
      <c r="L778" s="405" t="s">
        <v>990</v>
      </c>
    </row>
    <row r="779" spans="11:12" x14ac:dyDescent="0.35">
      <c r="K779" s="405">
        <v>1175244863</v>
      </c>
      <c r="L779" s="405" t="s">
        <v>374</v>
      </c>
    </row>
    <row r="780" spans="11:12" x14ac:dyDescent="0.35">
      <c r="K780" s="405">
        <v>1175427328</v>
      </c>
      <c r="L780" s="405" t="s">
        <v>991</v>
      </c>
    </row>
    <row r="781" spans="11:12" x14ac:dyDescent="0.35">
      <c r="K781" s="405">
        <v>1175453977</v>
      </c>
      <c r="L781" s="405" t="s">
        <v>992</v>
      </c>
    </row>
    <row r="782" spans="11:12" x14ac:dyDescent="0.35">
      <c r="K782" s="405">
        <v>1175455287</v>
      </c>
      <c r="L782" s="405" t="s">
        <v>993</v>
      </c>
    </row>
    <row r="783" spans="11:12" x14ac:dyDescent="0.35">
      <c r="K783" s="405">
        <v>1175461947</v>
      </c>
      <c r="L783" s="405" t="s">
        <v>994</v>
      </c>
    </row>
    <row r="784" spans="11:12" x14ac:dyDescent="0.35">
      <c r="K784" s="405">
        <v>1175599100</v>
      </c>
      <c r="L784" s="405" t="s">
        <v>995</v>
      </c>
    </row>
    <row r="785" spans="11:12" x14ac:dyDescent="0.35">
      <c r="K785" s="405">
        <v>1175617738</v>
      </c>
      <c r="L785" s="405" t="s">
        <v>996</v>
      </c>
    </row>
    <row r="786" spans="11:12" x14ac:dyDescent="0.35">
      <c r="K786" s="405">
        <v>1175714675</v>
      </c>
      <c r="L786" s="405" t="s">
        <v>997</v>
      </c>
    </row>
    <row r="787" spans="11:12" x14ac:dyDescent="0.35">
      <c r="K787" s="405">
        <v>1176059419</v>
      </c>
      <c r="L787" s="405" t="s">
        <v>998</v>
      </c>
    </row>
    <row r="788" spans="11:12" x14ac:dyDescent="0.35">
      <c r="K788" s="405">
        <v>1176213990</v>
      </c>
      <c r="L788" s="405" t="s">
        <v>999</v>
      </c>
    </row>
    <row r="789" spans="11:12" x14ac:dyDescent="0.35">
      <c r="K789" s="405">
        <v>1176278589</v>
      </c>
      <c r="L789" s="405" t="s">
        <v>1000</v>
      </c>
    </row>
    <row r="790" spans="11:12" x14ac:dyDescent="0.35">
      <c r="K790" s="405">
        <v>1176287481</v>
      </c>
      <c r="L790" s="405" t="s">
        <v>1001</v>
      </c>
    </row>
    <row r="791" spans="11:12" x14ac:dyDescent="0.35">
      <c r="K791" s="405">
        <v>1176405042</v>
      </c>
      <c r="L791" s="405" t="s">
        <v>1002</v>
      </c>
    </row>
    <row r="792" spans="11:12" x14ac:dyDescent="0.35">
      <c r="K792" s="405">
        <v>1176414630</v>
      </c>
      <c r="L792" s="405" t="s">
        <v>261</v>
      </c>
    </row>
    <row r="793" spans="11:12" x14ac:dyDescent="0.35">
      <c r="K793" s="405">
        <v>1176425644</v>
      </c>
      <c r="L793" s="405" t="s">
        <v>635</v>
      </c>
    </row>
    <row r="794" spans="11:12" x14ac:dyDescent="0.35">
      <c r="K794" s="405">
        <v>1176584549</v>
      </c>
      <c r="L794" s="405" t="s">
        <v>1003</v>
      </c>
    </row>
    <row r="795" spans="11:12" x14ac:dyDescent="0.35">
      <c r="K795" s="405">
        <v>1176629690</v>
      </c>
      <c r="L795" s="405" t="s">
        <v>1004</v>
      </c>
    </row>
    <row r="796" spans="11:12" x14ac:dyDescent="0.35">
      <c r="K796" s="405">
        <v>1176641695</v>
      </c>
      <c r="L796" s="405" t="s">
        <v>1005</v>
      </c>
    </row>
    <row r="797" spans="11:12" x14ac:dyDescent="0.35">
      <c r="K797" s="405">
        <v>1176978881</v>
      </c>
      <c r="L797" s="405" t="s">
        <v>343</v>
      </c>
    </row>
    <row r="798" spans="11:12" x14ac:dyDescent="0.35">
      <c r="K798" s="405">
        <v>1177220556</v>
      </c>
      <c r="L798" s="405" t="s">
        <v>640</v>
      </c>
    </row>
    <row r="799" spans="11:12" x14ac:dyDescent="0.35">
      <c r="K799" s="405">
        <v>1177394559</v>
      </c>
      <c r="L799" s="405" t="s">
        <v>1006</v>
      </c>
    </row>
    <row r="800" spans="11:12" x14ac:dyDescent="0.35">
      <c r="K800" s="405">
        <v>8811384443</v>
      </c>
      <c r="L800" s="405" t="s">
        <v>745</v>
      </c>
    </row>
    <row r="801" spans="11:12" x14ac:dyDescent="0.35">
      <c r="K801" s="405">
        <v>8811744323</v>
      </c>
      <c r="L801" s="405" t="s">
        <v>748</v>
      </c>
    </row>
    <row r="802" spans="11:12" x14ac:dyDescent="0.35">
      <c r="K802" s="405">
        <v>8811775467</v>
      </c>
      <c r="L802" s="405" t="s">
        <v>735</v>
      </c>
    </row>
    <row r="803" spans="11:12" x14ac:dyDescent="0.35">
      <c r="K803" s="405">
        <v>8811809753</v>
      </c>
      <c r="L803" s="405" t="s">
        <v>740</v>
      </c>
    </row>
    <row r="804" spans="11:12" x14ac:dyDescent="0.35">
      <c r="K804" s="405">
        <v>8811925674</v>
      </c>
      <c r="L804" s="405" t="s">
        <v>741</v>
      </c>
    </row>
    <row r="805" spans="11:12" x14ac:dyDescent="0.35">
      <c r="K805" s="405">
        <v>8812231080</v>
      </c>
      <c r="L805" s="405" t="s">
        <v>742</v>
      </c>
    </row>
    <row r="806" spans="11:12" x14ac:dyDescent="0.35">
      <c r="K806" s="405">
        <v>8813428156</v>
      </c>
      <c r="L806" s="405" t="s">
        <v>739</v>
      </c>
    </row>
    <row r="807" spans="11:12" x14ac:dyDescent="0.35">
      <c r="K807" s="405">
        <v>8813433172</v>
      </c>
      <c r="L807" s="405" t="s">
        <v>736</v>
      </c>
    </row>
    <row r="808" spans="11:12" x14ac:dyDescent="0.35">
      <c r="K808" s="405">
        <v>8815869167</v>
      </c>
      <c r="L808" s="405" t="s">
        <v>398</v>
      </c>
    </row>
    <row r="809" spans="11:12" x14ac:dyDescent="0.35">
      <c r="K809" s="405">
        <v>8815911498</v>
      </c>
      <c r="L809" s="405" t="s">
        <v>734</v>
      </c>
    </row>
    <row r="810" spans="11:12" x14ac:dyDescent="0.35">
      <c r="K810" s="405">
        <v>8815926157</v>
      </c>
      <c r="L810" s="405" t="s">
        <v>743</v>
      </c>
    </row>
    <row r="811" spans="11:12" x14ac:dyDescent="0.35">
      <c r="K811" s="405">
        <v>8819029677</v>
      </c>
      <c r="L811" s="405" t="s">
        <v>738</v>
      </c>
    </row>
    <row r="812" spans="11:12" x14ac:dyDescent="0.35">
      <c r="K812" s="405">
        <v>8825579871</v>
      </c>
      <c r="L812" s="405" t="s">
        <v>733</v>
      </c>
    </row>
    <row r="813" spans="11:12" x14ac:dyDescent="0.35">
      <c r="K813" s="405">
        <v>8826696609</v>
      </c>
      <c r="L813" s="405" t="s">
        <v>747</v>
      </c>
    </row>
    <row r="814" spans="11:12" x14ac:dyDescent="0.35">
      <c r="K814" s="405">
        <v>8831846157</v>
      </c>
      <c r="L814" s="405" t="s">
        <v>746</v>
      </c>
    </row>
    <row r="815" spans="11:12" x14ac:dyDescent="0.35">
      <c r="K815" s="405">
        <v>8831853724</v>
      </c>
      <c r="L815" s="405" t="s">
        <v>732</v>
      </c>
    </row>
    <row r="816" spans="11:12" x14ac:dyDescent="0.35">
      <c r="K816" s="405">
        <v>8831854904</v>
      </c>
      <c r="L816" s="405" t="s">
        <v>737</v>
      </c>
    </row>
    <row r="817" spans="11:12" x14ac:dyDescent="0.35">
      <c r="K817" s="405">
        <v>8831854987</v>
      </c>
      <c r="L817" s="405" t="s">
        <v>748</v>
      </c>
    </row>
    <row r="818" spans="11:12" x14ac:dyDescent="0.35">
      <c r="K818" s="405">
        <v>8831854995</v>
      </c>
      <c r="L818" s="405" t="s">
        <v>744</v>
      </c>
    </row>
    <row r="819" spans="11:12" x14ac:dyDescent="0.35">
      <c r="K819" s="413"/>
      <c r="L819" s="413"/>
    </row>
    <row r="820" spans="11:12" x14ac:dyDescent="0.35">
      <c r="K820" s="413"/>
      <c r="L820" s="413"/>
    </row>
    <row r="821" spans="11:12" x14ac:dyDescent="0.35">
      <c r="K821" s="413"/>
      <c r="L821" s="413"/>
    </row>
    <row r="822" spans="11:12" x14ac:dyDescent="0.35">
      <c r="K822" s="413"/>
      <c r="L822" s="413"/>
    </row>
    <row r="823" spans="11:12" x14ac:dyDescent="0.35">
      <c r="K823" s="413"/>
      <c r="L823" s="413"/>
    </row>
    <row r="824" spans="11:12" x14ac:dyDescent="0.35">
      <c r="K824" s="413"/>
      <c r="L824" s="413"/>
    </row>
    <row r="825" spans="11:12" x14ac:dyDescent="0.35">
      <c r="K825" s="413"/>
      <c r="L825" s="413"/>
    </row>
    <row r="826" spans="11:12" x14ac:dyDescent="0.35">
      <c r="K826" s="413"/>
      <c r="L826" s="413"/>
    </row>
    <row r="827" spans="11:12" x14ac:dyDescent="0.35">
      <c r="K827" s="413"/>
      <c r="L827" s="413"/>
    </row>
    <row r="828" spans="11:12" x14ac:dyDescent="0.35">
      <c r="K828" s="413"/>
      <c r="L828" s="413"/>
    </row>
    <row r="829" spans="11:12" x14ac:dyDescent="0.35">
      <c r="K829" s="413"/>
      <c r="L829" s="413"/>
    </row>
    <row r="830" spans="11:12" x14ac:dyDescent="0.35">
      <c r="K830" s="413"/>
      <c r="L830" s="413"/>
    </row>
    <row r="831" spans="11:12" x14ac:dyDescent="0.35">
      <c r="K831" s="413"/>
      <c r="L831" s="413"/>
    </row>
    <row r="832" spans="11:12" x14ac:dyDescent="0.35">
      <c r="K832" s="413"/>
      <c r="L832" s="413"/>
    </row>
    <row r="833" spans="11:12" x14ac:dyDescent="0.35">
      <c r="K833" s="413"/>
      <c r="L833" s="413"/>
    </row>
    <row r="834" spans="11:12" x14ac:dyDescent="0.35">
      <c r="K834" s="413"/>
      <c r="L834" s="413"/>
    </row>
    <row r="835" spans="11:12" x14ac:dyDescent="0.35">
      <c r="K835" s="413"/>
      <c r="L835" s="413"/>
    </row>
    <row r="836" spans="11:12" x14ac:dyDescent="0.35">
      <c r="K836" s="413"/>
      <c r="L836" s="413"/>
    </row>
    <row r="837" spans="11:12" x14ac:dyDescent="0.35">
      <c r="K837" s="413"/>
      <c r="L837" s="413"/>
    </row>
    <row r="838" spans="11:12" x14ac:dyDescent="0.35">
      <c r="K838" s="413"/>
      <c r="L838" s="413"/>
    </row>
    <row r="839" spans="11:12" x14ac:dyDescent="0.35">
      <c r="K839" s="413"/>
      <c r="L839" s="413"/>
    </row>
    <row r="840" spans="11:12" x14ac:dyDescent="0.35">
      <c r="K840" s="413"/>
      <c r="L840" s="413"/>
    </row>
    <row r="841" spans="11:12" x14ac:dyDescent="0.35">
      <c r="K841" s="413"/>
      <c r="L841" s="413"/>
    </row>
    <row r="842" spans="11:12" x14ac:dyDescent="0.35">
      <c r="K842" s="413"/>
      <c r="L842" s="413"/>
    </row>
    <row r="843" spans="11:12" x14ac:dyDescent="0.35">
      <c r="K843" s="413"/>
      <c r="L843" s="413"/>
    </row>
    <row r="844" spans="11:12" x14ac:dyDescent="0.35">
      <c r="K844" s="413"/>
      <c r="L844" s="413"/>
    </row>
    <row r="845" spans="11:12" x14ac:dyDescent="0.35">
      <c r="K845" s="413"/>
      <c r="L845" s="413"/>
    </row>
    <row r="846" spans="11:12" x14ac:dyDescent="0.35">
      <c r="K846" s="413"/>
      <c r="L846" s="413"/>
    </row>
    <row r="847" spans="11:12" x14ac:dyDescent="0.35">
      <c r="K847" s="413"/>
      <c r="L847" s="413"/>
    </row>
    <row r="848" spans="11:12" x14ac:dyDescent="0.35">
      <c r="K848" s="413"/>
      <c r="L848" s="413"/>
    </row>
    <row r="849" spans="11:12" x14ac:dyDescent="0.35">
      <c r="K849" s="413"/>
      <c r="L849" s="413"/>
    </row>
    <row r="850" spans="11:12" x14ac:dyDescent="0.35">
      <c r="K850" s="413"/>
      <c r="L850" s="413"/>
    </row>
    <row r="851" spans="11:12" x14ac:dyDescent="0.35">
      <c r="K851" s="413"/>
      <c r="L851" s="413"/>
    </row>
    <row r="852" spans="11:12" x14ac:dyDescent="0.35">
      <c r="K852" s="413"/>
      <c r="L852" s="413"/>
    </row>
    <row r="853" spans="11:12" x14ac:dyDescent="0.35">
      <c r="K853" s="413"/>
      <c r="L853" s="413"/>
    </row>
    <row r="854" spans="11:12" x14ac:dyDescent="0.35">
      <c r="K854" s="413"/>
      <c r="L854" s="413"/>
    </row>
    <row r="855" spans="11:12" x14ac:dyDescent="0.35">
      <c r="K855" s="413"/>
      <c r="L855" s="413"/>
    </row>
    <row r="856" spans="11:12" x14ac:dyDescent="0.35">
      <c r="K856" s="413"/>
      <c r="L856" s="413"/>
    </row>
    <row r="857" spans="11:12" x14ac:dyDescent="0.35">
      <c r="K857" s="413"/>
      <c r="L857" s="413"/>
    </row>
    <row r="858" spans="11:12" x14ac:dyDescent="0.35">
      <c r="K858" s="413"/>
      <c r="L858" s="413"/>
    </row>
    <row r="859" spans="11:12" x14ac:dyDescent="0.35">
      <c r="K859" s="413"/>
      <c r="L859" s="413"/>
    </row>
    <row r="860" spans="11:12" x14ac:dyDescent="0.35">
      <c r="K860" s="413"/>
      <c r="L860" s="413"/>
    </row>
    <row r="861" spans="11:12" x14ac:dyDescent="0.35">
      <c r="K861" s="413"/>
      <c r="L861" s="413"/>
    </row>
    <row r="862" spans="11:12" x14ac:dyDescent="0.35">
      <c r="K862" s="413"/>
      <c r="L862" s="413"/>
    </row>
    <row r="863" spans="11:12" x14ac:dyDescent="0.35">
      <c r="K863" s="413"/>
      <c r="L863" s="413"/>
    </row>
    <row r="864" spans="11:12" x14ac:dyDescent="0.35">
      <c r="K864" s="413"/>
      <c r="L864" s="413"/>
    </row>
    <row r="865" spans="11:12" x14ac:dyDescent="0.35">
      <c r="K865" s="413"/>
      <c r="L865" s="413"/>
    </row>
    <row r="866" spans="11:12" x14ac:dyDescent="0.35">
      <c r="K866" s="413"/>
      <c r="L866" s="413"/>
    </row>
    <row r="867" spans="11:12" x14ac:dyDescent="0.35">
      <c r="K867" s="413"/>
      <c r="L867" s="413"/>
    </row>
    <row r="868" spans="11:12" x14ac:dyDescent="0.35">
      <c r="K868" s="413"/>
      <c r="L868" s="413"/>
    </row>
    <row r="869" spans="11:12" x14ac:dyDescent="0.35">
      <c r="K869" s="413"/>
      <c r="L869" s="413"/>
    </row>
    <row r="870" spans="11:12" x14ac:dyDescent="0.35">
      <c r="K870" s="413"/>
      <c r="L870" s="413"/>
    </row>
    <row r="871" spans="11:12" x14ac:dyDescent="0.35">
      <c r="K871" s="413"/>
      <c r="L871" s="413"/>
    </row>
    <row r="872" spans="11:12" x14ac:dyDescent="0.35">
      <c r="K872" s="413"/>
      <c r="L872" s="413"/>
    </row>
    <row r="873" spans="11:12" x14ac:dyDescent="0.35">
      <c r="K873" s="413"/>
      <c r="L873" s="413"/>
    </row>
    <row r="874" spans="11:12" x14ac:dyDescent="0.35">
      <c r="K874" s="413"/>
      <c r="L874" s="413"/>
    </row>
    <row r="875" spans="11:12" x14ac:dyDescent="0.35">
      <c r="K875" s="413"/>
      <c r="L875" s="413"/>
    </row>
    <row r="876" spans="11:12" x14ac:dyDescent="0.35">
      <c r="K876" s="413"/>
      <c r="L876" s="413"/>
    </row>
    <row r="877" spans="11:12" x14ac:dyDescent="0.35">
      <c r="K877" s="413"/>
      <c r="L877" s="413"/>
    </row>
    <row r="878" spans="11:12" x14ac:dyDescent="0.35">
      <c r="K878" s="413"/>
      <c r="L878" s="413"/>
    </row>
    <row r="879" spans="11:12" x14ac:dyDescent="0.35">
      <c r="K879" s="413"/>
      <c r="L879" s="413"/>
    </row>
    <row r="880" spans="11:12" x14ac:dyDescent="0.35">
      <c r="K880" s="413"/>
      <c r="L880" s="413"/>
    </row>
    <row r="881" spans="11:12" x14ac:dyDescent="0.35">
      <c r="K881" s="413"/>
      <c r="L881" s="413"/>
    </row>
    <row r="882" spans="11:12" x14ac:dyDescent="0.35">
      <c r="K882" s="413"/>
      <c r="L882" s="413"/>
    </row>
    <row r="883" spans="11:12" x14ac:dyDescent="0.35">
      <c r="K883" s="413"/>
      <c r="L883" s="413"/>
    </row>
    <row r="884" spans="11:12" x14ac:dyDescent="0.35">
      <c r="K884" s="413"/>
      <c r="L884" s="413"/>
    </row>
    <row r="885" spans="11:12" x14ac:dyDescent="0.35">
      <c r="K885" s="413"/>
      <c r="L885" s="413"/>
    </row>
    <row r="886" spans="11:12" x14ac:dyDescent="0.35">
      <c r="K886" s="413"/>
      <c r="L886" s="413"/>
    </row>
    <row r="887" spans="11:12" x14ac:dyDescent="0.35">
      <c r="K887" s="413"/>
      <c r="L887" s="413"/>
    </row>
    <row r="888" spans="11:12" x14ac:dyDescent="0.35">
      <c r="K888" s="413"/>
      <c r="L888" s="413"/>
    </row>
    <row r="889" spans="11:12" x14ac:dyDescent="0.35">
      <c r="K889" s="413"/>
      <c r="L889" s="413"/>
    </row>
    <row r="890" spans="11:12" x14ac:dyDescent="0.35">
      <c r="K890" s="413"/>
      <c r="L890" s="413"/>
    </row>
    <row r="891" spans="11:12" x14ac:dyDescent="0.35">
      <c r="K891" s="413"/>
      <c r="L891" s="413"/>
    </row>
    <row r="892" spans="11:12" x14ac:dyDescent="0.35">
      <c r="K892" s="413"/>
      <c r="L892" s="413"/>
    </row>
    <row r="893" spans="11:12" x14ac:dyDescent="0.35">
      <c r="K893" s="413"/>
      <c r="L893" s="413"/>
    </row>
    <row r="894" spans="11:12" x14ac:dyDescent="0.35">
      <c r="K894" s="413"/>
      <c r="L894" s="413"/>
    </row>
    <row r="895" spans="11:12" x14ac:dyDescent="0.35">
      <c r="K895" s="413"/>
      <c r="L895" s="413"/>
    </row>
    <row r="896" spans="11:12" x14ac:dyDescent="0.35">
      <c r="K896" s="413"/>
      <c r="L896" s="413"/>
    </row>
    <row r="897" spans="11:12" x14ac:dyDescent="0.35">
      <c r="K897" s="413"/>
      <c r="L897" s="413"/>
    </row>
    <row r="898" spans="11:12" x14ac:dyDescent="0.35">
      <c r="K898" s="413"/>
      <c r="L898" s="413"/>
    </row>
    <row r="899" spans="11:12" x14ac:dyDescent="0.35">
      <c r="K899" s="413"/>
      <c r="L899" s="413"/>
    </row>
    <row r="900" spans="11:12" x14ac:dyDescent="0.35">
      <c r="K900" s="413"/>
      <c r="L900" s="413"/>
    </row>
    <row r="901" spans="11:12" x14ac:dyDescent="0.35">
      <c r="K901" s="413"/>
      <c r="L901" s="413"/>
    </row>
    <row r="902" spans="11:12" x14ac:dyDescent="0.35">
      <c r="K902" s="413"/>
      <c r="L902" s="413"/>
    </row>
    <row r="903" spans="11:12" x14ac:dyDescent="0.35">
      <c r="K903" s="413"/>
      <c r="L903" s="413"/>
    </row>
    <row r="904" spans="11:12" x14ac:dyDescent="0.35">
      <c r="K904" s="413"/>
      <c r="L904" s="413"/>
    </row>
    <row r="905" spans="11:12" x14ac:dyDescent="0.35">
      <c r="K905" s="413"/>
      <c r="L905" s="413"/>
    </row>
    <row r="906" spans="11:12" x14ac:dyDescent="0.35">
      <c r="K906" s="413"/>
      <c r="L906" s="413"/>
    </row>
    <row r="907" spans="11:12" x14ac:dyDescent="0.35">
      <c r="K907" s="413"/>
      <c r="L907" s="413"/>
    </row>
    <row r="908" spans="11:12" x14ac:dyDescent="0.35">
      <c r="K908" s="413"/>
      <c r="L908" s="413"/>
    </row>
    <row r="909" spans="11:12" x14ac:dyDescent="0.35">
      <c r="K909" s="413"/>
      <c r="L909" s="413"/>
    </row>
    <row r="910" spans="11:12" x14ac:dyDescent="0.35">
      <c r="K910" s="413"/>
      <c r="L910" s="413"/>
    </row>
    <row r="911" spans="11:12" x14ac:dyDescent="0.35">
      <c r="K911" s="413"/>
      <c r="L911" s="413"/>
    </row>
    <row r="912" spans="11:12" x14ac:dyDescent="0.35">
      <c r="K912" s="413"/>
      <c r="L912" s="413"/>
    </row>
    <row r="913" spans="11:12" x14ac:dyDescent="0.35">
      <c r="K913" s="413"/>
      <c r="L913" s="413"/>
    </row>
    <row r="914" spans="11:12" x14ac:dyDescent="0.35">
      <c r="K914" s="413"/>
      <c r="L914" s="413"/>
    </row>
    <row r="915" spans="11:12" x14ac:dyDescent="0.35">
      <c r="K915" s="413"/>
      <c r="L915" s="413"/>
    </row>
    <row r="916" spans="11:12" x14ac:dyDescent="0.35">
      <c r="K916" s="413"/>
      <c r="L916" s="413"/>
    </row>
    <row r="917" spans="11:12" x14ac:dyDescent="0.35">
      <c r="K917" s="413"/>
      <c r="L917" s="413"/>
    </row>
    <row r="918" spans="11:12" x14ac:dyDescent="0.35">
      <c r="K918" s="413"/>
      <c r="L918" s="413"/>
    </row>
    <row r="919" spans="11:12" x14ac:dyDescent="0.35">
      <c r="K919" s="413"/>
      <c r="L919" s="413"/>
    </row>
    <row r="920" spans="11:12" x14ac:dyDescent="0.35">
      <c r="K920" s="413"/>
      <c r="L920" s="413"/>
    </row>
    <row r="921" spans="11:12" x14ac:dyDescent="0.35">
      <c r="K921" s="413"/>
      <c r="L921" s="413"/>
    </row>
    <row r="922" spans="11:12" x14ac:dyDescent="0.35">
      <c r="K922" s="413"/>
      <c r="L922" s="413"/>
    </row>
    <row r="923" spans="11:12" x14ac:dyDescent="0.35">
      <c r="K923" s="413"/>
      <c r="L923" s="413"/>
    </row>
    <row r="924" spans="11:12" x14ac:dyDescent="0.35">
      <c r="K924" s="413"/>
      <c r="L924" s="413"/>
    </row>
    <row r="925" spans="11:12" x14ac:dyDescent="0.35">
      <c r="K925" s="413"/>
      <c r="L925" s="413"/>
    </row>
    <row r="926" spans="11:12" x14ac:dyDescent="0.35">
      <c r="K926" s="413"/>
      <c r="L926" s="413"/>
    </row>
    <row r="927" spans="11:12" x14ac:dyDescent="0.35">
      <c r="K927" s="413"/>
      <c r="L927" s="413"/>
    </row>
    <row r="928" spans="11:12" x14ac:dyDescent="0.35">
      <c r="K928" s="413"/>
      <c r="L928" s="413"/>
    </row>
    <row r="929" spans="11:12" x14ac:dyDescent="0.35">
      <c r="K929" s="413"/>
      <c r="L929" s="413"/>
    </row>
    <row r="930" spans="11:12" x14ac:dyDescent="0.35">
      <c r="K930" s="413"/>
      <c r="L930" s="413"/>
    </row>
    <row r="931" spans="11:12" x14ac:dyDescent="0.35">
      <c r="K931" s="413"/>
      <c r="L931" s="413"/>
    </row>
    <row r="932" spans="11:12" x14ac:dyDescent="0.35">
      <c r="K932" s="413"/>
      <c r="L932" s="413"/>
    </row>
    <row r="933" spans="11:12" x14ac:dyDescent="0.35">
      <c r="K933" s="413"/>
      <c r="L933" s="413"/>
    </row>
    <row r="934" spans="11:12" x14ac:dyDescent="0.35">
      <c r="K934" s="413"/>
      <c r="L934" s="413"/>
    </row>
    <row r="935" spans="11:12" x14ac:dyDescent="0.35">
      <c r="K935" s="413"/>
      <c r="L935" s="413"/>
    </row>
    <row r="936" spans="11:12" x14ac:dyDescent="0.35">
      <c r="K936" s="413"/>
      <c r="L936" s="413"/>
    </row>
    <row r="937" spans="11:12" x14ac:dyDescent="0.35">
      <c r="K937" s="413"/>
      <c r="L937" s="413"/>
    </row>
    <row r="938" spans="11:12" x14ac:dyDescent="0.35">
      <c r="K938" s="413"/>
      <c r="L938" s="413"/>
    </row>
    <row r="939" spans="11:12" x14ac:dyDescent="0.35">
      <c r="K939" s="413"/>
      <c r="L939" s="413"/>
    </row>
    <row r="940" spans="11:12" x14ac:dyDescent="0.35">
      <c r="K940" s="413"/>
      <c r="L940" s="413"/>
    </row>
    <row r="941" spans="11:12" x14ac:dyDescent="0.35">
      <c r="K941" s="413"/>
      <c r="L941" s="413"/>
    </row>
    <row r="942" spans="11:12" x14ac:dyDescent="0.35">
      <c r="K942" s="413"/>
      <c r="L942" s="413"/>
    </row>
    <row r="943" spans="11:12" x14ac:dyDescent="0.35">
      <c r="K943" s="413"/>
      <c r="L943" s="413"/>
    </row>
    <row r="944" spans="11:12" x14ac:dyDescent="0.35">
      <c r="K944" s="413"/>
      <c r="L944" s="413"/>
    </row>
    <row r="945" spans="11:12" x14ac:dyDescent="0.35">
      <c r="K945" s="413"/>
      <c r="L945" s="413"/>
    </row>
    <row r="946" spans="11:12" x14ac:dyDescent="0.35">
      <c r="K946" s="413"/>
      <c r="L946" s="413"/>
    </row>
    <row r="947" spans="11:12" x14ac:dyDescent="0.35">
      <c r="K947" s="413"/>
      <c r="L947" s="413"/>
    </row>
    <row r="948" spans="11:12" x14ac:dyDescent="0.35">
      <c r="K948" s="413"/>
      <c r="L948" s="413"/>
    </row>
    <row r="949" spans="11:12" x14ac:dyDescent="0.35">
      <c r="K949" s="413"/>
      <c r="L949" s="413"/>
    </row>
    <row r="950" spans="11:12" x14ac:dyDescent="0.35">
      <c r="K950" s="413"/>
      <c r="L950" s="413"/>
    </row>
    <row r="951" spans="11:12" x14ac:dyDescent="0.35">
      <c r="K951" s="413"/>
      <c r="L951" s="413"/>
    </row>
    <row r="952" spans="11:12" x14ac:dyDescent="0.35">
      <c r="K952" s="413"/>
      <c r="L952" s="413"/>
    </row>
    <row r="953" spans="11:12" x14ac:dyDescent="0.35">
      <c r="K953" s="413"/>
      <c r="L953" s="413"/>
    </row>
    <row r="954" spans="11:12" x14ac:dyDescent="0.35">
      <c r="K954" s="413"/>
      <c r="L954" s="413"/>
    </row>
    <row r="955" spans="11:12" x14ac:dyDescent="0.35">
      <c r="K955" s="413"/>
      <c r="L955" s="413"/>
    </row>
    <row r="956" spans="11:12" x14ac:dyDescent="0.35">
      <c r="K956" s="413"/>
      <c r="L956" s="413"/>
    </row>
    <row r="957" spans="11:12" x14ac:dyDescent="0.35">
      <c r="K957" s="413"/>
      <c r="L957" s="413"/>
    </row>
    <row r="958" spans="11:12" x14ac:dyDescent="0.35">
      <c r="K958" s="413"/>
      <c r="L958" s="413"/>
    </row>
    <row r="959" spans="11:12" x14ac:dyDescent="0.35">
      <c r="K959" s="413"/>
      <c r="L959" s="413"/>
    </row>
    <row r="960" spans="11:12" x14ac:dyDescent="0.35">
      <c r="K960" s="413"/>
      <c r="L960" s="413"/>
    </row>
    <row r="961" spans="11:12" x14ac:dyDescent="0.35">
      <c r="K961" s="413"/>
      <c r="L961" s="413"/>
    </row>
    <row r="962" spans="11:12" x14ac:dyDescent="0.35">
      <c r="K962" s="413"/>
      <c r="L962" s="413"/>
    </row>
    <row r="963" spans="11:12" x14ac:dyDescent="0.35">
      <c r="K963" s="413"/>
      <c r="L963" s="413"/>
    </row>
    <row r="964" spans="11:12" x14ac:dyDescent="0.35">
      <c r="K964" s="413"/>
      <c r="L964" s="413"/>
    </row>
    <row r="965" spans="11:12" x14ac:dyDescent="0.35">
      <c r="K965" s="413"/>
      <c r="L965" s="413"/>
    </row>
    <row r="966" spans="11:12" x14ac:dyDescent="0.35">
      <c r="K966" s="413"/>
      <c r="L966" s="413"/>
    </row>
    <row r="967" spans="11:12" x14ac:dyDescent="0.35">
      <c r="K967" s="413"/>
      <c r="L967" s="413"/>
    </row>
    <row r="968" spans="11:12" x14ac:dyDescent="0.35">
      <c r="K968" s="413"/>
      <c r="L968" s="413"/>
    </row>
    <row r="969" spans="11:12" x14ac:dyDescent="0.35">
      <c r="K969" s="413"/>
      <c r="L969" s="413"/>
    </row>
    <row r="970" spans="11:12" x14ac:dyDescent="0.35">
      <c r="K970" s="413"/>
      <c r="L970" s="413"/>
    </row>
    <row r="971" spans="11:12" x14ac:dyDescent="0.35">
      <c r="K971" s="413"/>
      <c r="L971" s="413"/>
    </row>
    <row r="972" spans="11:12" x14ac:dyDescent="0.35">
      <c r="K972" s="413"/>
      <c r="L972" s="413"/>
    </row>
    <row r="973" spans="11:12" x14ac:dyDescent="0.35">
      <c r="K973" s="413"/>
      <c r="L973" s="413"/>
    </row>
    <row r="974" spans="11:12" x14ac:dyDescent="0.35">
      <c r="K974" s="413"/>
      <c r="L974" s="413"/>
    </row>
    <row r="975" spans="11:12" x14ac:dyDescent="0.35">
      <c r="K975" s="413"/>
      <c r="L975" s="413"/>
    </row>
    <row r="976" spans="11:12" x14ac:dyDescent="0.35">
      <c r="K976" s="413"/>
      <c r="L976" s="413"/>
    </row>
    <row r="977" spans="11:12" x14ac:dyDescent="0.35">
      <c r="K977" s="413"/>
      <c r="L977" s="413"/>
    </row>
    <row r="978" spans="11:12" x14ac:dyDescent="0.35">
      <c r="K978" s="413"/>
      <c r="L978" s="413"/>
    </row>
    <row r="979" spans="11:12" x14ac:dyDescent="0.35">
      <c r="K979" s="413"/>
      <c r="L979" s="413"/>
    </row>
    <row r="980" spans="11:12" x14ac:dyDescent="0.35">
      <c r="K980" s="413"/>
      <c r="L980" s="413"/>
    </row>
    <row r="981" spans="11:12" x14ac:dyDescent="0.35">
      <c r="K981" s="413"/>
      <c r="L981" s="413"/>
    </row>
    <row r="982" spans="11:12" x14ac:dyDescent="0.35">
      <c r="K982" s="413"/>
      <c r="L982" s="413"/>
    </row>
    <row r="983" spans="11:12" x14ac:dyDescent="0.35">
      <c r="K983" s="413"/>
      <c r="L983" s="413"/>
    </row>
    <row r="984" spans="11:12" x14ac:dyDescent="0.35">
      <c r="K984" s="413"/>
      <c r="L984" s="413"/>
    </row>
    <row r="985" spans="11:12" x14ac:dyDescent="0.35">
      <c r="K985" s="413"/>
      <c r="L985" s="413"/>
    </row>
    <row r="986" spans="11:12" x14ac:dyDescent="0.35">
      <c r="K986" s="413"/>
      <c r="L986" s="413"/>
    </row>
    <row r="987" spans="11:12" x14ac:dyDescent="0.35">
      <c r="K987" s="413"/>
      <c r="L987" s="413"/>
    </row>
    <row r="988" spans="11:12" x14ac:dyDescent="0.35">
      <c r="K988" s="413"/>
      <c r="L988" s="413"/>
    </row>
    <row r="989" spans="11:12" x14ac:dyDescent="0.35">
      <c r="K989" s="413"/>
      <c r="L989" s="413"/>
    </row>
    <row r="990" spans="11:12" x14ac:dyDescent="0.35">
      <c r="K990" s="413"/>
      <c r="L990" s="413"/>
    </row>
    <row r="991" spans="11:12" x14ac:dyDescent="0.35">
      <c r="K991" s="413"/>
      <c r="L991" s="413"/>
    </row>
    <row r="992" spans="11:12" x14ac:dyDescent="0.35">
      <c r="K992" s="413"/>
      <c r="L992" s="413"/>
    </row>
    <row r="993" spans="11:12" x14ac:dyDescent="0.35">
      <c r="K993" s="413"/>
      <c r="L993" s="413"/>
    </row>
    <row r="994" spans="11:12" x14ac:dyDescent="0.35">
      <c r="K994" s="413"/>
      <c r="L994" s="413"/>
    </row>
    <row r="995" spans="11:12" x14ac:dyDescent="0.35">
      <c r="K995" s="413"/>
      <c r="L995" s="413"/>
    </row>
    <row r="996" spans="11:12" x14ac:dyDescent="0.35">
      <c r="K996" s="413"/>
      <c r="L996" s="413"/>
    </row>
    <row r="997" spans="11:12" x14ac:dyDescent="0.35">
      <c r="K997" s="413"/>
      <c r="L997" s="413"/>
    </row>
    <row r="998" spans="11:12" x14ac:dyDescent="0.35">
      <c r="K998" s="413"/>
      <c r="L998" s="413"/>
    </row>
    <row r="999" spans="11:12" x14ac:dyDescent="0.35">
      <c r="K999" s="413"/>
      <c r="L999" s="413"/>
    </row>
    <row r="1000" spans="11:12" x14ac:dyDescent="0.35">
      <c r="K1000" s="413"/>
      <c r="L1000" s="413"/>
    </row>
    <row r="1001" spans="11:12" x14ac:dyDescent="0.35">
      <c r="K1001" s="413"/>
      <c r="L1001" s="413"/>
    </row>
    <row r="1002" spans="11:12" x14ac:dyDescent="0.35">
      <c r="K1002" s="413"/>
      <c r="L1002" s="413"/>
    </row>
    <row r="1003" spans="11:12" x14ac:dyDescent="0.35">
      <c r="K1003" s="413"/>
      <c r="L1003" s="413"/>
    </row>
    <row r="1004" spans="11:12" x14ac:dyDescent="0.35">
      <c r="K1004" s="413"/>
      <c r="L1004" s="413"/>
    </row>
    <row r="1005" spans="11:12" x14ac:dyDescent="0.35">
      <c r="K1005" s="413"/>
      <c r="L1005" s="413"/>
    </row>
    <row r="1006" spans="11:12" x14ac:dyDescent="0.35">
      <c r="K1006" s="413"/>
      <c r="L1006" s="413"/>
    </row>
    <row r="1007" spans="11:12" x14ac:dyDescent="0.35">
      <c r="K1007" s="413"/>
      <c r="L1007" s="413"/>
    </row>
    <row r="1008" spans="11:12" x14ac:dyDescent="0.35">
      <c r="K1008" s="413"/>
      <c r="L1008" s="413"/>
    </row>
    <row r="1009" spans="11:12" x14ac:dyDescent="0.35">
      <c r="K1009" s="413"/>
      <c r="L1009" s="413"/>
    </row>
    <row r="1010" spans="11:12" x14ac:dyDescent="0.35">
      <c r="K1010" s="413"/>
      <c r="L1010" s="413"/>
    </row>
    <row r="1011" spans="11:12" x14ac:dyDescent="0.35">
      <c r="K1011" s="413"/>
      <c r="L1011" s="413"/>
    </row>
    <row r="1012" spans="11:12" x14ac:dyDescent="0.35">
      <c r="K1012" s="413"/>
      <c r="L1012" s="413"/>
    </row>
    <row r="1013" spans="11:12" x14ac:dyDescent="0.35">
      <c r="K1013" s="413"/>
      <c r="L1013" s="413"/>
    </row>
    <row r="1014" spans="11:12" x14ac:dyDescent="0.35">
      <c r="K1014" s="413"/>
      <c r="L1014" s="413"/>
    </row>
    <row r="1015" spans="11:12" x14ac:dyDescent="0.35">
      <c r="K1015" s="413"/>
      <c r="L1015" s="413"/>
    </row>
    <row r="1016" spans="11:12" x14ac:dyDescent="0.35">
      <c r="K1016" s="413"/>
      <c r="L1016" s="413"/>
    </row>
    <row r="1017" spans="11:12" x14ac:dyDescent="0.35">
      <c r="K1017" s="413"/>
      <c r="L1017" s="413"/>
    </row>
    <row r="1018" spans="11:12" x14ac:dyDescent="0.35">
      <c r="K1018" s="413"/>
      <c r="L1018" s="413"/>
    </row>
    <row r="1019" spans="11:12" x14ac:dyDescent="0.35">
      <c r="K1019" s="413"/>
      <c r="L1019" s="413"/>
    </row>
    <row r="1020" spans="11:12" x14ac:dyDescent="0.35">
      <c r="K1020" s="413"/>
      <c r="L1020" s="413"/>
    </row>
    <row r="1021" spans="11:12" x14ac:dyDescent="0.35">
      <c r="K1021" s="413"/>
      <c r="L1021" s="413"/>
    </row>
    <row r="1022" spans="11:12" x14ac:dyDescent="0.35">
      <c r="K1022" s="413"/>
      <c r="L1022" s="413"/>
    </row>
    <row r="1023" spans="11:12" x14ac:dyDescent="0.35">
      <c r="K1023" s="413"/>
      <c r="L1023" s="413"/>
    </row>
    <row r="1024" spans="11:12" x14ac:dyDescent="0.35">
      <c r="K1024" s="413"/>
      <c r="L1024" s="413"/>
    </row>
    <row r="1025" spans="11:12" x14ac:dyDescent="0.35">
      <c r="K1025" s="413"/>
      <c r="L1025" s="413"/>
    </row>
    <row r="1026" spans="11:12" x14ac:dyDescent="0.35">
      <c r="K1026" s="413"/>
      <c r="L1026" s="413"/>
    </row>
    <row r="1027" spans="11:12" x14ac:dyDescent="0.35">
      <c r="K1027" s="413"/>
      <c r="L1027" s="413"/>
    </row>
    <row r="1028" spans="11:12" x14ac:dyDescent="0.35">
      <c r="K1028" s="413"/>
      <c r="L1028" s="413"/>
    </row>
    <row r="1029" spans="11:12" x14ac:dyDescent="0.35">
      <c r="K1029" s="413"/>
      <c r="L1029" s="413"/>
    </row>
    <row r="1030" spans="11:12" x14ac:dyDescent="0.35">
      <c r="K1030" s="413"/>
      <c r="L1030" s="413"/>
    </row>
    <row r="1031" spans="11:12" x14ac:dyDescent="0.35">
      <c r="K1031" s="413"/>
      <c r="L1031" s="413"/>
    </row>
    <row r="1032" spans="11:12" x14ac:dyDescent="0.35">
      <c r="K1032" s="413"/>
      <c r="L1032" s="413"/>
    </row>
    <row r="1033" spans="11:12" x14ac:dyDescent="0.35">
      <c r="K1033" s="413"/>
      <c r="L1033" s="413"/>
    </row>
    <row r="1034" spans="11:12" x14ac:dyDescent="0.35">
      <c r="K1034" s="413"/>
      <c r="L1034" s="413"/>
    </row>
    <row r="1035" spans="11:12" x14ac:dyDescent="0.35">
      <c r="K1035" s="413"/>
      <c r="L1035" s="413"/>
    </row>
    <row r="1036" spans="11:12" x14ac:dyDescent="0.35">
      <c r="K1036" s="413"/>
      <c r="L1036" s="413"/>
    </row>
    <row r="1037" spans="11:12" x14ac:dyDescent="0.35">
      <c r="K1037" s="413"/>
      <c r="L1037" s="413"/>
    </row>
    <row r="1038" spans="11:12" x14ac:dyDescent="0.35">
      <c r="K1038" s="413"/>
      <c r="L1038" s="413"/>
    </row>
    <row r="1039" spans="11:12" x14ac:dyDescent="0.35">
      <c r="K1039" s="413"/>
      <c r="L1039" s="413"/>
    </row>
    <row r="1040" spans="11:12" x14ac:dyDescent="0.35">
      <c r="K1040" s="413"/>
      <c r="L1040" s="413"/>
    </row>
    <row r="1041" spans="11:12" x14ac:dyDescent="0.35">
      <c r="K1041" s="413"/>
      <c r="L1041" s="413"/>
    </row>
    <row r="1042" spans="11:12" x14ac:dyDescent="0.35">
      <c r="K1042" s="413"/>
      <c r="L1042" s="413"/>
    </row>
    <row r="1043" spans="11:12" x14ac:dyDescent="0.35">
      <c r="K1043" s="413"/>
      <c r="L1043" s="413"/>
    </row>
    <row r="1044" spans="11:12" x14ac:dyDescent="0.35">
      <c r="K1044" s="413"/>
      <c r="L1044" s="413"/>
    </row>
    <row r="1045" spans="11:12" x14ac:dyDescent="0.35">
      <c r="K1045" s="413"/>
      <c r="L1045" s="413"/>
    </row>
    <row r="1046" spans="11:12" x14ac:dyDescent="0.35">
      <c r="K1046" s="413"/>
      <c r="L1046" s="413"/>
    </row>
    <row r="1047" spans="11:12" x14ac:dyDescent="0.35">
      <c r="K1047" s="413"/>
      <c r="L1047" s="413"/>
    </row>
    <row r="1048" spans="11:12" x14ac:dyDescent="0.35">
      <c r="K1048" s="413"/>
      <c r="L1048" s="413"/>
    </row>
    <row r="1049" spans="11:12" x14ac:dyDescent="0.35">
      <c r="K1049" s="413"/>
      <c r="L1049" s="413"/>
    </row>
    <row r="1050" spans="11:12" x14ac:dyDescent="0.35">
      <c r="K1050" s="413"/>
      <c r="L1050" s="413"/>
    </row>
    <row r="1051" spans="11:12" x14ac:dyDescent="0.35">
      <c r="K1051" s="413"/>
      <c r="L1051" s="413"/>
    </row>
    <row r="1052" spans="11:12" x14ac:dyDescent="0.35">
      <c r="K1052" s="413"/>
      <c r="L1052" s="413"/>
    </row>
    <row r="1053" spans="11:12" x14ac:dyDescent="0.35">
      <c r="K1053" s="413"/>
      <c r="L1053" s="413"/>
    </row>
    <row r="1054" spans="11:12" x14ac:dyDescent="0.35">
      <c r="K1054" s="413"/>
      <c r="L1054" s="413"/>
    </row>
    <row r="1055" spans="11:12" x14ac:dyDescent="0.35">
      <c r="K1055" s="413"/>
      <c r="L1055" s="413"/>
    </row>
    <row r="1056" spans="11:12" x14ac:dyDescent="0.35">
      <c r="K1056" s="413"/>
      <c r="L1056" s="413"/>
    </row>
    <row r="1057" spans="11:12" x14ac:dyDescent="0.35">
      <c r="K1057" s="413"/>
      <c r="L1057" s="413"/>
    </row>
    <row r="1058" spans="11:12" x14ac:dyDescent="0.35">
      <c r="K1058" s="413"/>
      <c r="L1058" s="413"/>
    </row>
    <row r="1059" spans="11:12" x14ac:dyDescent="0.35">
      <c r="K1059" s="413"/>
      <c r="L1059" s="413"/>
    </row>
    <row r="1060" spans="11:12" x14ac:dyDescent="0.35">
      <c r="K1060" s="413"/>
      <c r="L1060" s="413"/>
    </row>
    <row r="1061" spans="11:12" x14ac:dyDescent="0.35">
      <c r="K1061" s="413"/>
      <c r="L1061" s="413"/>
    </row>
    <row r="1062" spans="11:12" x14ac:dyDescent="0.35">
      <c r="K1062" s="413"/>
      <c r="L1062" s="413"/>
    </row>
    <row r="1063" spans="11:12" x14ac:dyDescent="0.35">
      <c r="K1063" s="413"/>
      <c r="L1063" s="413"/>
    </row>
    <row r="1064" spans="11:12" x14ac:dyDescent="0.35">
      <c r="K1064" s="413"/>
      <c r="L1064" s="413"/>
    </row>
    <row r="1065" spans="11:12" x14ac:dyDescent="0.35">
      <c r="K1065" s="413"/>
      <c r="L1065" s="413"/>
    </row>
    <row r="1066" spans="11:12" x14ac:dyDescent="0.35">
      <c r="K1066" s="413"/>
      <c r="L1066" s="413"/>
    </row>
    <row r="1067" spans="11:12" x14ac:dyDescent="0.35">
      <c r="K1067" s="413"/>
      <c r="L1067" s="413"/>
    </row>
    <row r="1068" spans="11:12" x14ac:dyDescent="0.35">
      <c r="K1068" s="413"/>
      <c r="L1068" s="413"/>
    </row>
    <row r="1069" spans="11:12" x14ac:dyDescent="0.35">
      <c r="K1069" s="413"/>
      <c r="L1069" s="413"/>
    </row>
    <row r="1070" spans="11:12" x14ac:dyDescent="0.35">
      <c r="K1070" s="413"/>
      <c r="L1070" s="413"/>
    </row>
    <row r="1071" spans="11:12" x14ac:dyDescent="0.35">
      <c r="K1071" s="413"/>
      <c r="L1071" s="413"/>
    </row>
    <row r="1072" spans="11:12" x14ac:dyDescent="0.35">
      <c r="K1072" s="413"/>
      <c r="L1072" s="413"/>
    </row>
    <row r="1073" spans="11:12" x14ac:dyDescent="0.35">
      <c r="K1073" s="413"/>
      <c r="L1073" s="413"/>
    </row>
    <row r="1074" spans="11:12" x14ac:dyDescent="0.35">
      <c r="K1074" s="413"/>
      <c r="L1074" s="413"/>
    </row>
    <row r="1075" spans="11:12" x14ac:dyDescent="0.35">
      <c r="K1075" s="413"/>
      <c r="L1075" s="413"/>
    </row>
    <row r="1076" spans="11:12" x14ac:dyDescent="0.35">
      <c r="K1076" s="413"/>
      <c r="L1076" s="413"/>
    </row>
    <row r="1077" spans="11:12" x14ac:dyDescent="0.35">
      <c r="K1077" s="413"/>
      <c r="L1077" s="413"/>
    </row>
    <row r="1078" spans="11:12" x14ac:dyDescent="0.35">
      <c r="K1078" s="413"/>
      <c r="L1078" s="413"/>
    </row>
    <row r="1079" spans="11:12" x14ac:dyDescent="0.35">
      <c r="K1079" s="413"/>
      <c r="L1079" s="413"/>
    </row>
    <row r="1080" spans="11:12" x14ac:dyDescent="0.35">
      <c r="K1080" s="413"/>
      <c r="L1080" s="413"/>
    </row>
    <row r="1081" spans="11:12" x14ac:dyDescent="0.35">
      <c r="K1081" s="413"/>
      <c r="L1081" s="413"/>
    </row>
    <row r="1082" spans="11:12" x14ac:dyDescent="0.35">
      <c r="K1082" s="413"/>
      <c r="L1082" s="413"/>
    </row>
    <row r="1083" spans="11:12" x14ac:dyDescent="0.35">
      <c r="K1083" s="413"/>
      <c r="L1083" s="413"/>
    </row>
    <row r="1084" spans="11:12" x14ac:dyDescent="0.35">
      <c r="K1084" s="413"/>
      <c r="L1084" s="413"/>
    </row>
    <row r="1085" spans="11:12" x14ac:dyDescent="0.35">
      <c r="K1085" s="413"/>
      <c r="L1085" s="413"/>
    </row>
    <row r="1086" spans="11:12" x14ac:dyDescent="0.35">
      <c r="K1086" s="413"/>
      <c r="L1086" s="413"/>
    </row>
    <row r="1087" spans="11:12" x14ac:dyDescent="0.35">
      <c r="K1087" s="413"/>
      <c r="L1087" s="413"/>
    </row>
    <row r="1088" spans="11:12" x14ac:dyDescent="0.35">
      <c r="K1088" s="413"/>
      <c r="L1088" s="413"/>
    </row>
    <row r="1089" spans="11:12" x14ac:dyDescent="0.35">
      <c r="K1089" s="413"/>
      <c r="L1089" s="413"/>
    </row>
    <row r="1090" spans="11:12" x14ac:dyDescent="0.35">
      <c r="K1090" s="413"/>
      <c r="L1090" s="413"/>
    </row>
    <row r="1091" spans="11:12" x14ac:dyDescent="0.35">
      <c r="K1091" s="413"/>
      <c r="L1091" s="413"/>
    </row>
    <row r="1092" spans="11:12" x14ac:dyDescent="0.35">
      <c r="K1092" s="413"/>
      <c r="L1092" s="413"/>
    </row>
    <row r="1093" spans="11:12" x14ac:dyDescent="0.35">
      <c r="K1093" s="413"/>
      <c r="L1093" s="413"/>
    </row>
    <row r="1094" spans="11:12" x14ac:dyDescent="0.35">
      <c r="K1094" s="413"/>
      <c r="L1094" s="413"/>
    </row>
    <row r="1095" spans="11:12" x14ac:dyDescent="0.35">
      <c r="K1095" s="413"/>
      <c r="L1095" s="413"/>
    </row>
    <row r="1096" spans="11:12" x14ac:dyDescent="0.35">
      <c r="K1096" s="413"/>
      <c r="L1096" s="413"/>
    </row>
    <row r="1097" spans="11:12" x14ac:dyDescent="0.35">
      <c r="K1097" s="413"/>
      <c r="L1097" s="413"/>
    </row>
    <row r="1098" spans="11:12" x14ac:dyDescent="0.35">
      <c r="K1098" s="413"/>
      <c r="L1098" s="413"/>
    </row>
    <row r="1099" spans="11:12" x14ac:dyDescent="0.35">
      <c r="K1099" s="413"/>
      <c r="L1099" s="413"/>
    </row>
    <row r="1100" spans="11:12" x14ac:dyDescent="0.35">
      <c r="K1100" s="413"/>
      <c r="L1100" s="413"/>
    </row>
    <row r="1101" spans="11:12" x14ac:dyDescent="0.35">
      <c r="K1101" s="413"/>
      <c r="L1101" s="413"/>
    </row>
    <row r="1102" spans="11:12" x14ac:dyDescent="0.35">
      <c r="K1102" s="413"/>
      <c r="L1102" s="413"/>
    </row>
    <row r="1103" spans="11:12" x14ac:dyDescent="0.35">
      <c r="K1103" s="413"/>
      <c r="L1103" s="413"/>
    </row>
    <row r="1104" spans="11:12" x14ac:dyDescent="0.35">
      <c r="K1104" s="413"/>
      <c r="L1104" s="413"/>
    </row>
    <row r="1105" spans="11:12" x14ac:dyDescent="0.35">
      <c r="K1105" s="413"/>
      <c r="L1105" s="413"/>
    </row>
    <row r="1106" spans="11:12" x14ac:dyDescent="0.35">
      <c r="K1106" s="413"/>
      <c r="L1106" s="413"/>
    </row>
    <row r="1107" spans="11:12" x14ac:dyDescent="0.35">
      <c r="K1107" s="413"/>
      <c r="L1107" s="413"/>
    </row>
    <row r="1108" spans="11:12" x14ac:dyDescent="0.35">
      <c r="K1108" s="413"/>
      <c r="L1108" s="413"/>
    </row>
    <row r="1109" spans="11:12" x14ac:dyDescent="0.35">
      <c r="K1109" s="413"/>
      <c r="L1109" s="413"/>
    </row>
    <row r="1110" spans="11:12" x14ac:dyDescent="0.35">
      <c r="K1110" s="413"/>
      <c r="L1110" s="413"/>
    </row>
    <row r="1111" spans="11:12" x14ac:dyDescent="0.35">
      <c r="K1111" s="413"/>
      <c r="L1111" s="413"/>
    </row>
    <row r="1112" spans="11:12" x14ac:dyDescent="0.35">
      <c r="K1112" s="413"/>
      <c r="L1112" s="413"/>
    </row>
    <row r="1113" spans="11:12" x14ac:dyDescent="0.35">
      <c r="K1113" s="413"/>
      <c r="L1113" s="413"/>
    </row>
    <row r="1114" spans="11:12" x14ac:dyDescent="0.35">
      <c r="K1114" s="413"/>
      <c r="L1114" s="413"/>
    </row>
    <row r="1115" spans="11:12" x14ac:dyDescent="0.35">
      <c r="K1115" s="413"/>
      <c r="L1115" s="413"/>
    </row>
    <row r="1116" spans="11:12" x14ac:dyDescent="0.35">
      <c r="K1116" s="413"/>
      <c r="L1116" s="413"/>
    </row>
    <row r="1117" spans="11:12" x14ac:dyDescent="0.35">
      <c r="K1117" s="413"/>
      <c r="L1117" s="413"/>
    </row>
    <row r="1118" spans="11:12" x14ac:dyDescent="0.35">
      <c r="K1118" s="413"/>
      <c r="L1118" s="413"/>
    </row>
    <row r="1119" spans="11:12" x14ac:dyDescent="0.35">
      <c r="K1119" s="413"/>
      <c r="L1119" s="413"/>
    </row>
    <row r="1120" spans="11:12" x14ac:dyDescent="0.35">
      <c r="K1120" s="413"/>
      <c r="L1120" s="413"/>
    </row>
    <row r="1121" spans="11:12" x14ac:dyDescent="0.35">
      <c r="K1121" s="413"/>
      <c r="L1121" s="413"/>
    </row>
    <row r="1122" spans="11:12" x14ac:dyDescent="0.35">
      <c r="K1122" s="413"/>
      <c r="L1122" s="413"/>
    </row>
    <row r="1123" spans="11:12" x14ac:dyDescent="0.35">
      <c r="K1123" s="413"/>
      <c r="L1123" s="413"/>
    </row>
    <row r="1124" spans="11:12" x14ac:dyDescent="0.35">
      <c r="K1124" s="413"/>
      <c r="L1124" s="413"/>
    </row>
    <row r="1125" spans="11:12" x14ac:dyDescent="0.35">
      <c r="K1125" s="413"/>
      <c r="L1125" s="413"/>
    </row>
    <row r="1126" spans="11:12" x14ac:dyDescent="0.35">
      <c r="K1126" s="413"/>
      <c r="L1126" s="413"/>
    </row>
    <row r="1127" spans="11:12" x14ac:dyDescent="0.35">
      <c r="K1127" s="413"/>
      <c r="L1127" s="413"/>
    </row>
    <row r="1128" spans="11:12" x14ac:dyDescent="0.35">
      <c r="K1128" s="413"/>
      <c r="L1128" s="413"/>
    </row>
    <row r="1129" spans="11:12" x14ac:dyDescent="0.35">
      <c r="K1129" s="413"/>
      <c r="L1129" s="413"/>
    </row>
    <row r="1130" spans="11:12" x14ac:dyDescent="0.35">
      <c r="K1130" s="413"/>
      <c r="L1130" s="413"/>
    </row>
    <row r="1131" spans="11:12" x14ac:dyDescent="0.35">
      <c r="K1131" s="413"/>
      <c r="L1131" s="413"/>
    </row>
    <row r="1132" spans="11:12" x14ac:dyDescent="0.35">
      <c r="K1132" s="413"/>
      <c r="L1132" s="413"/>
    </row>
    <row r="1133" spans="11:12" x14ac:dyDescent="0.35">
      <c r="K1133" s="413"/>
      <c r="L1133" s="413"/>
    </row>
    <row r="1134" spans="11:12" x14ac:dyDescent="0.35">
      <c r="K1134" s="413"/>
      <c r="L1134" s="413"/>
    </row>
    <row r="1135" spans="11:12" x14ac:dyDescent="0.35">
      <c r="K1135" s="413"/>
      <c r="L1135" s="413"/>
    </row>
    <row r="1136" spans="11:12" x14ac:dyDescent="0.35">
      <c r="K1136" s="413"/>
      <c r="L1136" s="413"/>
    </row>
    <row r="1137" spans="11:12" x14ac:dyDescent="0.35">
      <c r="K1137" s="413"/>
      <c r="L1137" s="413"/>
    </row>
    <row r="1138" spans="11:12" x14ac:dyDescent="0.35">
      <c r="K1138" s="413"/>
      <c r="L1138" s="413"/>
    </row>
    <row r="1139" spans="11:12" x14ac:dyDescent="0.35">
      <c r="K1139" s="413"/>
      <c r="L1139" s="413"/>
    </row>
    <row r="1140" spans="11:12" x14ac:dyDescent="0.35">
      <c r="K1140" s="413"/>
      <c r="L1140" s="413"/>
    </row>
    <row r="1141" spans="11:12" x14ac:dyDescent="0.35">
      <c r="K1141" s="413"/>
      <c r="L1141" s="413"/>
    </row>
    <row r="1142" spans="11:12" x14ac:dyDescent="0.35">
      <c r="K1142" s="413"/>
      <c r="L1142" s="413"/>
    </row>
    <row r="1143" spans="11:12" x14ac:dyDescent="0.35">
      <c r="K1143" s="413"/>
      <c r="L1143" s="413"/>
    </row>
    <row r="1144" spans="11:12" x14ac:dyDescent="0.35">
      <c r="K1144" s="413"/>
      <c r="L1144" s="413"/>
    </row>
    <row r="1145" spans="11:12" x14ac:dyDescent="0.35">
      <c r="K1145" s="413"/>
      <c r="L1145" s="413"/>
    </row>
    <row r="1146" spans="11:12" x14ac:dyDescent="0.35">
      <c r="K1146" s="413"/>
      <c r="L1146" s="413"/>
    </row>
    <row r="1147" spans="11:12" x14ac:dyDescent="0.35">
      <c r="K1147" s="413"/>
      <c r="L1147" s="413"/>
    </row>
    <row r="1148" spans="11:12" x14ac:dyDescent="0.35">
      <c r="K1148" s="413"/>
      <c r="L1148" s="413"/>
    </row>
    <row r="1149" spans="11:12" x14ac:dyDescent="0.35">
      <c r="K1149" s="413"/>
      <c r="L1149" s="413"/>
    </row>
    <row r="1150" spans="11:12" x14ac:dyDescent="0.35">
      <c r="K1150" s="413"/>
      <c r="L1150" s="413"/>
    </row>
    <row r="1151" spans="11:12" x14ac:dyDescent="0.35">
      <c r="K1151" s="413"/>
      <c r="L1151" s="413"/>
    </row>
    <row r="1152" spans="11:12" x14ac:dyDescent="0.35">
      <c r="K1152" s="413"/>
      <c r="L1152" s="413"/>
    </row>
    <row r="1153" spans="11:12" x14ac:dyDescent="0.35">
      <c r="K1153" s="413"/>
      <c r="L1153" s="413"/>
    </row>
    <row r="1154" spans="11:12" x14ac:dyDescent="0.35">
      <c r="K1154" s="413"/>
      <c r="L1154" s="413"/>
    </row>
    <row r="1155" spans="11:12" x14ac:dyDescent="0.35">
      <c r="K1155" s="413"/>
      <c r="L1155" s="413"/>
    </row>
    <row r="1156" spans="11:12" x14ac:dyDescent="0.35">
      <c r="K1156" s="413"/>
      <c r="L1156" s="413"/>
    </row>
    <row r="1157" spans="11:12" x14ac:dyDescent="0.35">
      <c r="K1157" s="413"/>
      <c r="L1157" s="413"/>
    </row>
    <row r="1158" spans="11:12" x14ac:dyDescent="0.35">
      <c r="K1158" s="413"/>
      <c r="L1158" s="413"/>
    </row>
    <row r="1159" spans="11:12" x14ac:dyDescent="0.35">
      <c r="K1159" s="413"/>
      <c r="L1159" s="413"/>
    </row>
    <row r="1160" spans="11:12" x14ac:dyDescent="0.35">
      <c r="K1160" s="413"/>
      <c r="L1160" s="413"/>
    </row>
    <row r="1161" spans="11:12" x14ac:dyDescent="0.35">
      <c r="K1161" s="413"/>
      <c r="L1161" s="413"/>
    </row>
    <row r="1162" spans="11:12" x14ac:dyDescent="0.35">
      <c r="K1162" s="413"/>
      <c r="L1162" s="413"/>
    </row>
    <row r="1163" spans="11:12" x14ac:dyDescent="0.35">
      <c r="K1163" s="413"/>
      <c r="L1163" s="413"/>
    </row>
    <row r="1164" spans="11:12" x14ac:dyDescent="0.35">
      <c r="K1164" s="413"/>
      <c r="L1164" s="413"/>
    </row>
    <row r="1165" spans="11:12" x14ac:dyDescent="0.35">
      <c r="K1165" s="413"/>
      <c r="L1165" s="413"/>
    </row>
    <row r="1166" spans="11:12" x14ac:dyDescent="0.35">
      <c r="K1166" s="413"/>
      <c r="L1166" s="413"/>
    </row>
    <row r="1167" spans="11:12" x14ac:dyDescent="0.35">
      <c r="K1167" s="413"/>
      <c r="L1167" s="413"/>
    </row>
    <row r="1168" spans="11:12" x14ac:dyDescent="0.35">
      <c r="K1168" s="413"/>
      <c r="L1168" s="413"/>
    </row>
    <row r="1169" spans="11:12" x14ac:dyDescent="0.35">
      <c r="K1169" s="413"/>
      <c r="L1169" s="413"/>
    </row>
    <row r="1170" spans="11:12" x14ac:dyDescent="0.35">
      <c r="K1170" s="413"/>
      <c r="L1170" s="413"/>
    </row>
    <row r="1171" spans="11:12" x14ac:dyDescent="0.35">
      <c r="K1171" s="413"/>
      <c r="L1171" s="413"/>
    </row>
    <row r="1172" spans="11:12" x14ac:dyDescent="0.35">
      <c r="K1172" s="413"/>
      <c r="L1172" s="413"/>
    </row>
    <row r="1173" spans="11:12" x14ac:dyDescent="0.35">
      <c r="K1173" s="413"/>
      <c r="L1173" s="413"/>
    </row>
    <row r="1174" spans="11:12" x14ac:dyDescent="0.35">
      <c r="K1174" s="413"/>
      <c r="L1174" s="413"/>
    </row>
    <row r="1175" spans="11:12" x14ac:dyDescent="0.35">
      <c r="K1175" s="413"/>
      <c r="L1175" s="413"/>
    </row>
    <row r="1176" spans="11:12" x14ac:dyDescent="0.35">
      <c r="K1176" s="413"/>
      <c r="L1176" s="413"/>
    </row>
    <row r="1177" spans="11:12" x14ac:dyDescent="0.35">
      <c r="K1177" s="413"/>
      <c r="L1177" s="413"/>
    </row>
    <row r="1178" spans="11:12" x14ac:dyDescent="0.35">
      <c r="K1178" s="413"/>
      <c r="L1178" s="413"/>
    </row>
    <row r="1179" spans="11:12" x14ac:dyDescent="0.35">
      <c r="K1179" s="413"/>
      <c r="L1179" s="413"/>
    </row>
    <row r="1180" spans="11:12" x14ac:dyDescent="0.35">
      <c r="K1180" s="413"/>
      <c r="L1180" s="413"/>
    </row>
    <row r="1181" spans="11:12" x14ac:dyDescent="0.35">
      <c r="K1181" s="413"/>
      <c r="L1181" s="413"/>
    </row>
    <row r="1182" spans="11:12" x14ac:dyDescent="0.35">
      <c r="K1182" s="413"/>
      <c r="L1182" s="413"/>
    </row>
    <row r="1183" spans="11:12" x14ac:dyDescent="0.35">
      <c r="K1183" s="413"/>
      <c r="L1183" s="413"/>
    </row>
    <row r="1184" spans="11:12" x14ac:dyDescent="0.35">
      <c r="K1184" s="413"/>
      <c r="L1184" s="413"/>
    </row>
    <row r="1185" spans="11:12" x14ac:dyDescent="0.35">
      <c r="K1185" s="413"/>
      <c r="L1185" s="413"/>
    </row>
    <row r="1186" spans="11:12" x14ac:dyDescent="0.35">
      <c r="K1186" s="413"/>
      <c r="L1186" s="413"/>
    </row>
    <row r="1187" spans="11:12" x14ac:dyDescent="0.35">
      <c r="K1187" s="413"/>
      <c r="L1187" s="413"/>
    </row>
    <row r="1188" spans="11:12" x14ac:dyDescent="0.35">
      <c r="K1188" s="413"/>
      <c r="L1188" s="413"/>
    </row>
    <row r="1189" spans="11:12" x14ac:dyDescent="0.35">
      <c r="K1189" s="413"/>
      <c r="L1189" s="413"/>
    </row>
    <row r="1190" spans="11:12" x14ac:dyDescent="0.35">
      <c r="K1190" s="413"/>
      <c r="L1190" s="413"/>
    </row>
    <row r="1191" spans="11:12" x14ac:dyDescent="0.35">
      <c r="K1191" s="413"/>
      <c r="L1191" s="413"/>
    </row>
    <row r="1192" spans="11:12" x14ac:dyDescent="0.35">
      <c r="K1192" s="413"/>
      <c r="L1192" s="413"/>
    </row>
    <row r="1193" spans="11:12" x14ac:dyDescent="0.35">
      <c r="K1193" s="413"/>
      <c r="L1193" s="413"/>
    </row>
    <row r="1194" spans="11:12" x14ac:dyDescent="0.35">
      <c r="K1194" s="413"/>
      <c r="L1194" s="413"/>
    </row>
    <row r="1195" spans="11:12" x14ac:dyDescent="0.35">
      <c r="K1195" s="413"/>
      <c r="L1195" s="413"/>
    </row>
    <row r="1196" spans="11:12" x14ac:dyDescent="0.35">
      <c r="K1196" s="413"/>
      <c r="L1196" s="413"/>
    </row>
    <row r="1197" spans="11:12" x14ac:dyDescent="0.35">
      <c r="K1197" s="413"/>
      <c r="L1197" s="413"/>
    </row>
    <row r="1198" spans="11:12" x14ac:dyDescent="0.35">
      <c r="K1198" s="413"/>
      <c r="L1198" s="413"/>
    </row>
    <row r="1199" spans="11:12" x14ac:dyDescent="0.35">
      <c r="K1199" s="413"/>
      <c r="L1199" s="413"/>
    </row>
    <row r="1200" spans="11:12" x14ac:dyDescent="0.35">
      <c r="K1200" s="413"/>
      <c r="L1200" s="413"/>
    </row>
    <row r="1201" spans="11:12" x14ac:dyDescent="0.35">
      <c r="K1201" s="413"/>
      <c r="L1201" s="413"/>
    </row>
    <row r="1202" spans="11:12" x14ac:dyDescent="0.35">
      <c r="K1202" s="413"/>
      <c r="L1202" s="413"/>
    </row>
    <row r="1203" spans="11:12" x14ac:dyDescent="0.35">
      <c r="K1203" s="413"/>
      <c r="L1203" s="413"/>
    </row>
    <row r="1204" spans="11:12" x14ac:dyDescent="0.35">
      <c r="K1204" s="413"/>
      <c r="L1204" s="413"/>
    </row>
    <row r="1205" spans="11:12" x14ac:dyDescent="0.35">
      <c r="K1205" s="413"/>
      <c r="L1205" s="413"/>
    </row>
    <row r="1206" spans="11:12" x14ac:dyDescent="0.35">
      <c r="K1206" s="413"/>
      <c r="L1206" s="413"/>
    </row>
    <row r="1207" spans="11:12" x14ac:dyDescent="0.35">
      <c r="K1207" s="413"/>
      <c r="L1207" s="413"/>
    </row>
    <row r="1208" spans="11:12" x14ac:dyDescent="0.35">
      <c r="K1208" s="413"/>
      <c r="L1208" s="413"/>
    </row>
    <row r="1209" spans="11:12" x14ac:dyDescent="0.35">
      <c r="K1209" s="413"/>
      <c r="L1209" s="413"/>
    </row>
    <row r="1210" spans="11:12" x14ac:dyDescent="0.35">
      <c r="K1210" s="413"/>
      <c r="L1210" s="413"/>
    </row>
    <row r="1211" spans="11:12" x14ac:dyDescent="0.35">
      <c r="K1211" s="413"/>
      <c r="L1211" s="413"/>
    </row>
    <row r="1212" spans="11:12" x14ac:dyDescent="0.35">
      <c r="K1212" s="413"/>
      <c r="L1212" s="413"/>
    </row>
    <row r="1213" spans="11:12" x14ac:dyDescent="0.35">
      <c r="K1213" s="413"/>
      <c r="L1213" s="413"/>
    </row>
    <row r="1214" spans="11:12" x14ac:dyDescent="0.35">
      <c r="K1214" s="413"/>
      <c r="L1214" s="413"/>
    </row>
    <row r="1215" spans="11:12" x14ac:dyDescent="0.35">
      <c r="K1215" s="413"/>
      <c r="L1215" s="413"/>
    </row>
    <row r="1216" spans="11:12" x14ac:dyDescent="0.35">
      <c r="K1216" s="413"/>
      <c r="L1216" s="413"/>
    </row>
    <row r="1217" spans="11:12" x14ac:dyDescent="0.35">
      <c r="K1217" s="413"/>
      <c r="L1217" s="413"/>
    </row>
    <row r="1218" spans="11:12" x14ac:dyDescent="0.35">
      <c r="K1218" s="413"/>
      <c r="L1218" s="413"/>
    </row>
    <row r="1219" spans="11:12" x14ac:dyDescent="0.35">
      <c r="K1219" s="413"/>
      <c r="L1219" s="413"/>
    </row>
    <row r="1220" spans="11:12" x14ac:dyDescent="0.35">
      <c r="K1220" s="413"/>
      <c r="L1220" s="413"/>
    </row>
    <row r="1221" spans="11:12" x14ac:dyDescent="0.35">
      <c r="K1221" s="413"/>
      <c r="L1221" s="413"/>
    </row>
    <row r="1222" spans="11:12" x14ac:dyDescent="0.35">
      <c r="K1222" s="413"/>
      <c r="L1222" s="413"/>
    </row>
    <row r="1223" spans="11:12" x14ac:dyDescent="0.35">
      <c r="K1223" s="413"/>
      <c r="L1223" s="413"/>
    </row>
    <row r="1224" spans="11:12" x14ac:dyDescent="0.35">
      <c r="K1224" s="413"/>
      <c r="L1224" s="413"/>
    </row>
    <row r="1225" spans="11:12" x14ac:dyDescent="0.35">
      <c r="K1225" s="413"/>
      <c r="L1225" s="413"/>
    </row>
    <row r="1226" spans="11:12" x14ac:dyDescent="0.35">
      <c r="K1226" s="413"/>
      <c r="L1226" s="413"/>
    </row>
    <row r="1227" spans="11:12" x14ac:dyDescent="0.35">
      <c r="K1227" s="413"/>
      <c r="L1227" s="413"/>
    </row>
    <row r="1228" spans="11:12" x14ac:dyDescent="0.35">
      <c r="K1228" s="413"/>
      <c r="L1228" s="413"/>
    </row>
    <row r="1229" spans="11:12" x14ac:dyDescent="0.35">
      <c r="K1229" s="413"/>
      <c r="L1229" s="413"/>
    </row>
    <row r="1230" spans="11:12" x14ac:dyDescent="0.35">
      <c r="K1230" s="413"/>
      <c r="L1230" s="413"/>
    </row>
    <row r="1231" spans="11:12" x14ac:dyDescent="0.35">
      <c r="K1231" s="413"/>
      <c r="L1231" s="413"/>
    </row>
    <row r="1232" spans="11:12" x14ac:dyDescent="0.35">
      <c r="K1232" s="413"/>
      <c r="L1232" s="413"/>
    </row>
    <row r="1233" spans="11:12" x14ac:dyDescent="0.35">
      <c r="K1233" s="413"/>
      <c r="L1233" s="413"/>
    </row>
    <row r="1234" spans="11:12" x14ac:dyDescent="0.35">
      <c r="K1234" s="413"/>
      <c r="L1234" s="413"/>
    </row>
    <row r="1235" spans="11:12" x14ac:dyDescent="0.35">
      <c r="K1235" s="413"/>
      <c r="L1235" s="413"/>
    </row>
    <row r="1236" spans="11:12" x14ac:dyDescent="0.35">
      <c r="K1236" s="413"/>
      <c r="L1236" s="413"/>
    </row>
    <row r="1237" spans="11:12" x14ac:dyDescent="0.35">
      <c r="K1237" s="413"/>
      <c r="L1237" s="413"/>
    </row>
    <row r="1238" spans="11:12" x14ac:dyDescent="0.35">
      <c r="K1238" s="413"/>
      <c r="L1238" s="413"/>
    </row>
    <row r="1239" spans="11:12" x14ac:dyDescent="0.35">
      <c r="K1239" s="413"/>
      <c r="L1239" s="413"/>
    </row>
    <row r="1240" spans="11:12" x14ac:dyDescent="0.35">
      <c r="K1240" s="413"/>
      <c r="L1240" s="413"/>
    </row>
    <row r="1241" spans="11:12" x14ac:dyDescent="0.35">
      <c r="K1241" s="413"/>
      <c r="L1241" s="413"/>
    </row>
    <row r="1242" spans="11:12" x14ac:dyDescent="0.35">
      <c r="K1242" s="413"/>
      <c r="L1242" s="413"/>
    </row>
    <row r="1243" spans="11:12" x14ac:dyDescent="0.35">
      <c r="K1243" s="413"/>
      <c r="L1243" s="413"/>
    </row>
    <row r="1244" spans="11:12" x14ac:dyDescent="0.35">
      <c r="K1244" s="413"/>
      <c r="L1244" s="413"/>
    </row>
    <row r="1245" spans="11:12" x14ac:dyDescent="0.35">
      <c r="K1245" s="413"/>
      <c r="L1245" s="413"/>
    </row>
    <row r="1246" spans="11:12" x14ac:dyDescent="0.35">
      <c r="K1246" s="413"/>
      <c r="L1246" s="413"/>
    </row>
    <row r="1247" spans="11:12" x14ac:dyDescent="0.35">
      <c r="K1247" s="413"/>
      <c r="L1247" s="413"/>
    </row>
    <row r="1248" spans="11:12" x14ac:dyDescent="0.35">
      <c r="K1248" s="413"/>
      <c r="L1248" s="413"/>
    </row>
    <row r="1249" spans="11:12" x14ac:dyDescent="0.35">
      <c r="K1249" s="413"/>
      <c r="L1249" s="413"/>
    </row>
    <row r="1250" spans="11:12" x14ac:dyDescent="0.35">
      <c r="K1250" s="413"/>
      <c r="L1250" s="413"/>
    </row>
    <row r="1251" spans="11:12" x14ac:dyDescent="0.35">
      <c r="K1251" s="413"/>
      <c r="L1251" s="413"/>
    </row>
    <row r="1252" spans="11:12" x14ac:dyDescent="0.35">
      <c r="K1252" s="413"/>
      <c r="L1252" s="413"/>
    </row>
    <row r="1253" spans="11:12" x14ac:dyDescent="0.35">
      <c r="K1253" s="413"/>
      <c r="L1253" s="413"/>
    </row>
    <row r="1254" spans="11:12" x14ac:dyDescent="0.35">
      <c r="K1254" s="413"/>
      <c r="L1254" s="413"/>
    </row>
    <row r="1255" spans="11:12" x14ac:dyDescent="0.35">
      <c r="K1255" s="413"/>
      <c r="L1255" s="413"/>
    </row>
    <row r="1256" spans="11:12" x14ac:dyDescent="0.35">
      <c r="K1256" s="413"/>
      <c r="L1256" s="413"/>
    </row>
    <row r="1257" spans="11:12" x14ac:dyDescent="0.35">
      <c r="K1257" s="413"/>
      <c r="L1257" s="413"/>
    </row>
    <row r="1258" spans="11:12" x14ac:dyDescent="0.35">
      <c r="K1258" s="413"/>
      <c r="L1258" s="413"/>
    </row>
    <row r="1259" spans="11:12" x14ac:dyDescent="0.35">
      <c r="K1259" s="413"/>
      <c r="L1259" s="413"/>
    </row>
    <row r="1260" spans="11:12" x14ac:dyDescent="0.35">
      <c r="K1260" s="413"/>
      <c r="L1260" s="413"/>
    </row>
    <row r="1261" spans="11:12" x14ac:dyDescent="0.35">
      <c r="K1261" s="413"/>
      <c r="L1261" s="413"/>
    </row>
    <row r="1262" spans="11:12" x14ac:dyDescent="0.35">
      <c r="K1262" s="413"/>
      <c r="L1262" s="413"/>
    </row>
    <row r="1263" spans="11:12" x14ac:dyDescent="0.35">
      <c r="K1263" s="413"/>
      <c r="L1263" s="413"/>
    </row>
    <row r="1264" spans="11:12" x14ac:dyDescent="0.35">
      <c r="K1264" s="413"/>
      <c r="L1264" s="413"/>
    </row>
    <row r="1265" spans="11:12" x14ac:dyDescent="0.35">
      <c r="K1265" s="413"/>
      <c r="L1265" s="413"/>
    </row>
    <row r="1266" spans="11:12" x14ac:dyDescent="0.35">
      <c r="K1266" s="413"/>
      <c r="L1266" s="413"/>
    </row>
    <row r="1267" spans="11:12" x14ac:dyDescent="0.35">
      <c r="K1267" s="413"/>
      <c r="L1267" s="413"/>
    </row>
    <row r="1268" spans="11:12" x14ac:dyDescent="0.35">
      <c r="K1268" s="413"/>
      <c r="L1268" s="413"/>
    </row>
    <row r="1269" spans="11:12" x14ac:dyDescent="0.35">
      <c r="K1269" s="413"/>
      <c r="L1269" s="413"/>
    </row>
    <row r="1270" spans="11:12" x14ac:dyDescent="0.35">
      <c r="K1270" s="413"/>
      <c r="L1270" s="413"/>
    </row>
    <row r="1271" spans="11:12" x14ac:dyDescent="0.35">
      <c r="K1271" s="413"/>
      <c r="L1271" s="413"/>
    </row>
    <row r="1272" spans="11:12" x14ac:dyDescent="0.35">
      <c r="K1272" s="413"/>
      <c r="L1272" s="413"/>
    </row>
    <row r="1273" spans="11:12" x14ac:dyDescent="0.35">
      <c r="K1273" s="413"/>
      <c r="L1273" s="413"/>
    </row>
    <row r="1274" spans="11:12" x14ac:dyDescent="0.35">
      <c r="K1274" s="413"/>
      <c r="L1274" s="413"/>
    </row>
    <row r="1275" spans="11:12" x14ac:dyDescent="0.35">
      <c r="K1275" s="413"/>
      <c r="L1275" s="413"/>
    </row>
    <row r="1276" spans="11:12" x14ac:dyDescent="0.35">
      <c r="K1276" s="413"/>
      <c r="L1276" s="413"/>
    </row>
    <row r="1277" spans="11:12" x14ac:dyDescent="0.35">
      <c r="K1277" s="413"/>
      <c r="L1277" s="413"/>
    </row>
    <row r="1278" spans="11:12" x14ac:dyDescent="0.35">
      <c r="K1278" s="413"/>
      <c r="L1278" s="413"/>
    </row>
    <row r="1279" spans="11:12" x14ac:dyDescent="0.35">
      <c r="K1279" s="413"/>
      <c r="L1279" s="413"/>
    </row>
    <row r="1280" spans="11:12" x14ac:dyDescent="0.35">
      <c r="K1280" s="413"/>
      <c r="L1280" s="413"/>
    </row>
    <row r="1281" spans="11:12" x14ac:dyDescent="0.35">
      <c r="K1281" s="413"/>
      <c r="L1281" s="413"/>
    </row>
    <row r="1282" spans="11:12" x14ac:dyDescent="0.35">
      <c r="K1282" s="413"/>
      <c r="L1282" s="413"/>
    </row>
    <row r="1283" spans="11:12" x14ac:dyDescent="0.35">
      <c r="K1283" s="413"/>
      <c r="L1283" s="413"/>
    </row>
    <row r="1284" spans="11:12" x14ac:dyDescent="0.35">
      <c r="K1284" s="413"/>
      <c r="L1284" s="413"/>
    </row>
    <row r="1285" spans="11:12" x14ac:dyDescent="0.35">
      <c r="K1285" s="413"/>
      <c r="L1285" s="413"/>
    </row>
    <row r="1286" spans="11:12" x14ac:dyDescent="0.35">
      <c r="K1286" s="413"/>
      <c r="L1286" s="413"/>
    </row>
    <row r="1287" spans="11:12" x14ac:dyDescent="0.35">
      <c r="K1287" s="413"/>
      <c r="L1287" s="413"/>
    </row>
    <row r="1288" spans="11:12" x14ac:dyDescent="0.35">
      <c r="K1288" s="413"/>
      <c r="L1288" s="413"/>
    </row>
    <row r="1289" spans="11:12" x14ac:dyDescent="0.35">
      <c r="K1289" s="413"/>
      <c r="L1289" s="413"/>
    </row>
    <row r="1290" spans="11:12" x14ac:dyDescent="0.35">
      <c r="K1290" s="413"/>
      <c r="L1290" s="413"/>
    </row>
    <row r="1291" spans="11:12" x14ac:dyDescent="0.35">
      <c r="K1291" s="413"/>
      <c r="L1291" s="413"/>
    </row>
    <row r="1292" spans="11:12" x14ac:dyDescent="0.35">
      <c r="K1292" s="413"/>
      <c r="L1292" s="413"/>
    </row>
    <row r="1293" spans="11:12" x14ac:dyDescent="0.35">
      <c r="K1293" s="413"/>
      <c r="L1293" s="413"/>
    </row>
    <row r="1294" spans="11:12" x14ac:dyDescent="0.35">
      <c r="K1294" s="413"/>
      <c r="L1294" s="413"/>
    </row>
    <row r="1295" spans="11:12" x14ac:dyDescent="0.35">
      <c r="K1295" s="413"/>
      <c r="L1295" s="413"/>
    </row>
    <row r="1296" spans="11:12" x14ac:dyDescent="0.35">
      <c r="K1296" s="413"/>
      <c r="L1296" s="413"/>
    </row>
    <row r="1297" spans="11:12" x14ac:dyDescent="0.35">
      <c r="K1297" s="413"/>
      <c r="L1297" s="413"/>
    </row>
    <row r="1298" spans="11:12" x14ac:dyDescent="0.35">
      <c r="K1298" s="413"/>
      <c r="L1298" s="413"/>
    </row>
    <row r="1299" spans="11:12" x14ac:dyDescent="0.35">
      <c r="K1299" s="413"/>
      <c r="L1299" s="413"/>
    </row>
    <row r="1300" spans="11:12" x14ac:dyDescent="0.35">
      <c r="K1300" s="413"/>
      <c r="L1300" s="413"/>
    </row>
    <row r="1301" spans="11:12" x14ac:dyDescent="0.35">
      <c r="K1301" s="413"/>
      <c r="L1301" s="413"/>
    </row>
    <row r="1302" spans="11:12" x14ac:dyDescent="0.35">
      <c r="K1302" s="413"/>
      <c r="L1302" s="413"/>
    </row>
    <row r="1303" spans="11:12" x14ac:dyDescent="0.35">
      <c r="K1303" s="413"/>
      <c r="L1303" s="413"/>
    </row>
    <row r="1304" spans="11:12" x14ac:dyDescent="0.35">
      <c r="K1304" s="413"/>
      <c r="L1304" s="413"/>
    </row>
    <row r="1305" spans="11:12" x14ac:dyDescent="0.35">
      <c r="K1305" s="413"/>
      <c r="L1305" s="413"/>
    </row>
    <row r="1306" spans="11:12" x14ac:dyDescent="0.35">
      <c r="K1306" s="413"/>
      <c r="L1306" s="413"/>
    </row>
    <row r="1307" spans="11:12" x14ac:dyDescent="0.35">
      <c r="K1307" s="413"/>
      <c r="L1307" s="413"/>
    </row>
    <row r="1308" spans="11:12" x14ac:dyDescent="0.35">
      <c r="K1308" s="413"/>
      <c r="L1308" s="413"/>
    </row>
    <row r="1309" spans="11:12" x14ac:dyDescent="0.35">
      <c r="K1309" s="413"/>
      <c r="L1309" s="413"/>
    </row>
    <row r="1310" spans="11:12" x14ac:dyDescent="0.35">
      <c r="K1310" s="413"/>
      <c r="L1310" s="413"/>
    </row>
  </sheetData>
  <sheetProtection algorithmName="SHA-512" hashValue="VeMengn9Ww185PWoq6qS4agmhDzqWB/gzdznu2TyRKWGqfWzMcepdxYQudzulbW2D8u+JSqj9e7FlHVkSfiWVg==" saltValue="qrq7XRfoFdFEWEn/oSfeW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5</vt:i4>
      </vt:variant>
    </vt:vector>
  </HeadingPairs>
  <TitlesOfParts>
    <vt:vector size="14" baseType="lpstr">
      <vt:lpstr>Guide</vt:lpstr>
      <vt:lpstr>Identification de la salle</vt:lpstr>
      <vt:lpstr>Tableau de bord</vt:lpstr>
      <vt:lpstr>Jeune public-Année de référence</vt:lpstr>
      <vt:lpstr>Public familial</vt:lpstr>
      <vt:lpstr>Public adulte-Année référence</vt:lpstr>
      <vt:lpstr>Public adulte</vt:lpstr>
      <vt:lpstr>TableDonnées</vt:lpstr>
      <vt:lpstr>Données</vt:lpstr>
      <vt:lpstr>'Jeune public-Année de référence'!Impression_des_titres</vt:lpstr>
      <vt:lpstr>'Public adulte'!Impression_des_titres</vt:lpstr>
      <vt:lpstr>'Public adulte-Année référence'!Impression_des_titres</vt:lpstr>
      <vt:lpstr>'Public familial'!Impression_des_titres</vt:lpstr>
      <vt:lpstr>'Identification de la salle'!Zone_d_impression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annie.bournival@calq.gouv.qc.ca</dc:creator>
  <dc:description>Mots de passe : mdsq20</dc:description>
  <cp:lastModifiedBy>Annie Bournival P113</cp:lastModifiedBy>
  <cp:lastPrinted>2022-05-12T19:27:51Z</cp:lastPrinted>
  <dcterms:created xsi:type="dcterms:W3CDTF">2020-08-04T15:03:29Z</dcterms:created>
  <dcterms:modified xsi:type="dcterms:W3CDTF">2023-05-09T14:26:42Z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2023-05-01T16:09:41Z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3e9fb501-262c-414c-87a3-9d1fa52376af</vt:lpwstr>
  </property>
  <property fmtid="{D5CDD505-2E9C-101B-9397-08002B2CF9AE}" pid="8" name="MSIP_Label_defa4170-0d19-0005-0004-bc88714345d2_ContentBits">
    <vt:lpwstr>0</vt:lpwstr>
  </property>
</Properties>
</file>