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76.xml" ContentType="application/vnd.ms-excel.controlproperties+xml"/>
  <Override PartName="/xl/ctrlProps/ctrlProp77.xml" ContentType="application/vnd.ms-excel.controlproperties+xml"/>
  <Override PartName="/xl/drawings/drawing4.xml" ContentType="application/vnd.openxmlformats-officedocument.drawing+xml"/>
  <Override PartName="/xl/ctrlProps/ctrlProp78.xml" ContentType="application/vnd.ms-excel.controlproperties+xml"/>
  <Override PartName="/xl/ctrlProps/ctrlProp79.xml" ContentType="application/vnd.ms-excel.controlproperties+xml"/>
  <Override PartName="/xl/drawings/drawing5.xml" ContentType="application/vnd.openxmlformats-officedocument.drawing+xml"/>
  <Override PartName="/xl/ctrlProps/ctrlProp80.xml" ContentType="application/vnd.ms-excel.controlproperties+xml"/>
  <Override PartName="/xl/ctrlProps/ctrlProp81.xml" ContentType="application/vnd.ms-excel.controlproperties+xml"/>
  <Override PartName="/xl/drawings/drawing6.xml" ContentType="application/vnd.openxmlformats-officedocument.drawing+xml"/>
  <Override PartName="/xl/ctrlProps/ctrlProp82.xml" ContentType="application/vnd.ms-excel.controlproperties+xml"/>
  <Override PartName="/xl/ctrlProps/ctrlProp83.xml" ContentType="application/vnd.ms-excel.controlproperties+xml"/>
  <Override PartName="/xl/drawings/drawing7.xml" ContentType="application/vnd.openxmlformats-officedocument.drawing+xml"/>
  <Override PartName="/xl/ctrlProps/ctrlProp84.xml" ContentType="application/vnd.ms-excel.controlproperties+xml"/>
  <Override PartName="/xl/ctrlProps/ctrlProp85.xml" ContentType="application/vnd.ms-excel.controlproperties+xml"/>
  <Override PartName="/xl/drawings/drawing8.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9.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10.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11.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12.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13.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14.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15.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P:\"/>
    </mc:Choice>
  </mc:AlternateContent>
  <xr:revisionPtr revIDLastSave="0" documentId="13_ncr:1_{7607FFF1-86A8-4C37-8E30-A065D8386554}" xr6:coauthVersionLast="47" xr6:coauthVersionMax="47" xr10:uidLastSave="{00000000-0000-0000-0000-000000000000}"/>
  <bookViews>
    <workbookView xWindow="-110" yWindow="-110" windowWidth="19420" windowHeight="10300" tabRatio="904" xr2:uid="{00000000-000D-0000-FFFF-FFFF00000000}"/>
  </bookViews>
  <sheets>
    <sheet name="Page de garde" sheetId="47" r:id="rId1"/>
    <sheet name="Bilan&amp;programme d'activités" sheetId="56" r:id="rId2"/>
    <sheet name="Section 6b (Cirq-Mult-Thea)" sheetId="50" r:id="rId3"/>
    <sheet name="Section 6c (Crea-CirqMultThea)" sheetId="49" r:id="rId4"/>
    <sheet name="Section 7b ($Prg-Danse)" sheetId="44" r:id="rId5"/>
    <sheet name="Section 7c ($Crea-Danse)" sheetId="51" r:id="rId6"/>
    <sheet name="Section 8b ($Prg-Musique)" sheetId="45" r:id="rId7"/>
    <sheet name="Section 8c ($Crea-Musique)" sheetId="52" r:id="rId8"/>
    <sheet name="Section 9 " sheetId="11" r:id="rId9"/>
    <sheet name="Section 10" sheetId="12" r:id="rId10"/>
    <sheet name="Section 11a (Programmation)" sheetId="54" r:id="rId11"/>
    <sheet name="Section 11b (Autres activités)" sheetId="55" r:id="rId12"/>
    <sheet name="Section 12a" sheetId="14" r:id="rId13"/>
    <sheet name="Section 12b" sheetId="15" r:id="rId14"/>
    <sheet name="Section 12c" sheetId="16" r:id="rId15"/>
    <sheet name="Section 12d" sheetId="17" r:id="rId16"/>
    <sheet name="Section 13" sheetId="18" r:id="rId17"/>
    <sheet name="Section 14a" sheetId="19" r:id="rId18"/>
    <sheet name="Section 14b" sheetId="20" r:id="rId19"/>
    <sheet name="Section 14c EVEN" sheetId="21" r:id="rId20"/>
    <sheet name="Section 14d  EVEN Biennal-Trien" sheetId="22" r:id="rId21"/>
    <sheet name="Section 14e" sheetId="37" r:id="rId22"/>
    <sheet name="Section 15a" sheetId="46" r:id="rId23"/>
    <sheet name="Section 15b" sheetId="23" r:id="rId24"/>
    <sheet name="Section 16a " sheetId="24" r:id="rId25"/>
    <sheet name="Section 16b" sheetId="48" r:id="rId26"/>
    <sheet name="Annexe 1" sheetId="34" r:id="rId27"/>
  </sheets>
  <externalReferences>
    <externalReference r:id="rId28"/>
  </externalReferences>
  <definedNames>
    <definedName name="_xlnm._FilterDatabase" localSheetId="13" hidden="1">'Section 12b'!$A$5:$G$107</definedName>
    <definedName name="_xlnm._FilterDatabase" localSheetId="15" hidden="1">'Section 12d'!$A$10:$K$209</definedName>
    <definedName name="_xlnm._FilterDatabase" localSheetId="17" hidden="1">'Section 14a'!$A$1:$J$197</definedName>
    <definedName name="_xlnm._FilterDatabase" localSheetId="18" hidden="1">'Section 14b'!$A$1:$J$163</definedName>
    <definedName name="_xlnm._FilterDatabase" localSheetId="19" hidden="1">'Section 14c EVEN'!$A$1:$J$182</definedName>
    <definedName name="_xlnm._FilterDatabase" localSheetId="20" hidden="1">'Section 14d  EVEN Biennal-Trien'!$N$1:$N$175</definedName>
    <definedName name="_xlnm._FilterDatabase" localSheetId="21" hidden="1">'Section 14e'!$A$1:$J$205</definedName>
    <definedName name="_xlnm._FilterDatabase" localSheetId="22" hidden="1">'Section 15a'!$A$1:$K$94</definedName>
    <definedName name="b8diversité">#REF!</definedName>
    <definedName name="b8hand">#REF!</definedName>
    <definedName name="b8haut">#REF!</definedName>
    <definedName name="b8releve">#REF!</definedName>
    <definedName name="CaseACocher1" localSheetId="0">'Page de garde'!#REF!</definedName>
    <definedName name="CaseACocher2" localSheetId="0">'Page de garde'!#REF!</definedName>
    <definedName name="CaseACocher4" localSheetId="0">'Page de garde'!#REF!</definedName>
    <definedName name="_xlnm.Print_Titles" localSheetId="26">'Annexe 1'!$4:$4</definedName>
    <definedName name="_xlnm.Print_Titles" localSheetId="9">'Section 10'!$1:$7</definedName>
    <definedName name="_xlnm.Print_Titles" localSheetId="10">'Section 11a (Programmation)'!$A:$A</definedName>
    <definedName name="_xlnm.Print_Titles" localSheetId="11">'Section 11b (Autres activités)'!$A:$A</definedName>
    <definedName name="_xlnm.Print_Titles" localSheetId="13">'Section 12b'!$1:$3</definedName>
    <definedName name="_xlnm.Print_Titles" localSheetId="14">'Section 12c'!$1:$1</definedName>
    <definedName name="_xlnm.Print_Titles" localSheetId="15">'Section 12d'!$1:$9</definedName>
    <definedName name="_xlnm.Print_Titles" localSheetId="17">'Section 14a'!$1:$10</definedName>
    <definedName name="_xlnm.Print_Titles" localSheetId="18">'Section 14b'!$1:$9</definedName>
    <definedName name="_xlnm.Print_Titles" localSheetId="19">'Section 14c EVEN'!$3:$9</definedName>
    <definedName name="_xlnm.Print_Titles" localSheetId="20">'Section 14d  EVEN Biennal-Trien'!$1:$7</definedName>
    <definedName name="_xlnm.Print_Titles" localSheetId="21">'Section 14e'!$5:$6</definedName>
    <definedName name="_xlnm.Print_Titles" localSheetId="24">'Section 16a '!$1:$4</definedName>
    <definedName name="_xlnm.Print_Titles" localSheetId="25">'Section 16b'!$1:$4</definedName>
    <definedName name="_xlnm.Print_Titles" localSheetId="2">'Section 6b (Cirq-Mult-Thea)'!$A:$A,'Section 6b (Cirq-Mult-Thea)'!$1:$1</definedName>
    <definedName name="_xlnm.Print_Titles" localSheetId="3">'Section 6c (Crea-CirqMultThea)'!$A:$A,'Section 6c (Crea-CirqMultThea)'!$1:$1</definedName>
    <definedName name="_xlnm.Print_Titles" localSheetId="4">'Section 7b ($Prg-Danse)'!$A:$A,'Section 7b ($Prg-Danse)'!$1:$5</definedName>
    <definedName name="_xlnm.Print_Titles" localSheetId="5">'Section 7c ($Crea-Danse)'!$A:$A,'Section 7c ($Crea-Danse)'!$1:$5</definedName>
    <definedName name="_xlnm.Print_Titles" localSheetId="6">'Section 8b ($Prg-Musique)'!$A:$A,'Section 8b ($Prg-Musique)'!$1:$3</definedName>
    <definedName name="_xlnm.Print_Titles" localSheetId="7">'Section 8c ($Crea-Musique)'!$A:$A,'Section 8c ($Crea-Musique)'!$1:$3</definedName>
    <definedName name="_xlnm.Print_Titles" localSheetId="8">'Section 9 '!$1:$2</definedName>
    <definedName name="Z_880C3229_9790_4559_BAA0_FBDBBD6DDD03_.wvu.FilterData" localSheetId="13" hidden="1">'Section 12b'!$A$5:$G$107</definedName>
    <definedName name="Z_880C3229_9790_4559_BAA0_FBDBBD6DDD03_.wvu.FilterData" localSheetId="15" hidden="1">'Section 12d'!$A$10:$K$209</definedName>
    <definedName name="Z_880C3229_9790_4559_BAA0_FBDBBD6DDD03_.wvu.FilterData" localSheetId="17" hidden="1">'Section 14a'!$A$1:$J$197</definedName>
    <definedName name="Z_880C3229_9790_4559_BAA0_FBDBBD6DDD03_.wvu.FilterData" localSheetId="18" hidden="1">'Section 14b'!$A$1:$J$163</definedName>
    <definedName name="Z_880C3229_9790_4559_BAA0_FBDBBD6DDD03_.wvu.FilterData" localSheetId="19" hidden="1">'Section 14c EVEN'!$A$1:$J$182</definedName>
    <definedName name="Z_880C3229_9790_4559_BAA0_FBDBBD6DDD03_.wvu.FilterData" localSheetId="20" hidden="1">'Section 14d  EVEN Biennal-Trien'!$N$1:$N$175</definedName>
    <definedName name="Z_880C3229_9790_4559_BAA0_FBDBBD6DDD03_.wvu.FilterData" localSheetId="21" hidden="1">'Section 14e'!$A$1:$J$205</definedName>
    <definedName name="Z_880C3229_9790_4559_BAA0_FBDBBD6DDD03_.wvu.PrintArea" localSheetId="26" hidden="1">'Annexe 1'!$A$1:$N$115</definedName>
    <definedName name="Z_880C3229_9790_4559_BAA0_FBDBBD6DDD03_.wvu.PrintArea" localSheetId="13" hidden="1">'Section 12b'!$A$1:$G$113</definedName>
    <definedName name="Z_880C3229_9790_4559_BAA0_FBDBBD6DDD03_.wvu.PrintTitles" localSheetId="26" hidden="1">'Annexe 1'!$4:$4</definedName>
    <definedName name="Z_880C3229_9790_4559_BAA0_FBDBBD6DDD03_.wvu.PrintTitles" localSheetId="9" hidden="1">'Section 10'!$1:$7</definedName>
    <definedName name="Z_880C3229_9790_4559_BAA0_FBDBBD6DDD03_.wvu.PrintTitles" localSheetId="10" hidden="1">'Section 11a (Programmation)'!$A:$A</definedName>
    <definedName name="Z_880C3229_9790_4559_BAA0_FBDBBD6DDD03_.wvu.PrintTitles" localSheetId="11" hidden="1">'Section 11b (Autres activités)'!$A:$A</definedName>
    <definedName name="Z_880C3229_9790_4559_BAA0_FBDBBD6DDD03_.wvu.PrintTitles" localSheetId="13" hidden="1">'Section 12b'!$1:$3</definedName>
    <definedName name="Z_880C3229_9790_4559_BAA0_FBDBBD6DDD03_.wvu.PrintTitles" localSheetId="14" hidden="1">'Section 12c'!$1:$1</definedName>
    <definedName name="Z_880C3229_9790_4559_BAA0_FBDBBD6DDD03_.wvu.PrintTitles" localSheetId="15" hidden="1">'Section 12d'!$1:$9</definedName>
    <definedName name="Z_880C3229_9790_4559_BAA0_FBDBBD6DDD03_.wvu.PrintTitles" localSheetId="17" hidden="1">'Section 14a'!$1:$10</definedName>
    <definedName name="Z_880C3229_9790_4559_BAA0_FBDBBD6DDD03_.wvu.PrintTitles" localSheetId="18" hidden="1">'Section 14b'!$1:$9</definedName>
    <definedName name="Z_880C3229_9790_4559_BAA0_FBDBBD6DDD03_.wvu.PrintTitles" localSheetId="19" hidden="1">'Section 14c EVEN'!$3:$9</definedName>
    <definedName name="Z_880C3229_9790_4559_BAA0_FBDBBD6DDD03_.wvu.PrintTitles" localSheetId="20" hidden="1">'Section 14d  EVEN Biennal-Trien'!$1:$7</definedName>
    <definedName name="Z_880C3229_9790_4559_BAA0_FBDBBD6DDD03_.wvu.PrintTitles" localSheetId="21" hidden="1">'Section 14e'!$1:$10</definedName>
    <definedName name="Z_880C3229_9790_4559_BAA0_FBDBBD6DDD03_.wvu.PrintTitles" localSheetId="24" hidden="1">'Section 16a '!$1:$4</definedName>
    <definedName name="Z_880C3229_9790_4559_BAA0_FBDBBD6DDD03_.wvu.PrintTitles" localSheetId="25" hidden="1">'Section 16b'!$1:$4</definedName>
    <definedName name="Z_880C3229_9790_4559_BAA0_FBDBBD6DDD03_.wvu.PrintTitles" localSheetId="2" hidden="1">'Section 6b (Cirq-Mult-Thea)'!$A:$A,'Section 6b (Cirq-Mult-Thea)'!$1:$1</definedName>
    <definedName name="Z_880C3229_9790_4559_BAA0_FBDBBD6DDD03_.wvu.PrintTitles" localSheetId="3" hidden="1">'Section 6c (Crea-CirqMultThea)'!$A:$A,'Section 6c (Crea-CirqMultThea)'!$1:$1</definedName>
    <definedName name="Z_880C3229_9790_4559_BAA0_FBDBBD6DDD03_.wvu.PrintTitles" localSheetId="4" hidden="1">'Section 7b ($Prg-Danse)'!$A:$A,'Section 7b ($Prg-Danse)'!$1:$5</definedName>
    <definedName name="Z_880C3229_9790_4559_BAA0_FBDBBD6DDD03_.wvu.PrintTitles" localSheetId="5" hidden="1">'Section 7c ($Crea-Danse)'!$A:$A,'Section 7c ($Crea-Danse)'!$1:$5</definedName>
    <definedName name="Z_880C3229_9790_4559_BAA0_FBDBBD6DDD03_.wvu.PrintTitles" localSheetId="6" hidden="1">'Section 8b ($Prg-Musique)'!$A:$A,'Section 8b ($Prg-Musique)'!$1:$3</definedName>
    <definedName name="Z_880C3229_9790_4559_BAA0_FBDBBD6DDD03_.wvu.PrintTitles" localSheetId="7" hidden="1">'Section 8c ($Crea-Musique)'!$A:$A,'Section 8c ($Crea-Musique)'!$1:$3</definedName>
    <definedName name="Z_880C3229_9790_4559_BAA0_FBDBBD6DDD03_.wvu.PrintTitles" localSheetId="8" hidden="1">'Section 9 '!$1:$2</definedName>
    <definedName name="Z_880C3229_9790_4559_BAA0_FBDBBD6DDD03_.wvu.Rows" localSheetId="15" hidden="1">'Section 12d'!$2:$3</definedName>
    <definedName name="Z_E81D238A_7B02_4284_898B_8B059A14501E_.wvu.FilterData" localSheetId="13" hidden="1">'Section 12b'!$A$5:$G$107</definedName>
    <definedName name="Z_E81D238A_7B02_4284_898B_8B059A14501E_.wvu.FilterData" localSheetId="15" hidden="1">'Section 12d'!$A$10:$K$209</definedName>
    <definedName name="Z_E81D238A_7B02_4284_898B_8B059A14501E_.wvu.FilterData" localSheetId="17" hidden="1">'Section 14a'!$A$1:$J$197</definedName>
    <definedName name="Z_E81D238A_7B02_4284_898B_8B059A14501E_.wvu.FilterData" localSheetId="18" hidden="1">'Section 14b'!$A$1:$J$163</definedName>
    <definedName name="Z_E81D238A_7B02_4284_898B_8B059A14501E_.wvu.FilterData" localSheetId="19" hidden="1">'Section 14c EVEN'!$A$1:$J$182</definedName>
    <definedName name="Z_E81D238A_7B02_4284_898B_8B059A14501E_.wvu.FilterData" localSheetId="20" hidden="1">'Section 14d  EVEN Biennal-Trien'!$N$1:$N$175</definedName>
    <definedName name="Z_E81D238A_7B02_4284_898B_8B059A14501E_.wvu.FilterData" localSheetId="21" hidden="1">'Section 14e'!$A$1:$J$205</definedName>
    <definedName name="Z_E81D238A_7B02_4284_898B_8B059A14501E_.wvu.PrintArea" localSheetId="26" hidden="1">'Annexe 1'!$A$1:$N$115</definedName>
    <definedName name="Z_E81D238A_7B02_4284_898B_8B059A14501E_.wvu.PrintArea" localSheetId="13" hidden="1">'Section 12b'!$A$1:$G$113</definedName>
    <definedName name="Z_E81D238A_7B02_4284_898B_8B059A14501E_.wvu.PrintTitles" localSheetId="26" hidden="1">'Annexe 1'!$4:$4</definedName>
    <definedName name="Z_E81D238A_7B02_4284_898B_8B059A14501E_.wvu.PrintTitles" localSheetId="9" hidden="1">'Section 10'!$1:$7</definedName>
    <definedName name="Z_E81D238A_7B02_4284_898B_8B059A14501E_.wvu.PrintTitles" localSheetId="10" hidden="1">'Section 11a (Programmation)'!$A:$A</definedName>
    <definedName name="Z_E81D238A_7B02_4284_898B_8B059A14501E_.wvu.PrintTitles" localSheetId="11" hidden="1">'Section 11b (Autres activités)'!$A:$A</definedName>
    <definedName name="Z_E81D238A_7B02_4284_898B_8B059A14501E_.wvu.PrintTitles" localSheetId="13" hidden="1">'Section 12b'!$1:$3</definedName>
    <definedName name="Z_E81D238A_7B02_4284_898B_8B059A14501E_.wvu.PrintTitles" localSheetId="14" hidden="1">'Section 12c'!$1:$1</definedName>
    <definedName name="Z_E81D238A_7B02_4284_898B_8B059A14501E_.wvu.PrintTitles" localSheetId="15" hidden="1">'Section 12d'!$1:$9</definedName>
    <definedName name="Z_E81D238A_7B02_4284_898B_8B059A14501E_.wvu.PrintTitles" localSheetId="17" hidden="1">'Section 14a'!$1:$10</definedName>
    <definedName name="Z_E81D238A_7B02_4284_898B_8B059A14501E_.wvu.PrintTitles" localSheetId="18" hidden="1">'Section 14b'!$1:$9</definedName>
    <definedName name="Z_E81D238A_7B02_4284_898B_8B059A14501E_.wvu.PrintTitles" localSheetId="19" hidden="1">'Section 14c EVEN'!$3:$9</definedName>
    <definedName name="Z_E81D238A_7B02_4284_898B_8B059A14501E_.wvu.PrintTitles" localSheetId="20" hidden="1">'Section 14d  EVEN Biennal-Trien'!$1:$7</definedName>
    <definedName name="Z_E81D238A_7B02_4284_898B_8B059A14501E_.wvu.PrintTitles" localSheetId="21" hidden="1">'Section 14e'!$1:$10</definedName>
    <definedName name="Z_E81D238A_7B02_4284_898B_8B059A14501E_.wvu.PrintTitles" localSheetId="24" hidden="1">'Section 16a '!$1:$4</definedName>
    <definedName name="Z_E81D238A_7B02_4284_898B_8B059A14501E_.wvu.PrintTitles" localSheetId="25" hidden="1">'Section 16b'!$1:$4</definedName>
    <definedName name="Z_E81D238A_7B02_4284_898B_8B059A14501E_.wvu.PrintTitles" localSheetId="2" hidden="1">'Section 6b (Cirq-Mult-Thea)'!$A:$A,'Section 6b (Cirq-Mult-Thea)'!$1:$1</definedName>
    <definedName name="Z_E81D238A_7B02_4284_898B_8B059A14501E_.wvu.PrintTitles" localSheetId="3" hidden="1">'Section 6c (Crea-CirqMultThea)'!$A:$A,'Section 6c (Crea-CirqMultThea)'!$1:$1</definedName>
    <definedName name="Z_E81D238A_7B02_4284_898B_8B059A14501E_.wvu.PrintTitles" localSheetId="4" hidden="1">'Section 7b ($Prg-Danse)'!$A:$A,'Section 7b ($Prg-Danse)'!$1:$5</definedName>
    <definedName name="Z_E81D238A_7B02_4284_898B_8B059A14501E_.wvu.PrintTitles" localSheetId="5" hidden="1">'Section 7c ($Crea-Danse)'!$A:$A,'Section 7c ($Crea-Danse)'!$1:$5</definedName>
    <definedName name="Z_E81D238A_7B02_4284_898B_8B059A14501E_.wvu.PrintTitles" localSheetId="6" hidden="1">'Section 8b ($Prg-Musique)'!$A:$A,'Section 8b ($Prg-Musique)'!$1:$3</definedName>
    <definedName name="Z_E81D238A_7B02_4284_898B_8B059A14501E_.wvu.PrintTitles" localSheetId="7" hidden="1">'Section 8c ($Crea-Musique)'!$A:$A,'Section 8c ($Crea-Musique)'!$1:$3</definedName>
    <definedName name="Z_E81D238A_7B02_4284_898B_8B059A14501E_.wvu.PrintTitles" localSheetId="8" hidden="1">'Section 9 '!$1:$2</definedName>
    <definedName name="Z_E81D238A_7B02_4284_898B_8B059A14501E_.wvu.Rows" localSheetId="15" hidden="1">'Section 12d'!$2:$3</definedName>
    <definedName name="Z_EE10AC66_1EA7_44A5_A4AC_C85396D1CDF4_.wvu.PrintArea" localSheetId="0" hidden="1">'Page de garde'!$A$1:$H$53</definedName>
    <definedName name="Z_EE10AC66_1EA7_44A5_A4AC_C85396D1CDF4_.wvu.PrintArea" localSheetId="17" hidden="1">'Section 14a'!$A$1:$J$197</definedName>
    <definedName name="Z_EE10AC66_1EA7_44A5_A4AC_C85396D1CDF4_.wvu.PrintArea" localSheetId="18" hidden="1">'Section 14b'!$A$1:$J$163</definedName>
    <definedName name="Z_EE10AC66_1EA7_44A5_A4AC_C85396D1CDF4_.wvu.PrintArea" localSheetId="19" hidden="1">'Section 14c EVEN'!$A$1:$J$182</definedName>
    <definedName name="Z_EE10AC66_1EA7_44A5_A4AC_C85396D1CDF4_.wvu.PrintArea" localSheetId="20" hidden="1">'Section 14d  EVEN Biennal-Trien'!$N$1:$AA$178</definedName>
    <definedName name="Z_EE10AC66_1EA7_44A5_A4AC_C85396D1CDF4_.wvu.PrintArea" localSheetId="21" hidden="1">'Section 14e'!$A$1:$J$205</definedName>
    <definedName name="Z_EE10AC66_1EA7_44A5_A4AC_C85396D1CDF4_.wvu.PrintArea" localSheetId="24" hidden="1">'Section 16a '!$A$1:$Y$29</definedName>
    <definedName name="Z_EE10AC66_1EA7_44A5_A4AC_C85396D1CDF4_.wvu.PrintArea" localSheetId="25" hidden="1">'Section 16b'!$A$1:$Y$28</definedName>
    <definedName name="Z_EE10AC66_1EA7_44A5_A4AC_C85396D1CDF4_.wvu.PrintArea" localSheetId="2" hidden="1">'Section 6b (Cirq-Mult-Thea)'!$A$1:$K$54</definedName>
    <definedName name="Z_EE10AC66_1EA7_44A5_A4AC_C85396D1CDF4_.wvu.PrintArea" localSheetId="3" hidden="1">'Section 6c (Crea-CirqMultThea)'!$A$1:$K$43</definedName>
    <definedName name="Z_EE10AC66_1EA7_44A5_A4AC_C85396D1CDF4_.wvu.PrintTitles" localSheetId="9" hidden="1">'Section 10'!$1:$7</definedName>
    <definedName name="Z_EE10AC66_1EA7_44A5_A4AC_C85396D1CDF4_.wvu.PrintTitles" localSheetId="14" hidden="1">'Section 12c'!$1:$1</definedName>
    <definedName name="Z_EE10AC66_1EA7_44A5_A4AC_C85396D1CDF4_.wvu.PrintTitles" localSheetId="15" hidden="1">'Section 12d'!$1:$9</definedName>
    <definedName name="Z_EE10AC66_1EA7_44A5_A4AC_C85396D1CDF4_.wvu.PrintTitles" localSheetId="17" hidden="1">'Section 14a'!$1:$10</definedName>
    <definedName name="Z_EE10AC66_1EA7_44A5_A4AC_C85396D1CDF4_.wvu.PrintTitles" localSheetId="18" hidden="1">'Section 14b'!$1:$9</definedName>
    <definedName name="Z_EE10AC66_1EA7_44A5_A4AC_C85396D1CDF4_.wvu.PrintTitles" localSheetId="19" hidden="1">'Section 14c EVEN'!$1:$8</definedName>
    <definedName name="Z_EE10AC66_1EA7_44A5_A4AC_C85396D1CDF4_.wvu.PrintTitles" localSheetId="20" hidden="1">'Section 14d  EVEN Biennal-Trien'!$1:$7</definedName>
    <definedName name="Z_EE10AC66_1EA7_44A5_A4AC_C85396D1CDF4_.wvu.PrintTitles" localSheetId="21" hidden="1">'Section 14e'!$1:$10</definedName>
    <definedName name="Z_EE10AC66_1EA7_44A5_A4AC_C85396D1CDF4_.wvu.PrintTitles" localSheetId="24" hidden="1">'Section 16a '!$1:$4</definedName>
    <definedName name="Z_EE10AC66_1EA7_44A5_A4AC_C85396D1CDF4_.wvu.PrintTitles" localSheetId="25" hidden="1">'Section 16b'!$1:$4</definedName>
    <definedName name="Z_EE10AC66_1EA7_44A5_A4AC_C85396D1CDF4_.wvu.PrintTitles" localSheetId="2" hidden="1">'Section 6b (Cirq-Mult-Thea)'!$A:$A,'Section 6b (Cirq-Mult-Thea)'!$1:$1</definedName>
    <definedName name="Z_EE10AC66_1EA7_44A5_A4AC_C85396D1CDF4_.wvu.PrintTitles" localSheetId="3" hidden="1">'Section 6c (Crea-CirqMultThea)'!$A:$A,'Section 6c (Crea-CirqMultThea)'!$1:$1</definedName>
    <definedName name="Z_EE10AC66_1EA7_44A5_A4AC_C85396D1CDF4_.wvu.PrintTitles" localSheetId="4" hidden="1">'Section 7b ($Prg-Danse)'!$A:$A,'Section 7b ($Prg-Danse)'!$1:$5</definedName>
    <definedName name="Z_EE10AC66_1EA7_44A5_A4AC_C85396D1CDF4_.wvu.PrintTitles" localSheetId="5" hidden="1">'Section 7c ($Crea-Danse)'!$A:$A,'Section 7c ($Crea-Danse)'!$1:$5</definedName>
    <definedName name="Z_EE10AC66_1EA7_44A5_A4AC_C85396D1CDF4_.wvu.PrintTitles" localSheetId="8" hidden="1">'Section 9 '!$1:$3</definedName>
    <definedName name="_xlnm.Print_Area" localSheetId="10">'Section 11a (Programmation)'!$A$1:$Q$31</definedName>
    <definedName name="_xlnm.Print_Area" localSheetId="2">'Section 6b (Cirq-Mult-Thea)'!$A$1:$K$54</definedName>
  </definedNames>
  <calcPr calcId="191029"/>
  <customWorkbookViews>
    <customWorkbookView name="Bernard Schaller TM21 - Affichage personnalisé" guid="{E81D238A-7B02-4284-898B-8B059A14501E}" mergeInterval="0" personalView="1" maximized="1" windowWidth="1920" windowHeight="791" tabRatio="904" activeSheetId="11"/>
    <customWorkbookView name="bsch - Affichage personnalisé" guid="{EE10AC66-1EA7-44A5-A4AC-C85396D1CDF4}" mergeInterval="0" personalView="1" maximized="1" windowWidth="934" windowHeight="680" tabRatio="904" activeSheetId="5"/>
    <customWorkbookView name="Éliane Habimana TM19 - Affichage personnalisé" guid="{880C3229-9790-4559-BAA0-FBDBBD6DDD03}" mergeInterval="0" personalView="1" maximized="1" windowWidth="1366" windowHeight="535" tabRatio="90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 i="56" l="1"/>
  <c r="A7" i="56"/>
  <c r="D4" i="56"/>
  <c r="F28" i="14" l="1"/>
  <c r="F28" i="12" l="1"/>
  <c r="F27" i="12"/>
  <c r="K24" i="48"/>
  <c r="K25" i="24"/>
  <c r="K25" i="48" l="1"/>
  <c r="K26" i="24"/>
  <c r="R11" i="14" l="1"/>
  <c r="F29" i="14"/>
  <c r="J26" i="55" l="1"/>
  <c r="J25" i="55"/>
  <c r="J26" i="54"/>
  <c r="J27" i="54"/>
  <c r="M80" i="11" l="1"/>
  <c r="K80" i="11"/>
  <c r="M79" i="11"/>
  <c r="M81" i="11" s="1"/>
  <c r="K79" i="11"/>
  <c r="K81" i="11" s="1"/>
  <c r="G80" i="11" l="1"/>
  <c r="E80" i="11"/>
  <c r="K66" i="11"/>
  <c r="K65" i="11"/>
  <c r="K64" i="11"/>
  <c r="I64" i="11"/>
  <c r="G64" i="11"/>
  <c r="E65" i="11"/>
  <c r="E64" i="11"/>
  <c r="Q33" i="11"/>
  <c r="K33" i="11"/>
  <c r="Q43" i="11"/>
  <c r="K14" i="11"/>
  <c r="Y53" i="11"/>
  <c r="G79" i="11" l="1"/>
  <c r="E79" i="11"/>
  <c r="E81" i="11" s="1"/>
  <c r="K67" i="11"/>
  <c r="G81" i="11" l="1"/>
  <c r="K53" i="11"/>
  <c r="E82" i="11" s="1"/>
  <c r="K43" i="11"/>
  <c r="Q53" i="11"/>
  <c r="K23" i="11"/>
  <c r="E83" i="11" l="1"/>
  <c r="M82" i="11"/>
  <c r="M83" i="11" s="1"/>
  <c r="K82" i="11"/>
  <c r="K83" i="11" s="1"/>
  <c r="G82" i="11"/>
  <c r="G83" i="11" s="1"/>
  <c r="Q64" i="11"/>
  <c r="K4" i="55" l="1"/>
  <c r="F4" i="55"/>
  <c r="F4" i="54" l="1"/>
  <c r="K4" i="54"/>
  <c r="P24" i="55" l="1"/>
  <c r="O24" i="55"/>
  <c r="N24" i="55"/>
  <c r="M24" i="55"/>
  <c r="H24" i="55"/>
  <c r="G24" i="55"/>
  <c r="C7" i="55"/>
  <c r="P24" i="54"/>
  <c r="O24" i="54"/>
  <c r="N24" i="54"/>
  <c r="M24" i="54"/>
  <c r="I24" i="54"/>
  <c r="H24" i="54"/>
  <c r="C7" i="54"/>
  <c r="AA23" i="11" l="1"/>
  <c r="Y23" i="11"/>
  <c r="W23" i="11"/>
  <c r="U23" i="11"/>
  <c r="S23" i="11"/>
  <c r="Q23" i="11"/>
  <c r="K48" i="45"/>
  <c r="K47" i="44"/>
  <c r="K42" i="50"/>
  <c r="C54" i="44" l="1"/>
  <c r="B202" i="22" l="1"/>
  <c r="A1" i="52" l="1"/>
  <c r="A1" i="45"/>
  <c r="A1" i="51"/>
  <c r="A1" i="44"/>
  <c r="A1" i="49"/>
  <c r="A1" i="50"/>
  <c r="P28" i="14" l="1"/>
  <c r="N28" i="14"/>
  <c r="K28" i="14"/>
  <c r="I27" i="12" l="1"/>
  <c r="C37" i="49" l="1"/>
  <c r="C43" i="51"/>
  <c r="I43" i="52"/>
  <c r="I43" i="45"/>
  <c r="G43" i="52"/>
  <c r="G43" i="45"/>
  <c r="E43" i="52"/>
  <c r="E43" i="45"/>
  <c r="C43" i="52"/>
  <c r="C43" i="45"/>
  <c r="C46" i="52"/>
  <c r="C55" i="45"/>
  <c r="K22" i="52"/>
  <c r="J22" i="52"/>
  <c r="K21" i="52"/>
  <c r="J21" i="52"/>
  <c r="K22" i="45"/>
  <c r="J22" i="45"/>
  <c r="K21" i="45"/>
  <c r="J21" i="45"/>
  <c r="K28" i="52" l="1"/>
  <c r="K27" i="52"/>
  <c r="K25" i="52"/>
  <c r="K24" i="52"/>
  <c r="C52" i="45"/>
  <c r="K34" i="45"/>
  <c r="K33" i="45"/>
  <c r="K31" i="45"/>
  <c r="K30" i="45"/>
  <c r="J30" i="45"/>
  <c r="K28" i="45"/>
  <c r="J27" i="45"/>
  <c r="K27" i="45"/>
  <c r="K25" i="45"/>
  <c r="J25" i="45"/>
  <c r="J24" i="45"/>
  <c r="K24" i="45"/>
  <c r="K14" i="45"/>
  <c r="G47" i="51"/>
  <c r="C47" i="51"/>
  <c r="K14" i="44"/>
  <c r="C55" i="44"/>
  <c r="C43" i="44"/>
  <c r="K35" i="44"/>
  <c r="J33" i="44"/>
  <c r="K33" i="44"/>
  <c r="K30" i="44"/>
  <c r="J30" i="44"/>
  <c r="K28" i="44"/>
  <c r="K27" i="44"/>
  <c r="K25" i="44"/>
  <c r="J25" i="44"/>
  <c r="J24" i="44"/>
  <c r="K24" i="44"/>
  <c r="K54" i="44" s="1"/>
  <c r="K22" i="44"/>
  <c r="J22" i="44"/>
  <c r="J21" i="44"/>
  <c r="K21" i="44"/>
  <c r="C41" i="49"/>
  <c r="C40" i="49"/>
  <c r="I49" i="50"/>
  <c r="G49" i="50"/>
  <c r="E49" i="50"/>
  <c r="C49" i="50"/>
  <c r="C46" i="50"/>
  <c r="K22" i="50"/>
  <c r="K21" i="50"/>
  <c r="K49" i="50" s="1"/>
  <c r="K15" i="50"/>
  <c r="J21" i="50"/>
  <c r="N91" i="34"/>
  <c r="J91" i="34"/>
  <c r="H91" i="34"/>
  <c r="F91" i="34"/>
  <c r="Q21" i="48"/>
  <c r="S21" i="48"/>
  <c r="U21" i="48"/>
  <c r="W21" i="48"/>
  <c r="Y21" i="48"/>
  <c r="Q22" i="24"/>
  <c r="S22" i="24"/>
  <c r="U22" i="24"/>
  <c r="W22" i="24"/>
  <c r="Y22" i="24"/>
  <c r="D200" i="37"/>
  <c r="D191" i="37"/>
  <c r="D181" i="37"/>
  <c r="D96" i="37"/>
  <c r="F96" i="37" s="1"/>
  <c r="D68" i="37"/>
  <c r="D58" i="37"/>
  <c r="F18" i="37"/>
  <c r="R80" i="22"/>
  <c r="J67" i="20"/>
  <c r="F67" i="20"/>
  <c r="O28" i="14"/>
  <c r="Q28" i="14"/>
  <c r="R28" i="14" s="1"/>
  <c r="S28" i="14"/>
  <c r="T28" i="14"/>
  <c r="M28" i="14"/>
  <c r="R26" i="14"/>
  <c r="R10" i="14"/>
  <c r="K55" i="45" l="1"/>
  <c r="K55" i="44"/>
  <c r="AA53" i="11"/>
  <c r="S53" i="11"/>
  <c r="B24" i="22"/>
  <c r="D24" i="22" s="1"/>
  <c r="D158" i="21"/>
  <c r="D98" i="21"/>
  <c r="F98" i="21"/>
  <c r="D66" i="21"/>
  <c r="D53" i="21"/>
  <c r="J42" i="21"/>
  <c r="F42" i="21"/>
  <c r="D35" i="21"/>
  <c r="D25" i="21"/>
  <c r="D36" i="21" s="1"/>
  <c r="D146" i="20"/>
  <c r="F143" i="20"/>
  <c r="D139" i="20"/>
  <c r="J132" i="20"/>
  <c r="F132" i="20"/>
  <c r="F104" i="20"/>
  <c r="D104" i="20"/>
  <c r="H98" i="20"/>
  <c r="D98" i="20"/>
  <c r="H89" i="20"/>
  <c r="J89" i="20" s="1"/>
  <c r="D89" i="20"/>
  <c r="H80" i="20"/>
  <c r="J80" i="20" s="1"/>
  <c r="D80" i="20"/>
  <c r="F80" i="20" s="1"/>
  <c r="J76" i="20"/>
  <c r="F76" i="20"/>
  <c r="D57" i="20"/>
  <c r="D47" i="20"/>
  <c r="J45" i="20"/>
  <c r="F45" i="20"/>
  <c r="J36" i="20"/>
  <c r="F36" i="20"/>
  <c r="D30" i="20"/>
  <c r="F30" i="20" s="1"/>
  <c r="H29" i="20"/>
  <c r="J29" i="20"/>
  <c r="F29" i="20"/>
  <c r="D29" i="20"/>
  <c r="D21" i="20"/>
  <c r="F21" i="20" s="1"/>
  <c r="J18" i="20"/>
  <c r="J17" i="20"/>
  <c r="F17" i="20"/>
  <c r="D192" i="19"/>
  <c r="D183" i="19"/>
  <c r="F180" i="19"/>
  <c r="D173" i="19"/>
  <c r="F171" i="19" s="1"/>
  <c r="J160" i="19"/>
  <c r="F160" i="19"/>
  <c r="D144" i="19"/>
  <c r="D135" i="19"/>
  <c r="D129" i="19"/>
  <c r="D119" i="19"/>
  <c r="D109" i="19"/>
  <c r="F109" i="19" s="1"/>
  <c r="D88" i="19"/>
  <c r="D66" i="19"/>
  <c r="F66" i="19" s="1"/>
  <c r="F67" i="19"/>
  <c r="D60" i="19"/>
  <c r="H50" i="19"/>
  <c r="J50" i="19" s="1"/>
  <c r="D50" i="19"/>
  <c r="D68" i="19" s="1"/>
  <c r="F68" i="19" s="1"/>
  <c r="F48" i="19"/>
  <c r="J40" i="19"/>
  <c r="F40" i="19"/>
  <c r="J21" i="19"/>
  <c r="F21" i="19"/>
  <c r="D23" i="19"/>
  <c r="F23" i="19" s="1"/>
  <c r="J20" i="19"/>
  <c r="F20" i="19"/>
  <c r="F36" i="21" l="1"/>
  <c r="D145" i="19"/>
  <c r="D154" i="19" s="1"/>
  <c r="F16" i="17"/>
  <c r="E31" i="16"/>
  <c r="E23" i="16"/>
  <c r="E15" i="16"/>
  <c r="G47" i="15"/>
  <c r="E47" i="15"/>
  <c r="G42" i="15"/>
  <c r="E42" i="15"/>
  <c r="G38" i="15"/>
  <c r="E38" i="15"/>
  <c r="G36" i="15"/>
  <c r="E36" i="15"/>
  <c r="E31" i="15"/>
  <c r="G31" i="15"/>
  <c r="O27" i="12" l="1"/>
  <c r="K40" i="50" l="1"/>
  <c r="K34" i="52"/>
  <c r="K33" i="52"/>
  <c r="K31" i="52"/>
  <c r="K30" i="52"/>
  <c r="K42" i="52"/>
  <c r="K42" i="51"/>
  <c r="G43" i="51"/>
  <c r="I43" i="51"/>
  <c r="K24" i="51"/>
  <c r="J22" i="51"/>
  <c r="J21" i="51"/>
  <c r="K21" i="51"/>
  <c r="I51" i="44"/>
  <c r="G51" i="44"/>
  <c r="E51" i="44"/>
  <c r="C51" i="44"/>
  <c r="I43" i="44"/>
  <c r="J34" i="44"/>
  <c r="K41" i="44"/>
  <c r="K34" i="44"/>
  <c r="K42" i="44"/>
  <c r="G43" i="44"/>
  <c r="E43" i="44"/>
  <c r="K25" i="49"/>
  <c r="K24" i="49"/>
  <c r="K22" i="49"/>
  <c r="K21" i="49"/>
  <c r="C14" i="49"/>
  <c r="J21" i="49"/>
  <c r="K30" i="50"/>
  <c r="K29" i="50"/>
  <c r="K27" i="50"/>
  <c r="J25" i="50"/>
  <c r="J24" i="50"/>
  <c r="J22" i="50"/>
  <c r="K50" i="50" s="1"/>
  <c r="K28" i="50"/>
  <c r="K25" i="50"/>
  <c r="K24" i="50"/>
  <c r="K47" i="51" l="1"/>
  <c r="K40" i="49"/>
  <c r="I14" i="52"/>
  <c r="G14" i="52"/>
  <c r="E14" i="52"/>
  <c r="I14" i="49"/>
  <c r="G14" i="49"/>
  <c r="E14" i="49"/>
  <c r="I14" i="51"/>
  <c r="G14" i="51"/>
  <c r="E14" i="51"/>
  <c r="C14" i="51"/>
  <c r="C14" i="52"/>
  <c r="K41" i="52"/>
  <c r="K40" i="52"/>
  <c r="K39" i="52"/>
  <c r="K38" i="52"/>
  <c r="K37" i="52"/>
  <c r="K36" i="52"/>
  <c r="K35" i="52"/>
  <c r="J34" i="52"/>
  <c r="J33" i="52"/>
  <c r="J31" i="52"/>
  <c r="J30" i="52"/>
  <c r="J28" i="52"/>
  <c r="J27" i="52"/>
  <c r="K46" i="52" s="1"/>
  <c r="J25" i="52"/>
  <c r="J24" i="52"/>
  <c r="I47" i="52"/>
  <c r="G47" i="52"/>
  <c r="E47" i="52"/>
  <c r="C47" i="52"/>
  <c r="I46" i="52"/>
  <c r="G46" i="52"/>
  <c r="E46" i="52"/>
  <c r="C7" i="52"/>
  <c r="E43" i="51"/>
  <c r="K41" i="51"/>
  <c r="K40" i="51"/>
  <c r="K39" i="51"/>
  <c r="K38" i="51"/>
  <c r="K37" i="51"/>
  <c r="K36" i="51"/>
  <c r="K35" i="51"/>
  <c r="K34" i="51"/>
  <c r="J34" i="51"/>
  <c r="K33" i="51"/>
  <c r="J33" i="51"/>
  <c r="K31" i="51"/>
  <c r="J31" i="51"/>
  <c r="K30" i="51"/>
  <c r="J30" i="51"/>
  <c r="K28" i="51"/>
  <c r="J28" i="51"/>
  <c r="K27" i="51"/>
  <c r="J27" i="51"/>
  <c r="K25" i="51"/>
  <c r="J25" i="51"/>
  <c r="J24" i="51"/>
  <c r="K22" i="51"/>
  <c r="K43" i="51" s="1"/>
  <c r="I48" i="51"/>
  <c r="G48" i="51"/>
  <c r="E48" i="51"/>
  <c r="C48" i="51"/>
  <c r="I47" i="51"/>
  <c r="E47" i="51"/>
  <c r="C7" i="51"/>
  <c r="M15" i="50"/>
  <c r="M14" i="49"/>
  <c r="K43" i="52" l="1"/>
  <c r="K14" i="51"/>
  <c r="K14" i="49"/>
  <c r="K14" i="52"/>
  <c r="K47" i="52" s="1"/>
  <c r="K48" i="51"/>
  <c r="I46" i="50"/>
  <c r="G46" i="50"/>
  <c r="K46" i="50" s="1"/>
  <c r="E46" i="50"/>
  <c r="K45" i="50"/>
  <c r="K44" i="50"/>
  <c r="K43" i="50"/>
  <c r="K41" i="50"/>
  <c r="I37" i="50"/>
  <c r="G37" i="50"/>
  <c r="E37" i="50"/>
  <c r="C37" i="50"/>
  <c r="K36" i="50"/>
  <c r="K35" i="50"/>
  <c r="K34" i="50"/>
  <c r="K33" i="50"/>
  <c r="K32" i="50"/>
  <c r="K31" i="50"/>
  <c r="J28" i="50"/>
  <c r="J27" i="50"/>
  <c r="I50" i="50"/>
  <c r="G50" i="50"/>
  <c r="E50" i="50"/>
  <c r="C50" i="50"/>
  <c r="C7" i="50"/>
  <c r="I37" i="49"/>
  <c r="G37" i="49"/>
  <c r="E37" i="49"/>
  <c r="K36" i="49"/>
  <c r="K35" i="49"/>
  <c r="K34" i="49"/>
  <c r="K33" i="49"/>
  <c r="K32" i="49"/>
  <c r="K31" i="49"/>
  <c r="K30" i="49"/>
  <c r="K29" i="49"/>
  <c r="K28" i="49"/>
  <c r="J28" i="49"/>
  <c r="K27" i="49"/>
  <c r="J27" i="49"/>
  <c r="J25" i="49"/>
  <c r="J24" i="49"/>
  <c r="J22" i="49"/>
  <c r="K41" i="49" s="1"/>
  <c r="I41" i="49"/>
  <c r="G41" i="49"/>
  <c r="E41" i="49"/>
  <c r="I40" i="49"/>
  <c r="G40" i="49"/>
  <c r="E40" i="49"/>
  <c r="C7" i="49"/>
  <c r="K37" i="50" l="1"/>
  <c r="K37" i="49"/>
  <c r="A1" i="46"/>
  <c r="Q2" i="11" l="1"/>
  <c r="M2" i="11"/>
  <c r="B57" i="47" l="1"/>
  <c r="N4" i="14"/>
  <c r="N3" i="14"/>
  <c r="H3" i="12"/>
  <c r="F3" i="12"/>
  <c r="H6" i="17"/>
  <c r="D47" i="46" l="1"/>
  <c r="N48" i="46"/>
  <c r="H67" i="46"/>
  <c r="B67" i="46"/>
  <c r="H54" i="46" l="1"/>
  <c r="D55" i="46"/>
  <c r="D54" i="46"/>
  <c r="K46" i="44"/>
  <c r="K45" i="44"/>
  <c r="K31" i="44"/>
  <c r="D56" i="46" l="1"/>
  <c r="D60" i="46" s="1"/>
  <c r="B54" i="46"/>
  <c r="B55" i="46"/>
  <c r="N13" i="46"/>
  <c r="K37" i="44" l="1"/>
  <c r="K50" i="44"/>
  <c r="K49" i="44"/>
  <c r="K48" i="44"/>
  <c r="K51" i="44" l="1"/>
  <c r="G38" i="23"/>
  <c r="E38" i="23"/>
  <c r="I6" i="23"/>
  <c r="E12" i="23"/>
  <c r="H173" i="19"/>
  <c r="J171" i="19" s="1"/>
  <c r="F173" i="19"/>
  <c r="H135" i="19"/>
  <c r="F135" i="19"/>
  <c r="F132" i="19"/>
  <c r="F131" i="19"/>
  <c r="H129" i="19"/>
  <c r="F129" i="19"/>
  <c r="J126" i="19"/>
  <c r="J127" i="19"/>
  <c r="J128" i="19"/>
  <c r="F127" i="19"/>
  <c r="F128" i="19"/>
  <c r="J105" i="19"/>
  <c r="J106" i="19"/>
  <c r="J107" i="19"/>
  <c r="J108" i="19"/>
  <c r="J104" i="19"/>
  <c r="F105" i="19"/>
  <c r="F106" i="19"/>
  <c r="F107" i="19"/>
  <c r="F108" i="19"/>
  <c r="F104" i="19"/>
  <c r="J98" i="19"/>
  <c r="J99" i="19"/>
  <c r="J100" i="19"/>
  <c r="J101" i="19"/>
  <c r="J97" i="19"/>
  <c r="F98" i="19"/>
  <c r="F99" i="19"/>
  <c r="F100" i="19"/>
  <c r="F101" i="19"/>
  <c r="F97" i="19"/>
  <c r="J91" i="19"/>
  <c r="J92" i="19"/>
  <c r="J93" i="19"/>
  <c r="J94" i="19"/>
  <c r="J90" i="19"/>
  <c r="F91" i="19"/>
  <c r="F92" i="19"/>
  <c r="F93" i="19"/>
  <c r="F94" i="19"/>
  <c r="F90" i="19"/>
  <c r="J54" i="46"/>
  <c r="N54" i="46" s="1"/>
  <c r="H55" i="46"/>
  <c r="H56" i="46" s="1"/>
  <c r="H60" i="46" s="1"/>
  <c r="F54" i="46"/>
  <c r="H47" i="46"/>
  <c r="J47" i="46"/>
  <c r="N47" i="46" s="1"/>
  <c r="B47" i="46"/>
  <c r="B36" i="46"/>
  <c r="H24" i="46"/>
  <c r="F24" i="46"/>
  <c r="D24" i="46"/>
  <c r="B24" i="46"/>
  <c r="H15" i="46"/>
  <c r="H200" i="37"/>
  <c r="F191" i="37"/>
  <c r="H191" i="37"/>
  <c r="J191" i="37" s="1"/>
  <c r="J181" i="37"/>
  <c r="H181" i="37"/>
  <c r="F181" i="37"/>
  <c r="J168" i="37"/>
  <c r="J135" i="37"/>
  <c r="F135" i="37"/>
  <c r="J127" i="37"/>
  <c r="H127" i="37"/>
  <c r="D127" i="37"/>
  <c r="H117" i="37"/>
  <c r="D117" i="37"/>
  <c r="F117" i="37" s="1"/>
  <c r="J116" i="37"/>
  <c r="J115" i="37"/>
  <c r="J114" i="37"/>
  <c r="J113" i="37"/>
  <c r="J112" i="37"/>
  <c r="J111" i="37"/>
  <c r="J110" i="37"/>
  <c r="F116" i="37"/>
  <c r="F115" i="37"/>
  <c r="F114" i="37"/>
  <c r="F113" i="37"/>
  <c r="F112" i="37"/>
  <c r="F111" i="37"/>
  <c r="F110" i="37"/>
  <c r="J104" i="37"/>
  <c r="J103" i="37"/>
  <c r="F105" i="37"/>
  <c r="F104" i="37"/>
  <c r="F103" i="37"/>
  <c r="J106" i="37"/>
  <c r="J107" i="37"/>
  <c r="J108" i="37"/>
  <c r="J109" i="37"/>
  <c r="J105" i="37"/>
  <c r="F106" i="37"/>
  <c r="F107" i="37"/>
  <c r="F108" i="37"/>
  <c r="F109" i="37"/>
  <c r="J99" i="37"/>
  <c r="J100" i="37"/>
  <c r="J101" i="37"/>
  <c r="J102" i="37"/>
  <c r="J98" i="37"/>
  <c r="F99" i="37"/>
  <c r="F100" i="37"/>
  <c r="F101" i="37"/>
  <c r="F102" i="37"/>
  <c r="F98" i="37"/>
  <c r="J96" i="37"/>
  <c r="H96" i="37"/>
  <c r="J86" i="37"/>
  <c r="J87" i="37"/>
  <c r="J88" i="37"/>
  <c r="J89" i="37"/>
  <c r="J90" i="37"/>
  <c r="J91" i="37"/>
  <c r="J92" i="37"/>
  <c r="J93" i="37"/>
  <c r="J94" i="37"/>
  <c r="J95" i="37"/>
  <c r="F94" i="37"/>
  <c r="F95" i="37"/>
  <c r="F90" i="37"/>
  <c r="F91" i="37"/>
  <c r="F85" i="37"/>
  <c r="H31" i="37"/>
  <c r="J29" i="37"/>
  <c r="J30" i="37"/>
  <c r="J27" i="37"/>
  <c r="J28" i="37"/>
  <c r="J22" i="37"/>
  <c r="J23" i="37"/>
  <c r="J24" i="37"/>
  <c r="J21" i="37"/>
  <c r="D31" i="37"/>
  <c r="F30" i="37"/>
  <c r="F29" i="37"/>
  <c r="F28" i="37"/>
  <c r="F23" i="37"/>
  <c r="F21" i="37"/>
  <c r="F22" i="37"/>
  <c r="F17" i="37"/>
  <c r="H173" i="22"/>
  <c r="F173" i="22"/>
  <c r="B173" i="22"/>
  <c r="T164" i="22"/>
  <c r="P164" i="22"/>
  <c r="F164" i="22"/>
  <c r="B164" i="22"/>
  <c r="T129" i="22"/>
  <c r="P129" i="22"/>
  <c r="B129" i="22"/>
  <c r="T121" i="22"/>
  <c r="V121" i="22" s="1"/>
  <c r="P121" i="22"/>
  <c r="R121" i="22" s="1"/>
  <c r="H121" i="22"/>
  <c r="F121" i="22"/>
  <c r="B121" i="22"/>
  <c r="D121" i="22" s="1"/>
  <c r="T115" i="22"/>
  <c r="P115" i="22"/>
  <c r="R115" i="22" s="1"/>
  <c r="F115" i="22"/>
  <c r="B115" i="22"/>
  <c r="T106" i="22"/>
  <c r="P106" i="22"/>
  <c r="F106" i="22"/>
  <c r="B106" i="22"/>
  <c r="T97" i="22"/>
  <c r="P97" i="22"/>
  <c r="P130" i="22" s="1"/>
  <c r="F97" i="22"/>
  <c r="X71" i="22"/>
  <c r="T65" i="22"/>
  <c r="P65" i="22"/>
  <c r="X72" i="22"/>
  <c r="T71" i="22"/>
  <c r="P71" i="22"/>
  <c r="B71" i="22"/>
  <c r="F71" i="22"/>
  <c r="V65" i="22"/>
  <c r="X40" i="22"/>
  <c r="X39" i="22"/>
  <c r="J39" i="22"/>
  <c r="J55" i="22"/>
  <c r="F65" i="22"/>
  <c r="B65" i="22"/>
  <c r="T52" i="22"/>
  <c r="T74" i="22" s="1"/>
  <c r="R52" i="22"/>
  <c r="P52" i="22"/>
  <c r="P74" i="22" s="1"/>
  <c r="F52" i="22"/>
  <c r="B52" i="22"/>
  <c r="T34" i="22"/>
  <c r="D166" i="21"/>
  <c r="D130" i="21"/>
  <c r="H116" i="21"/>
  <c r="J116" i="21" s="1"/>
  <c r="D116" i="21"/>
  <c r="J114" i="21"/>
  <c r="F114" i="21"/>
  <c r="D107" i="21"/>
  <c r="H98" i="21"/>
  <c r="J86" i="21"/>
  <c r="F86" i="21"/>
  <c r="J66" i="21"/>
  <c r="H66" i="21"/>
  <c r="F66" i="21"/>
  <c r="F14" i="21"/>
  <c r="J173" i="19" l="1"/>
  <c r="V52" i="22"/>
  <c r="R97" i="22"/>
  <c r="F31" i="37"/>
  <c r="B56" i="46"/>
  <c r="B60" i="46" s="1"/>
  <c r="H158" i="21"/>
  <c r="J158" i="21" s="1"/>
  <c r="F158" i="21"/>
  <c r="F166" i="21"/>
  <c r="J172" i="21"/>
  <c r="J171" i="21"/>
  <c r="F171" i="21"/>
  <c r="H175" i="21"/>
  <c r="J175" i="21" s="1"/>
  <c r="F175" i="21"/>
  <c r="D175" i="21"/>
  <c r="F81" i="21"/>
  <c r="H155" i="20" l="1"/>
  <c r="F152" i="20"/>
  <c r="D155" i="20"/>
  <c r="F151" i="20"/>
  <c r="H139" i="20"/>
  <c r="F139" i="20"/>
  <c r="F137" i="20"/>
  <c r="J122" i="20"/>
  <c r="F122" i="20"/>
  <c r="H104" i="20"/>
  <c r="J104" i="20"/>
  <c r="J103" i="20"/>
  <c r="J101" i="20"/>
  <c r="F101" i="20"/>
  <c r="J98" i="20"/>
  <c r="J72" i="20"/>
  <c r="F72" i="20"/>
  <c r="J64" i="20"/>
  <c r="F64" i="20"/>
  <c r="D63" i="20"/>
  <c r="D65" i="20" s="1"/>
  <c r="H183" i="19"/>
  <c r="J183" i="19" s="1"/>
  <c r="F183" i="19"/>
  <c r="F182" i="19"/>
  <c r="J129" i="19"/>
  <c r="J122" i="19"/>
  <c r="F122" i="19"/>
  <c r="F119" i="19"/>
  <c r="J112" i="19"/>
  <c r="F112" i="19"/>
  <c r="H88" i="19"/>
  <c r="J88" i="19" s="1"/>
  <c r="F88" i="19"/>
  <c r="J86" i="19"/>
  <c r="F86" i="19"/>
  <c r="J82" i="19"/>
  <c r="F82" i="19"/>
  <c r="J70" i="19"/>
  <c r="F70" i="19"/>
  <c r="J62" i="17"/>
  <c r="J59" i="17"/>
  <c r="H66" i="19"/>
  <c r="J66" i="19"/>
  <c r="F57" i="19"/>
  <c r="F50" i="19"/>
  <c r="D33" i="19"/>
  <c r="H23" i="19"/>
  <c r="J23" i="19"/>
  <c r="J14" i="19"/>
  <c r="F14" i="19"/>
  <c r="F65" i="20" l="1"/>
  <c r="D66" i="20"/>
  <c r="F33" i="19"/>
  <c r="D34" i="19"/>
  <c r="D146" i="17"/>
  <c r="F146" i="17" s="1"/>
  <c r="J204" i="17"/>
  <c r="H204" i="17"/>
  <c r="F204" i="17"/>
  <c r="D204" i="17"/>
  <c r="J192" i="17"/>
  <c r="F192" i="17"/>
  <c r="J186" i="17"/>
  <c r="H187" i="17"/>
  <c r="J187" i="17" s="1"/>
  <c r="F186" i="17"/>
  <c r="F185" i="17"/>
  <c r="D187" i="17"/>
  <c r="F187" i="17" s="1"/>
  <c r="F180" i="17"/>
  <c r="J180" i="17"/>
  <c r="F174" i="17"/>
  <c r="J174" i="17"/>
  <c r="F173" i="17"/>
  <c r="J173" i="17"/>
  <c r="J158" i="17"/>
  <c r="F158" i="17"/>
  <c r="F156" i="17"/>
  <c r="J156" i="17"/>
  <c r="F157" i="17"/>
  <c r="J157" i="17"/>
  <c r="J144" i="17"/>
  <c r="F144" i="17"/>
  <c r="J143" i="17"/>
  <c r="F143" i="17"/>
  <c r="J142" i="17"/>
  <c r="J139" i="17"/>
  <c r="F142" i="17"/>
  <c r="F138" i="17"/>
  <c r="D140" i="17"/>
  <c r="F140" i="17" s="1"/>
  <c r="F137" i="17"/>
  <c r="J137" i="17"/>
  <c r="H132" i="17"/>
  <c r="D132" i="17"/>
  <c r="F132" i="17" s="1"/>
  <c r="F129" i="17"/>
  <c r="J129" i="17"/>
  <c r="F119" i="17"/>
  <c r="J119" i="17"/>
  <c r="J118" i="17"/>
  <c r="F118" i="17"/>
  <c r="F117" i="17"/>
  <c r="H107" i="17"/>
  <c r="D107" i="17"/>
  <c r="F107" i="17" s="1"/>
  <c r="J104" i="17"/>
  <c r="F104" i="17"/>
  <c r="J101" i="17"/>
  <c r="F101" i="17"/>
  <c r="J100" i="17"/>
  <c r="F100" i="17"/>
  <c r="D98" i="17"/>
  <c r="F98" i="17" s="1"/>
  <c r="F95" i="17"/>
  <c r="J95" i="17"/>
  <c r="F91" i="17"/>
  <c r="H89" i="17"/>
  <c r="F89" i="17"/>
  <c r="D89" i="17"/>
  <c r="F87" i="17"/>
  <c r="F86" i="17"/>
  <c r="J86" i="17"/>
  <c r="F81" i="17"/>
  <c r="J78" i="17"/>
  <c r="H79" i="17"/>
  <c r="J79" i="17" s="1"/>
  <c r="F79" i="17"/>
  <c r="D79" i="17"/>
  <c r="J77" i="17"/>
  <c r="J76" i="17"/>
  <c r="F76" i="17"/>
  <c r="J71" i="17"/>
  <c r="F71" i="17"/>
  <c r="J94" i="17"/>
  <c r="F94" i="17"/>
  <c r="F92" i="17"/>
  <c r="J92" i="17"/>
  <c r="J13" i="17"/>
  <c r="F13" i="17"/>
  <c r="E42" i="16"/>
  <c r="I41" i="16"/>
  <c r="I36" i="16"/>
  <c r="E33" i="16"/>
  <c r="E44" i="16" s="1"/>
  <c r="I26" i="16"/>
  <c r="I25" i="16"/>
  <c r="I18" i="16"/>
  <c r="I17" i="16"/>
  <c r="I12" i="16"/>
  <c r="I11" i="16"/>
  <c r="I10" i="16"/>
  <c r="I9" i="16"/>
  <c r="C7" i="45"/>
  <c r="D69" i="19" l="1"/>
  <c r="F69" i="19" s="1"/>
  <c r="F34" i="19"/>
  <c r="J185" i="17"/>
  <c r="G95" i="15" l="1"/>
  <c r="E95" i="15"/>
  <c r="M27" i="12" l="1"/>
  <c r="L27" i="12"/>
  <c r="K27" i="12"/>
  <c r="J27" i="12"/>
  <c r="S33" i="11"/>
  <c r="W53" i="11"/>
  <c r="U53" i="11"/>
  <c r="AA43" i="11"/>
  <c r="Y43" i="11"/>
  <c r="W43" i="11"/>
  <c r="U43" i="11"/>
  <c r="S43" i="11"/>
  <c r="AA33" i="11"/>
  <c r="AA64" i="11" s="1"/>
  <c r="Y33" i="11"/>
  <c r="W33" i="11"/>
  <c r="U33" i="11"/>
  <c r="K35" i="45"/>
  <c r="I56" i="45"/>
  <c r="I55" i="45"/>
  <c r="G55" i="45"/>
  <c r="G56" i="45"/>
  <c r="E56" i="45"/>
  <c r="E55" i="45"/>
  <c r="C56" i="45"/>
  <c r="K51" i="45" l="1"/>
  <c r="K50" i="45"/>
  <c r="K49" i="45"/>
  <c r="K47" i="45"/>
  <c r="K46" i="45"/>
  <c r="K41" i="45"/>
  <c r="K42" i="45"/>
  <c r="K36" i="45"/>
  <c r="K52" i="45" l="1"/>
  <c r="AA65" i="11"/>
  <c r="I52" i="45"/>
  <c r="G52" i="45"/>
  <c r="E52" i="45"/>
  <c r="K38" i="44"/>
  <c r="K36" i="44"/>
  <c r="J151" i="37" l="1"/>
  <c r="F151" i="37"/>
  <c r="J150" i="37"/>
  <c r="F150" i="37"/>
  <c r="J149" i="37"/>
  <c r="F149" i="37"/>
  <c r="J148" i="37"/>
  <c r="F148" i="37"/>
  <c r="J147" i="37"/>
  <c r="F147" i="37"/>
  <c r="J146" i="37"/>
  <c r="F146" i="37"/>
  <c r="J145" i="37"/>
  <c r="F145" i="37"/>
  <c r="J142" i="37"/>
  <c r="F142" i="37"/>
  <c r="J141" i="37"/>
  <c r="F141" i="37"/>
  <c r="J140" i="37"/>
  <c r="F140" i="37"/>
  <c r="J139" i="37"/>
  <c r="F139" i="37"/>
  <c r="J136" i="37"/>
  <c r="F136" i="37"/>
  <c r="J134" i="37"/>
  <c r="F134" i="37"/>
  <c r="J133" i="37"/>
  <c r="F133" i="37"/>
  <c r="J132" i="37"/>
  <c r="F132" i="37"/>
  <c r="J131" i="37"/>
  <c r="F131" i="37"/>
  <c r="J130" i="37"/>
  <c r="F130" i="37"/>
  <c r="F127" i="37"/>
  <c r="J126" i="37"/>
  <c r="F126" i="37"/>
  <c r="J125" i="37"/>
  <c r="F125" i="37"/>
  <c r="J124" i="37"/>
  <c r="F124" i="37"/>
  <c r="J123" i="37"/>
  <c r="F123" i="37"/>
  <c r="J122" i="37"/>
  <c r="F122" i="37"/>
  <c r="J121" i="37"/>
  <c r="F121" i="37"/>
  <c r="J120" i="37"/>
  <c r="F120" i="37"/>
  <c r="J117" i="37"/>
  <c r="F93" i="37"/>
  <c r="F92" i="37"/>
  <c r="F89" i="37"/>
  <c r="F88" i="37"/>
  <c r="F87" i="37"/>
  <c r="F86" i="37"/>
  <c r="J85" i="37"/>
  <c r="V129" i="22"/>
  <c r="R129" i="22"/>
  <c r="D129" i="22"/>
  <c r="V128" i="22"/>
  <c r="R128" i="22"/>
  <c r="H128" i="22"/>
  <c r="D128" i="22"/>
  <c r="V127" i="22"/>
  <c r="R127" i="22"/>
  <c r="H127" i="22"/>
  <c r="D127" i="22"/>
  <c r="V126" i="22"/>
  <c r="R126" i="22"/>
  <c r="H126" i="22"/>
  <c r="D126" i="22"/>
  <c r="V125" i="22"/>
  <c r="R125" i="22"/>
  <c r="H125" i="22"/>
  <c r="D125" i="22"/>
  <c r="V124" i="22"/>
  <c r="R124" i="22"/>
  <c r="H124" i="22"/>
  <c r="D124" i="22"/>
  <c r="V123" i="22"/>
  <c r="R123" i="22"/>
  <c r="H123" i="22"/>
  <c r="D123" i="22"/>
  <c r="V120" i="22"/>
  <c r="R120" i="22"/>
  <c r="H120" i="22"/>
  <c r="D120" i="22"/>
  <c r="V119" i="22"/>
  <c r="R119" i="22"/>
  <c r="H119" i="22"/>
  <c r="D119" i="22"/>
  <c r="V118" i="22"/>
  <c r="R118" i="22"/>
  <c r="H118" i="22"/>
  <c r="D118" i="22"/>
  <c r="V117" i="22"/>
  <c r="R117" i="22"/>
  <c r="H117" i="22"/>
  <c r="D117" i="22"/>
  <c r="H115" i="22"/>
  <c r="D115" i="22"/>
  <c r="V114" i="22"/>
  <c r="R114" i="22"/>
  <c r="H114" i="22"/>
  <c r="D114" i="22"/>
  <c r="V113" i="22"/>
  <c r="R113" i="22"/>
  <c r="H113" i="22"/>
  <c r="D113" i="22"/>
  <c r="V112" i="22"/>
  <c r="R112" i="22"/>
  <c r="H112" i="22"/>
  <c r="D112" i="22"/>
  <c r="V111" i="22"/>
  <c r="R111" i="22"/>
  <c r="H111" i="22"/>
  <c r="D111" i="22"/>
  <c r="V110" i="22"/>
  <c r="R110" i="22"/>
  <c r="H110" i="22"/>
  <c r="D110" i="22"/>
  <c r="V109" i="22"/>
  <c r="R109" i="22"/>
  <c r="H109" i="22"/>
  <c r="D109" i="22"/>
  <c r="V108" i="22"/>
  <c r="R108" i="22"/>
  <c r="H108" i="22"/>
  <c r="D108" i="22"/>
  <c r="V106" i="22"/>
  <c r="R106" i="22"/>
  <c r="H106" i="22"/>
  <c r="D106" i="22"/>
  <c r="V105" i="22"/>
  <c r="R105" i="22"/>
  <c r="H105" i="22"/>
  <c r="D105" i="22"/>
  <c r="V104" i="22"/>
  <c r="R104" i="22"/>
  <c r="H104" i="22"/>
  <c r="D104" i="22"/>
  <c r="V103" i="22"/>
  <c r="R103" i="22"/>
  <c r="H103" i="22"/>
  <c r="D103" i="22"/>
  <c r="V102" i="22"/>
  <c r="R102" i="22"/>
  <c r="H102" i="22"/>
  <c r="D102" i="22"/>
  <c r="V101" i="22"/>
  <c r="R101" i="22"/>
  <c r="H101" i="22"/>
  <c r="D101" i="22"/>
  <c r="V100" i="22"/>
  <c r="R100" i="22"/>
  <c r="H100" i="22"/>
  <c r="D100" i="22"/>
  <c r="V99" i="22"/>
  <c r="R99" i="22"/>
  <c r="H99" i="22"/>
  <c r="D99" i="22"/>
  <c r="V97" i="22"/>
  <c r="H97" i="22"/>
  <c r="V96" i="22"/>
  <c r="R96" i="22"/>
  <c r="H96" i="22"/>
  <c r="D96" i="22"/>
  <c r="V95" i="22"/>
  <c r="R95" i="22"/>
  <c r="H95" i="22"/>
  <c r="D95" i="22"/>
  <c r="V94" i="22"/>
  <c r="R94" i="22"/>
  <c r="H94" i="22"/>
  <c r="D94" i="22"/>
  <c r="V93" i="22"/>
  <c r="R93" i="22"/>
  <c r="H93" i="22"/>
  <c r="D93" i="22"/>
  <c r="V92" i="22"/>
  <c r="R92" i="22"/>
  <c r="H92" i="22"/>
  <c r="D92" i="22"/>
  <c r="V91" i="22"/>
  <c r="R91" i="22"/>
  <c r="H91" i="22"/>
  <c r="D91" i="22"/>
  <c r="V90" i="22"/>
  <c r="R90" i="22"/>
  <c r="H90" i="22"/>
  <c r="D90" i="22"/>
  <c r="V89" i="22"/>
  <c r="R89" i="22"/>
  <c r="H89" i="22"/>
  <c r="D89" i="22"/>
  <c r="V88" i="22"/>
  <c r="R88" i="22"/>
  <c r="H88" i="22"/>
  <c r="D88" i="22"/>
  <c r="V87" i="22"/>
  <c r="R87" i="22"/>
  <c r="H87" i="22"/>
  <c r="D87" i="22"/>
  <c r="V86" i="22"/>
  <c r="R86" i="22"/>
  <c r="H86" i="22"/>
  <c r="D86" i="22"/>
  <c r="V85" i="22"/>
  <c r="R85" i="22"/>
  <c r="H85" i="22"/>
  <c r="D85" i="22"/>
  <c r="V84" i="22"/>
  <c r="R84" i="22"/>
  <c r="H84" i="22"/>
  <c r="D84" i="22"/>
  <c r="V83" i="22"/>
  <c r="R83" i="22"/>
  <c r="H83" i="22"/>
  <c r="D83" i="22"/>
  <c r="V82" i="22"/>
  <c r="R82" i="22"/>
  <c r="H82" i="22"/>
  <c r="D82" i="22"/>
  <c r="V81" i="22"/>
  <c r="R81" i="22"/>
  <c r="H81" i="22"/>
  <c r="D81" i="22"/>
  <c r="V80" i="22"/>
  <c r="H80" i="22"/>
  <c r="D80" i="22"/>
  <c r="J159" i="17"/>
  <c r="F159" i="17"/>
  <c r="J155" i="17"/>
  <c r="F155" i="17"/>
  <c r="J154" i="17"/>
  <c r="F154" i="17"/>
  <c r="J153" i="17"/>
  <c r="F153" i="17"/>
  <c r="J152" i="17"/>
  <c r="F152" i="17"/>
  <c r="J151" i="17"/>
  <c r="F151" i="17"/>
  <c r="J150" i="17"/>
  <c r="F150" i="17"/>
  <c r="J149" i="17"/>
  <c r="F149" i="17"/>
  <c r="J148" i="17"/>
  <c r="F148" i="17"/>
  <c r="J145" i="17"/>
  <c r="F145" i="17"/>
  <c r="J141" i="17"/>
  <c r="F141" i="17"/>
  <c r="F139" i="17"/>
  <c r="J138" i="17"/>
  <c r="J136" i="17"/>
  <c r="F136" i="17"/>
  <c r="J135" i="17"/>
  <c r="F135" i="17"/>
  <c r="J134" i="17"/>
  <c r="F134" i="17"/>
  <c r="J133" i="17"/>
  <c r="F133" i="17"/>
  <c r="J131" i="17"/>
  <c r="F131" i="17"/>
  <c r="J130" i="17"/>
  <c r="F130" i="17"/>
  <c r="J128" i="17"/>
  <c r="F128" i="17"/>
  <c r="J127" i="17"/>
  <c r="F127" i="17"/>
  <c r="J126" i="17"/>
  <c r="F126" i="17"/>
  <c r="J125" i="17"/>
  <c r="F125" i="17"/>
  <c r="J124" i="17"/>
  <c r="F124" i="17"/>
  <c r="J123" i="17"/>
  <c r="F123" i="17"/>
  <c r="J121" i="17"/>
  <c r="F121" i="17"/>
  <c r="J120" i="17"/>
  <c r="F120" i="17"/>
  <c r="J117" i="17"/>
  <c r="J116" i="17"/>
  <c r="F116" i="17"/>
  <c r="J115" i="17"/>
  <c r="F115" i="17"/>
  <c r="J114" i="17"/>
  <c r="F114" i="17"/>
  <c r="J113" i="17"/>
  <c r="F113" i="17"/>
  <c r="J106" i="17"/>
  <c r="F106" i="17"/>
  <c r="J105" i="17"/>
  <c r="F105" i="17"/>
  <c r="J103" i="17"/>
  <c r="F103" i="17"/>
  <c r="J102" i="17"/>
  <c r="F102" i="17"/>
  <c r="J99" i="17"/>
  <c r="F99" i="17"/>
  <c r="J97" i="17"/>
  <c r="F97" i="17"/>
  <c r="J96" i="17"/>
  <c r="F96" i="17"/>
  <c r="J93" i="17"/>
  <c r="F93" i="17"/>
  <c r="J91" i="17"/>
  <c r="J90" i="17"/>
  <c r="F90" i="17"/>
  <c r="J88" i="17"/>
  <c r="F88" i="17"/>
  <c r="J87" i="17"/>
  <c r="J85" i="17"/>
  <c r="F85" i="17"/>
  <c r="J84" i="17"/>
  <c r="F84" i="17"/>
  <c r="J83" i="17"/>
  <c r="F83" i="17"/>
  <c r="J82" i="17"/>
  <c r="F82" i="17"/>
  <c r="J81" i="17"/>
  <c r="J80" i="17"/>
  <c r="F80" i="17"/>
  <c r="F78" i="17"/>
  <c r="F77" i="17"/>
  <c r="J75" i="17"/>
  <c r="F75" i="17"/>
  <c r="J74" i="17"/>
  <c r="F74" i="17"/>
  <c r="J73" i="17"/>
  <c r="F73" i="17"/>
  <c r="J72" i="17"/>
  <c r="F72" i="17"/>
  <c r="F144" i="19"/>
  <c r="J143" i="19"/>
  <c r="F143" i="19"/>
  <c r="J142" i="19"/>
  <c r="F142" i="19"/>
  <c r="J141" i="19"/>
  <c r="F141" i="19"/>
  <c r="J140" i="19"/>
  <c r="F140" i="19"/>
  <c r="J139" i="19"/>
  <c r="F139" i="19"/>
  <c r="J138" i="19"/>
  <c r="F138" i="19"/>
  <c r="J137" i="19"/>
  <c r="F137" i="19"/>
  <c r="J135" i="19"/>
  <c r="J134" i="19"/>
  <c r="F134" i="19"/>
  <c r="J133" i="19"/>
  <c r="F133" i="19"/>
  <c r="J132" i="19"/>
  <c r="J131" i="19"/>
  <c r="F126" i="19"/>
  <c r="J125" i="19"/>
  <c r="F125" i="19"/>
  <c r="J124" i="19"/>
  <c r="F124" i="19"/>
  <c r="J123" i="19"/>
  <c r="F123" i="19"/>
  <c r="J118" i="19"/>
  <c r="F118" i="19"/>
  <c r="J117" i="19"/>
  <c r="F117" i="19"/>
  <c r="J116" i="19"/>
  <c r="F116" i="19"/>
  <c r="J115" i="19"/>
  <c r="F115" i="19"/>
  <c r="J114" i="19"/>
  <c r="F114" i="19"/>
  <c r="J113" i="19"/>
  <c r="F113" i="19"/>
  <c r="J87" i="19"/>
  <c r="F87" i="19"/>
  <c r="J85" i="19"/>
  <c r="F85" i="19"/>
  <c r="J84" i="19"/>
  <c r="F84" i="19"/>
  <c r="J83" i="19"/>
  <c r="F83" i="19"/>
  <c r="J81" i="19"/>
  <c r="F81" i="19"/>
  <c r="J80" i="19"/>
  <c r="F80" i="19"/>
  <c r="J79" i="19"/>
  <c r="F79" i="19"/>
  <c r="J78" i="19"/>
  <c r="F78" i="19"/>
  <c r="J77" i="19"/>
  <c r="F77" i="19"/>
  <c r="F130" i="21"/>
  <c r="J129" i="21"/>
  <c r="F129" i="21"/>
  <c r="J128" i="21"/>
  <c r="F128" i="21"/>
  <c r="J127" i="21"/>
  <c r="F127" i="21"/>
  <c r="J126" i="21"/>
  <c r="F126" i="21"/>
  <c r="J125" i="21"/>
  <c r="F125" i="21"/>
  <c r="J124" i="21"/>
  <c r="F124" i="21"/>
  <c r="J123" i="21"/>
  <c r="F123" i="21"/>
  <c r="J121" i="21"/>
  <c r="F121" i="21"/>
  <c r="J120" i="21"/>
  <c r="F120" i="21"/>
  <c r="J119" i="21"/>
  <c r="F119" i="21"/>
  <c r="J118" i="21"/>
  <c r="F118" i="21"/>
  <c r="F116" i="21"/>
  <c r="J115" i="21"/>
  <c r="F115" i="21"/>
  <c r="J113" i="21"/>
  <c r="F113" i="21"/>
  <c r="J112" i="21"/>
  <c r="F112" i="21"/>
  <c r="J111" i="21"/>
  <c r="F111" i="21"/>
  <c r="J110" i="21"/>
  <c r="F110" i="21"/>
  <c r="J109" i="21"/>
  <c r="F109" i="21"/>
  <c r="F107" i="21"/>
  <c r="J106" i="21"/>
  <c r="F106" i="21"/>
  <c r="J105" i="21"/>
  <c r="F105" i="21"/>
  <c r="J104" i="21"/>
  <c r="F104" i="21"/>
  <c r="J103" i="21"/>
  <c r="F103" i="21"/>
  <c r="J102" i="21"/>
  <c r="F102" i="21"/>
  <c r="J101" i="21"/>
  <c r="F101" i="21"/>
  <c r="J100" i="21"/>
  <c r="F100" i="21"/>
  <c r="J98" i="21"/>
  <c r="J97" i="21"/>
  <c r="F97" i="21"/>
  <c r="J96" i="21"/>
  <c r="F96" i="21"/>
  <c r="J95" i="21"/>
  <c r="F95" i="21"/>
  <c r="J94" i="21"/>
  <c r="F94" i="21"/>
  <c r="J93" i="21"/>
  <c r="F93" i="21"/>
  <c r="J92" i="21"/>
  <c r="F92" i="21"/>
  <c r="J91" i="21"/>
  <c r="F91" i="21"/>
  <c r="J90" i="21"/>
  <c r="F90" i="21"/>
  <c r="J89" i="21"/>
  <c r="F89" i="21"/>
  <c r="J88" i="21"/>
  <c r="F88" i="21"/>
  <c r="J87" i="21"/>
  <c r="F87" i="21"/>
  <c r="J85" i="21"/>
  <c r="F85" i="21"/>
  <c r="J84" i="21"/>
  <c r="F84" i="21"/>
  <c r="J83" i="21"/>
  <c r="F83" i="21"/>
  <c r="J82" i="21"/>
  <c r="F82" i="21"/>
  <c r="J81" i="21"/>
  <c r="J111" i="20" l="1"/>
  <c r="F111" i="20"/>
  <c r="J110" i="20"/>
  <c r="F110" i="20"/>
  <c r="J109" i="20"/>
  <c r="F109" i="20"/>
  <c r="J108" i="20"/>
  <c r="F108" i="20"/>
  <c r="J107" i="20"/>
  <c r="F107" i="20"/>
  <c r="J106" i="20"/>
  <c r="F106" i="20"/>
  <c r="J105" i="20"/>
  <c r="F105" i="20"/>
  <c r="F103" i="20"/>
  <c r="J102" i="20"/>
  <c r="F102" i="20"/>
  <c r="J100" i="20"/>
  <c r="F100" i="20"/>
  <c r="F98" i="20"/>
  <c r="J97" i="20"/>
  <c r="F97" i="20"/>
  <c r="J96" i="20"/>
  <c r="F96" i="20"/>
  <c r="J95" i="20"/>
  <c r="F95" i="20"/>
  <c r="J94" i="20"/>
  <c r="F94" i="20"/>
  <c r="J93" i="20"/>
  <c r="F93" i="20"/>
  <c r="J92" i="20"/>
  <c r="F92" i="20"/>
  <c r="J91" i="20"/>
  <c r="F91" i="20"/>
  <c r="F89" i="20"/>
  <c r="J88" i="20"/>
  <c r="F88" i="20"/>
  <c r="J87" i="20"/>
  <c r="F87" i="20"/>
  <c r="J86" i="20"/>
  <c r="F86" i="20"/>
  <c r="J85" i="20"/>
  <c r="F85" i="20"/>
  <c r="J84" i="20"/>
  <c r="F84" i="20"/>
  <c r="J83" i="20"/>
  <c r="F83" i="20"/>
  <c r="J82" i="20"/>
  <c r="F82" i="20"/>
  <c r="J79" i="20"/>
  <c r="F79" i="20"/>
  <c r="J78" i="20"/>
  <c r="F78" i="20"/>
  <c r="J77" i="20"/>
  <c r="F77" i="20"/>
  <c r="J75" i="20"/>
  <c r="F75" i="20"/>
  <c r="J74" i="20"/>
  <c r="F74" i="20"/>
  <c r="J73" i="20"/>
  <c r="F73" i="20"/>
  <c r="A1" i="34" l="1"/>
  <c r="U2" i="48" l="1"/>
  <c r="N28" i="46" l="1"/>
  <c r="L47" i="46"/>
  <c r="F47" i="46"/>
  <c r="L36" i="46"/>
  <c r="J36" i="46"/>
  <c r="H36" i="46"/>
  <c r="F36" i="46"/>
  <c r="D36" i="46"/>
  <c r="L24" i="46"/>
  <c r="J24" i="46"/>
  <c r="N24" i="46" s="1"/>
  <c r="L15" i="46"/>
  <c r="J15" i="46"/>
  <c r="F15" i="46"/>
  <c r="D15" i="46"/>
  <c r="B15" i="46"/>
  <c r="N36" i="46" l="1"/>
  <c r="N15" i="46"/>
  <c r="B201" i="22"/>
  <c r="B182" i="22"/>
  <c r="A235" i="37"/>
  <c r="A207" i="37"/>
  <c r="D6" i="20"/>
  <c r="C7" i="44" l="1"/>
  <c r="E4" i="11"/>
  <c r="B6" i="12"/>
  <c r="C6" i="14"/>
  <c r="G5" i="15"/>
  <c r="G66" i="15" s="1"/>
  <c r="E5" i="15"/>
  <c r="E66" i="15" s="1"/>
  <c r="B2" i="15"/>
  <c r="B3" i="16"/>
  <c r="A1" i="16"/>
  <c r="D6" i="17"/>
  <c r="B4" i="17"/>
  <c r="C6" i="18"/>
  <c r="A1" i="18"/>
  <c r="H7" i="19"/>
  <c r="D7" i="19"/>
  <c r="B5" i="19"/>
  <c r="B4" i="20"/>
  <c r="H6" i="21"/>
  <c r="D6" i="21"/>
  <c r="B3" i="21"/>
  <c r="F3" i="22"/>
  <c r="H7" i="37"/>
  <c r="D7" i="37"/>
  <c r="B5" i="37"/>
  <c r="B3" i="46"/>
  <c r="C3" i="23"/>
  <c r="A1" i="23"/>
  <c r="U2" i="24"/>
  <c r="C4" i="34"/>
  <c r="J18" i="37" l="1"/>
  <c r="A17" i="37"/>
  <c r="A23" i="37"/>
  <c r="A22" i="37"/>
  <c r="A21" i="37"/>
  <c r="A19" i="37"/>
  <c r="A18" i="37"/>
  <c r="J31" i="44" l="1"/>
  <c r="J28" i="44"/>
  <c r="J27" i="44"/>
  <c r="L54" i="46" l="1"/>
  <c r="L56" i="46" s="1"/>
  <c r="L60" i="46" s="1"/>
  <c r="L55" i="46"/>
  <c r="J55" i="46"/>
  <c r="N55" i="46" s="1"/>
  <c r="N56" i="46" s="1"/>
  <c r="N60" i="46" s="1"/>
  <c r="F55" i="46"/>
  <c r="F56" i="46" s="1"/>
  <c r="F60" i="46" s="1"/>
  <c r="N46" i="46"/>
  <c r="N45" i="46"/>
  <c r="N43" i="46"/>
  <c r="N42" i="46"/>
  <c r="N40" i="46"/>
  <c r="N39" i="46"/>
  <c r="N35" i="46"/>
  <c r="N34" i="46"/>
  <c r="N32" i="46"/>
  <c r="N31" i="46"/>
  <c r="N29" i="46"/>
  <c r="N23" i="46"/>
  <c r="N22" i="46"/>
  <c r="N20" i="46"/>
  <c r="N19" i="46"/>
  <c r="N14" i="46"/>
  <c r="J34" i="45"/>
  <c r="J33" i="45"/>
  <c r="J31" i="45"/>
  <c r="J28" i="45"/>
  <c r="K56" i="45" s="1"/>
  <c r="I55" i="44"/>
  <c r="I54" i="44"/>
  <c r="G55" i="44"/>
  <c r="G54" i="44"/>
  <c r="E55" i="44"/>
  <c r="E54" i="44"/>
  <c r="R25" i="14"/>
  <c r="R24" i="14"/>
  <c r="R23" i="14"/>
  <c r="R22" i="14"/>
  <c r="R21" i="14"/>
  <c r="R20" i="14"/>
  <c r="R19" i="14"/>
  <c r="R18" i="14"/>
  <c r="R17" i="14"/>
  <c r="R16" i="14"/>
  <c r="R15" i="14"/>
  <c r="R14" i="14"/>
  <c r="R13" i="14"/>
  <c r="R12" i="14"/>
  <c r="K40" i="45"/>
  <c r="K39" i="45"/>
  <c r="K38" i="45"/>
  <c r="K37" i="45"/>
  <c r="K40" i="44"/>
  <c r="K39" i="44"/>
  <c r="A183" i="21"/>
  <c r="A227" i="19"/>
  <c r="A212" i="17"/>
  <c r="A231" i="17"/>
  <c r="E66" i="11"/>
  <c r="G66" i="11"/>
  <c r="I66" i="11"/>
  <c r="I65" i="11"/>
  <c r="G65" i="11"/>
  <c r="J20" i="20"/>
  <c r="F20" i="20"/>
  <c r="J19" i="20"/>
  <c r="F19" i="20"/>
  <c r="F18" i="20"/>
  <c r="J17" i="37"/>
  <c r="J19" i="37"/>
  <c r="F19" i="37"/>
  <c r="J200" i="37"/>
  <c r="F200" i="37"/>
  <c r="J199" i="37"/>
  <c r="F199" i="37"/>
  <c r="J198" i="37"/>
  <c r="F198" i="37"/>
  <c r="J197" i="37"/>
  <c r="F197" i="37"/>
  <c r="J196" i="37"/>
  <c r="F196" i="37"/>
  <c r="J190" i="37"/>
  <c r="F190" i="37"/>
  <c r="J189" i="37"/>
  <c r="F189" i="37"/>
  <c r="J188" i="37"/>
  <c r="F188" i="37"/>
  <c r="J180" i="37"/>
  <c r="F180" i="37"/>
  <c r="J175" i="37"/>
  <c r="F175" i="37"/>
  <c r="J173" i="37"/>
  <c r="F173" i="37"/>
  <c r="J172" i="37"/>
  <c r="F172" i="37"/>
  <c r="F170" i="37"/>
  <c r="F168" i="37"/>
  <c r="J167" i="37"/>
  <c r="F167" i="37"/>
  <c r="J166" i="37"/>
  <c r="F166" i="37"/>
  <c r="J165" i="37"/>
  <c r="F165" i="37"/>
  <c r="J164" i="37"/>
  <c r="F164" i="37"/>
  <c r="H152" i="37"/>
  <c r="J152" i="37" s="1"/>
  <c r="D152" i="37"/>
  <c r="F152" i="37" s="1"/>
  <c r="H143" i="37"/>
  <c r="J143" i="37" s="1"/>
  <c r="D143" i="37"/>
  <c r="F143" i="37" s="1"/>
  <c r="H137" i="37"/>
  <c r="D137" i="37"/>
  <c r="J78" i="37"/>
  <c r="F78" i="37"/>
  <c r="J75" i="37"/>
  <c r="F75" i="37"/>
  <c r="H74" i="37"/>
  <c r="J74" i="37" s="1"/>
  <c r="D74" i="37"/>
  <c r="J73" i="37"/>
  <c r="F73" i="37"/>
  <c r="J72" i="37"/>
  <c r="F72" i="37"/>
  <c r="J71" i="37"/>
  <c r="F71" i="37"/>
  <c r="J70" i="37"/>
  <c r="F70" i="37"/>
  <c r="H68" i="37"/>
  <c r="J68" i="37" s="1"/>
  <c r="F68" i="37"/>
  <c r="J67" i="37"/>
  <c r="F67" i="37"/>
  <c r="J66" i="37"/>
  <c r="F66" i="37"/>
  <c r="J65" i="37"/>
  <c r="F65" i="37"/>
  <c r="J64" i="37"/>
  <c r="F64" i="37"/>
  <c r="J63" i="37"/>
  <c r="F63" i="37"/>
  <c r="J62" i="37"/>
  <c r="F62" i="37"/>
  <c r="J61" i="37"/>
  <c r="F61" i="37"/>
  <c r="J60" i="37"/>
  <c r="F60" i="37"/>
  <c r="H58" i="37"/>
  <c r="J57" i="37"/>
  <c r="F57" i="37"/>
  <c r="J55" i="37"/>
  <c r="F55" i="37"/>
  <c r="J54" i="37"/>
  <c r="F54" i="37"/>
  <c r="J53" i="37"/>
  <c r="F53" i="37"/>
  <c r="J52" i="37"/>
  <c r="F52" i="37"/>
  <c r="J51" i="37"/>
  <c r="F51" i="37"/>
  <c r="J50" i="37"/>
  <c r="F50" i="37"/>
  <c r="J49" i="37"/>
  <c r="F49" i="37"/>
  <c r="J47" i="37"/>
  <c r="F47" i="37"/>
  <c r="J46" i="37"/>
  <c r="F46" i="37"/>
  <c r="J45" i="37"/>
  <c r="F45" i="37"/>
  <c r="H41" i="37"/>
  <c r="J41" i="37" s="1"/>
  <c r="D41" i="37"/>
  <c r="D42" i="37" s="1"/>
  <c r="F41" i="37"/>
  <c r="J40" i="37"/>
  <c r="F40" i="37"/>
  <c r="J39" i="37"/>
  <c r="F39" i="37"/>
  <c r="J38" i="37"/>
  <c r="F38" i="37"/>
  <c r="J37" i="37"/>
  <c r="F37" i="37"/>
  <c r="J36" i="37"/>
  <c r="F36" i="37"/>
  <c r="J35" i="37"/>
  <c r="F35" i="37"/>
  <c r="J33" i="37"/>
  <c r="F33" i="37"/>
  <c r="J32" i="37"/>
  <c r="F32" i="37"/>
  <c r="J31" i="37"/>
  <c r="F27" i="37"/>
  <c r="J26" i="37"/>
  <c r="F26" i="37"/>
  <c r="J25" i="37"/>
  <c r="F25" i="37"/>
  <c r="F24" i="37"/>
  <c r="F58" i="37"/>
  <c r="J179" i="37"/>
  <c r="F54" i="34"/>
  <c r="A11" i="14"/>
  <c r="A12" i="14" s="1"/>
  <c r="A13" i="14" s="1"/>
  <c r="A14" i="14" s="1"/>
  <c r="A15" i="14" s="1"/>
  <c r="A16" i="14" s="1"/>
  <c r="A17" i="14" s="1"/>
  <c r="A18" i="14" s="1"/>
  <c r="A19" i="14" s="1"/>
  <c r="A20" i="14" s="1"/>
  <c r="A21" i="14" s="1"/>
  <c r="A22" i="14" s="1"/>
  <c r="A23" i="14" s="1"/>
  <c r="A24" i="14" s="1"/>
  <c r="A25" i="14" s="1"/>
  <c r="A26" i="14" s="1"/>
  <c r="AA66" i="11"/>
  <c r="Y66" i="11"/>
  <c r="U66" i="11"/>
  <c r="Q66" i="11"/>
  <c r="Y65" i="11"/>
  <c r="W65" i="11"/>
  <c r="U65" i="11"/>
  <c r="S65" i="11"/>
  <c r="S64" i="11"/>
  <c r="I11" i="23"/>
  <c r="I10" i="23"/>
  <c r="I9" i="23"/>
  <c r="I8" i="23"/>
  <c r="I7" i="23"/>
  <c r="T173" i="22"/>
  <c r="V173" i="22" s="1"/>
  <c r="P173" i="22"/>
  <c r="R173" i="22" s="1"/>
  <c r="D173" i="22"/>
  <c r="V172" i="22"/>
  <c r="R172" i="22"/>
  <c r="H172" i="22"/>
  <c r="D172" i="22"/>
  <c r="V171" i="22"/>
  <c r="R171" i="22"/>
  <c r="H171" i="22"/>
  <c r="D171" i="22"/>
  <c r="V170" i="22"/>
  <c r="R170" i="22"/>
  <c r="H170" i="22"/>
  <c r="D170" i="22"/>
  <c r="V164" i="22"/>
  <c r="R164" i="22"/>
  <c r="H164" i="22"/>
  <c r="D164" i="22"/>
  <c r="V163" i="22"/>
  <c r="R163" i="22"/>
  <c r="H163" i="22"/>
  <c r="D163" i="22"/>
  <c r="V162" i="22"/>
  <c r="R162" i="22"/>
  <c r="H162" i="22"/>
  <c r="D162" i="22"/>
  <c r="V161" i="22"/>
  <c r="R161" i="22"/>
  <c r="H161" i="22"/>
  <c r="D161" i="22"/>
  <c r="T156" i="22"/>
  <c r="V156" i="22" s="1"/>
  <c r="P156" i="22"/>
  <c r="R156" i="22" s="1"/>
  <c r="F156" i="22"/>
  <c r="H156" i="22" s="1"/>
  <c r="B156" i="22"/>
  <c r="D156" i="22" s="1"/>
  <c r="V155" i="22"/>
  <c r="R155" i="22"/>
  <c r="H155" i="22"/>
  <c r="D155" i="22"/>
  <c r="V154" i="22"/>
  <c r="R154" i="22"/>
  <c r="H154" i="22"/>
  <c r="D154" i="22"/>
  <c r="V152" i="22"/>
  <c r="R152" i="22"/>
  <c r="H152" i="22"/>
  <c r="D152" i="22"/>
  <c r="V150" i="22"/>
  <c r="R150" i="22"/>
  <c r="H150" i="22"/>
  <c r="D150" i="22"/>
  <c r="V149" i="22"/>
  <c r="R149" i="22"/>
  <c r="H149" i="22"/>
  <c r="D149" i="22"/>
  <c r="V148" i="22"/>
  <c r="R148" i="22"/>
  <c r="H148" i="22"/>
  <c r="D148" i="22"/>
  <c r="V147" i="22"/>
  <c r="R147" i="22"/>
  <c r="H147" i="22"/>
  <c r="D147" i="22"/>
  <c r="V146" i="22"/>
  <c r="R146" i="22"/>
  <c r="H146" i="22"/>
  <c r="D146" i="22"/>
  <c r="T145" i="22"/>
  <c r="P145" i="22"/>
  <c r="F145" i="22"/>
  <c r="B145" i="22"/>
  <c r="V144" i="22"/>
  <c r="R144" i="22"/>
  <c r="H144" i="22"/>
  <c r="D144" i="22"/>
  <c r="V143" i="22"/>
  <c r="R143" i="22"/>
  <c r="H143" i="22"/>
  <c r="D143" i="22"/>
  <c r="V142" i="22"/>
  <c r="R142" i="22"/>
  <c r="H142" i="22"/>
  <c r="D142" i="22"/>
  <c r="V141" i="22"/>
  <c r="R141" i="22"/>
  <c r="H141" i="22"/>
  <c r="D141" i="22"/>
  <c r="V140" i="22"/>
  <c r="R140" i="22"/>
  <c r="H140" i="22"/>
  <c r="D140" i="22"/>
  <c r="V139" i="22"/>
  <c r="R139" i="22"/>
  <c r="H139" i="22"/>
  <c r="D139" i="22"/>
  <c r="F129" i="22"/>
  <c r="X128" i="22"/>
  <c r="Z128" i="22" s="1"/>
  <c r="J128" i="22"/>
  <c r="L128" i="22" s="1"/>
  <c r="X127" i="22"/>
  <c r="Z127" i="22" s="1"/>
  <c r="J127" i="22"/>
  <c r="L127" i="22" s="1"/>
  <c r="X126" i="22"/>
  <c r="Z126" i="22" s="1"/>
  <c r="J126" i="22"/>
  <c r="L126" i="22" s="1"/>
  <c r="X125" i="22"/>
  <c r="Z125" i="22" s="1"/>
  <c r="J125" i="22"/>
  <c r="L125" i="22" s="1"/>
  <c r="X124" i="22"/>
  <c r="Z124" i="22" s="1"/>
  <c r="J124" i="22"/>
  <c r="L124" i="22" s="1"/>
  <c r="X123" i="22"/>
  <c r="J123" i="22"/>
  <c r="X120" i="22"/>
  <c r="Z120" i="22" s="1"/>
  <c r="J120" i="22"/>
  <c r="L120" i="22" s="1"/>
  <c r="X119" i="22"/>
  <c r="Z119" i="22" s="1"/>
  <c r="J119" i="22"/>
  <c r="L119" i="22" s="1"/>
  <c r="X118" i="22"/>
  <c r="Z118" i="22" s="1"/>
  <c r="J118" i="22"/>
  <c r="L118" i="22" s="1"/>
  <c r="X117" i="22"/>
  <c r="J117" i="22"/>
  <c r="V115" i="22"/>
  <c r="X114" i="22"/>
  <c r="Z114" i="22" s="1"/>
  <c r="J114" i="22"/>
  <c r="L114" i="22" s="1"/>
  <c r="X113" i="22"/>
  <c r="Z113" i="22" s="1"/>
  <c r="J113" i="22"/>
  <c r="L113" i="22" s="1"/>
  <c r="X112" i="22"/>
  <c r="Z112" i="22" s="1"/>
  <c r="J112" i="22"/>
  <c r="L112" i="22" s="1"/>
  <c r="X111" i="22"/>
  <c r="Z111" i="22" s="1"/>
  <c r="J111" i="22"/>
  <c r="L111" i="22" s="1"/>
  <c r="X110" i="22"/>
  <c r="Z110" i="22" s="1"/>
  <c r="J110" i="22"/>
  <c r="L110" i="22" s="1"/>
  <c r="X109" i="22"/>
  <c r="Z109" i="22" s="1"/>
  <c r="J109" i="22"/>
  <c r="L109" i="22" s="1"/>
  <c r="X108" i="22"/>
  <c r="J108" i="22"/>
  <c r="X105" i="22"/>
  <c r="Z105" i="22" s="1"/>
  <c r="J105" i="22"/>
  <c r="L105" i="22" s="1"/>
  <c r="X104" i="22"/>
  <c r="Z104" i="22" s="1"/>
  <c r="J104" i="22"/>
  <c r="L104" i="22" s="1"/>
  <c r="X103" i="22"/>
  <c r="Z103" i="22" s="1"/>
  <c r="J103" i="22"/>
  <c r="L103" i="22" s="1"/>
  <c r="X102" i="22"/>
  <c r="Z102" i="22" s="1"/>
  <c r="J102" i="22"/>
  <c r="L102" i="22" s="1"/>
  <c r="X101" i="22"/>
  <c r="Z101" i="22" s="1"/>
  <c r="J101" i="22"/>
  <c r="L101" i="22" s="1"/>
  <c r="X100" i="22"/>
  <c r="Z100" i="22" s="1"/>
  <c r="J100" i="22"/>
  <c r="L100" i="22" s="1"/>
  <c r="X99" i="22"/>
  <c r="J99" i="22"/>
  <c r="B97" i="22"/>
  <c r="X96" i="22"/>
  <c r="Z96" i="22" s="1"/>
  <c r="J96" i="22"/>
  <c r="L96" i="22" s="1"/>
  <c r="X95" i="22"/>
  <c r="Z95" i="22" s="1"/>
  <c r="J95" i="22"/>
  <c r="L95" i="22" s="1"/>
  <c r="X94" i="22"/>
  <c r="Z94" i="22" s="1"/>
  <c r="J94" i="22"/>
  <c r="L94" i="22" s="1"/>
  <c r="X93" i="22"/>
  <c r="Z93" i="22" s="1"/>
  <c r="J93" i="22"/>
  <c r="L93" i="22" s="1"/>
  <c r="X92" i="22"/>
  <c r="Z92" i="22" s="1"/>
  <c r="J92" i="22"/>
  <c r="L92" i="22" s="1"/>
  <c r="X91" i="22"/>
  <c r="Z91" i="22" s="1"/>
  <c r="J91" i="22"/>
  <c r="L91" i="22" s="1"/>
  <c r="X90" i="22"/>
  <c r="Z90" i="22" s="1"/>
  <c r="J90" i="22"/>
  <c r="L90" i="22" s="1"/>
  <c r="X89" i="22"/>
  <c r="Z89" i="22" s="1"/>
  <c r="J89" i="22"/>
  <c r="L89" i="22" s="1"/>
  <c r="X88" i="22"/>
  <c r="Z88" i="22" s="1"/>
  <c r="J88" i="22"/>
  <c r="L88" i="22" s="1"/>
  <c r="X87" i="22"/>
  <c r="Z87" i="22" s="1"/>
  <c r="J87" i="22"/>
  <c r="L87" i="22" s="1"/>
  <c r="X86" i="22"/>
  <c r="Z86" i="22" s="1"/>
  <c r="J86" i="22"/>
  <c r="L86" i="22" s="1"/>
  <c r="X85" i="22"/>
  <c r="Z85" i="22" s="1"/>
  <c r="J85" i="22"/>
  <c r="L85" i="22" s="1"/>
  <c r="X84" i="22"/>
  <c r="Z84" i="22" s="1"/>
  <c r="J84" i="22"/>
  <c r="L84" i="22" s="1"/>
  <c r="X83" i="22"/>
  <c r="Z83" i="22" s="1"/>
  <c r="J83" i="22"/>
  <c r="L83" i="22" s="1"/>
  <c r="X82" i="22"/>
  <c r="Z82" i="22" s="1"/>
  <c r="J82" i="22"/>
  <c r="L82" i="22" s="1"/>
  <c r="X81" i="22"/>
  <c r="Z81" i="22" s="1"/>
  <c r="J81" i="22"/>
  <c r="L81" i="22" s="1"/>
  <c r="X80" i="22"/>
  <c r="J80" i="22"/>
  <c r="Z76" i="22"/>
  <c r="V76" i="22"/>
  <c r="R76" i="22"/>
  <c r="L76" i="22"/>
  <c r="H76" i="22"/>
  <c r="D76" i="22"/>
  <c r="Z72" i="22"/>
  <c r="V72" i="22"/>
  <c r="R72" i="22"/>
  <c r="J72" i="22"/>
  <c r="L72" i="22" s="1"/>
  <c r="H72" i="22"/>
  <c r="D72" i="22"/>
  <c r="V71" i="22"/>
  <c r="H71" i="22"/>
  <c r="D71" i="22"/>
  <c r="X70" i="22"/>
  <c r="Z70" i="22" s="1"/>
  <c r="V70" i="22"/>
  <c r="R70" i="22"/>
  <c r="J70" i="22"/>
  <c r="L70" i="22" s="1"/>
  <c r="H70" i="22"/>
  <c r="D70" i="22"/>
  <c r="X69" i="22"/>
  <c r="Z69" i="22" s="1"/>
  <c r="V69" i="22"/>
  <c r="R69" i="22"/>
  <c r="J69" i="22"/>
  <c r="L69" i="22" s="1"/>
  <c r="H69" i="22"/>
  <c r="D69" i="22"/>
  <c r="X68" i="22"/>
  <c r="Z68" i="22" s="1"/>
  <c r="V68" i="22"/>
  <c r="R68" i="22"/>
  <c r="J68" i="22"/>
  <c r="L68" i="22" s="1"/>
  <c r="H68" i="22"/>
  <c r="D68" i="22"/>
  <c r="V67" i="22"/>
  <c r="R67" i="22"/>
  <c r="H67" i="22"/>
  <c r="D67" i="22"/>
  <c r="R65" i="22"/>
  <c r="H65" i="22"/>
  <c r="D65" i="22"/>
  <c r="X64" i="22"/>
  <c r="Z64" i="22" s="1"/>
  <c r="V64" i="22"/>
  <c r="R64" i="22"/>
  <c r="J64" i="22"/>
  <c r="L64" i="22" s="1"/>
  <c r="H64" i="22"/>
  <c r="D64" i="22"/>
  <c r="X63" i="22"/>
  <c r="Z63" i="22" s="1"/>
  <c r="V63" i="22"/>
  <c r="R63" i="22"/>
  <c r="J63" i="22"/>
  <c r="L63" i="22" s="1"/>
  <c r="H63" i="22"/>
  <c r="D63" i="22"/>
  <c r="X62" i="22"/>
  <c r="Z62" i="22" s="1"/>
  <c r="V62" i="22"/>
  <c r="R62" i="22"/>
  <c r="J62" i="22"/>
  <c r="L62" i="22" s="1"/>
  <c r="H62" i="22"/>
  <c r="D62" i="22"/>
  <c r="X61" i="22"/>
  <c r="Z61" i="22" s="1"/>
  <c r="V61" i="22"/>
  <c r="R61" i="22"/>
  <c r="J61" i="22"/>
  <c r="L61" i="22" s="1"/>
  <c r="H61" i="22"/>
  <c r="D61" i="22"/>
  <c r="X60" i="22"/>
  <c r="Z60" i="22" s="1"/>
  <c r="V60" i="22"/>
  <c r="R60" i="22"/>
  <c r="J60" i="22"/>
  <c r="L60" i="22" s="1"/>
  <c r="H60" i="22"/>
  <c r="D60" i="22"/>
  <c r="X59" i="22"/>
  <c r="Z59" i="22" s="1"/>
  <c r="V59" i="22"/>
  <c r="R59" i="22"/>
  <c r="J59" i="22"/>
  <c r="L59" i="22" s="1"/>
  <c r="H59" i="22"/>
  <c r="D59" i="22"/>
  <c r="X58" i="22"/>
  <c r="Z58" i="22" s="1"/>
  <c r="V58" i="22"/>
  <c r="R58" i="22"/>
  <c r="J58" i="22"/>
  <c r="L58" i="22" s="1"/>
  <c r="H58" i="22"/>
  <c r="D58" i="22"/>
  <c r="X57" i="22"/>
  <c r="Z57" i="22" s="1"/>
  <c r="V57" i="22"/>
  <c r="R57" i="22"/>
  <c r="J57" i="22"/>
  <c r="L57" i="22" s="1"/>
  <c r="H57" i="22"/>
  <c r="D57" i="22"/>
  <c r="X56" i="22"/>
  <c r="Z56" i="22" s="1"/>
  <c r="V56" i="22"/>
  <c r="R56" i="22"/>
  <c r="J56" i="22"/>
  <c r="L56" i="22" s="1"/>
  <c r="H56" i="22"/>
  <c r="D56" i="22"/>
  <c r="X55" i="22"/>
  <c r="V55" i="22"/>
  <c r="R55" i="22"/>
  <c r="L55" i="22"/>
  <c r="H55" i="22"/>
  <c r="D55" i="22"/>
  <c r="V54" i="22"/>
  <c r="R54" i="22"/>
  <c r="H54" i="22"/>
  <c r="D54" i="22"/>
  <c r="V74" i="22"/>
  <c r="H52" i="22"/>
  <c r="D52" i="22"/>
  <c r="X51" i="22"/>
  <c r="Z51" i="22" s="1"/>
  <c r="V51" i="22"/>
  <c r="R51" i="22"/>
  <c r="J51" i="22"/>
  <c r="L51" i="22" s="1"/>
  <c r="H51" i="22"/>
  <c r="D51" i="22"/>
  <c r="X50" i="22"/>
  <c r="Z50" i="22" s="1"/>
  <c r="V50" i="22"/>
  <c r="R50" i="22"/>
  <c r="J50" i="22"/>
  <c r="L50" i="22" s="1"/>
  <c r="H50" i="22"/>
  <c r="D50" i="22"/>
  <c r="X49" i="22"/>
  <c r="Z49" i="22" s="1"/>
  <c r="V49" i="22"/>
  <c r="R49" i="22"/>
  <c r="J49" i="22"/>
  <c r="L49" i="22" s="1"/>
  <c r="H49" i="22"/>
  <c r="D49" i="22"/>
  <c r="X48" i="22"/>
  <c r="Z48" i="22" s="1"/>
  <c r="V48" i="22"/>
  <c r="R48" i="22"/>
  <c r="J48" i="22"/>
  <c r="L48" i="22" s="1"/>
  <c r="H48" i="22"/>
  <c r="D48" i="22"/>
  <c r="X47" i="22"/>
  <c r="Z47" i="22" s="1"/>
  <c r="V47" i="22"/>
  <c r="R47" i="22"/>
  <c r="J47" i="22"/>
  <c r="L47" i="22" s="1"/>
  <c r="H47" i="22"/>
  <c r="D47" i="22"/>
  <c r="X46" i="22"/>
  <c r="Z46" i="22" s="1"/>
  <c r="V46" i="22"/>
  <c r="R46" i="22"/>
  <c r="J46" i="22"/>
  <c r="L46" i="22" s="1"/>
  <c r="H46" i="22"/>
  <c r="D46" i="22"/>
  <c r="X45" i="22"/>
  <c r="Z45" i="22" s="1"/>
  <c r="V45" i="22"/>
  <c r="R45" i="22"/>
  <c r="J45" i="22"/>
  <c r="L45" i="22" s="1"/>
  <c r="H45" i="22"/>
  <c r="D45" i="22"/>
  <c r="X44" i="22"/>
  <c r="Z44" i="22" s="1"/>
  <c r="V44" i="22"/>
  <c r="R44" i="22"/>
  <c r="J44" i="22"/>
  <c r="L44" i="22" s="1"/>
  <c r="H44" i="22"/>
  <c r="D44" i="22"/>
  <c r="X43" i="22"/>
  <c r="Z43" i="22" s="1"/>
  <c r="V43" i="22"/>
  <c r="R43" i="22"/>
  <c r="J43" i="22"/>
  <c r="L43" i="22" s="1"/>
  <c r="H43" i="22"/>
  <c r="D43" i="22"/>
  <c r="X42" i="22"/>
  <c r="Z42" i="22" s="1"/>
  <c r="V42" i="22"/>
  <c r="R42" i="22"/>
  <c r="J42" i="22"/>
  <c r="L42" i="22" s="1"/>
  <c r="H42" i="22"/>
  <c r="D42" i="22"/>
  <c r="X41" i="22"/>
  <c r="V41" i="22"/>
  <c r="R41" i="22"/>
  <c r="J41" i="22"/>
  <c r="L41" i="22" s="1"/>
  <c r="H41" i="22"/>
  <c r="D41" i="22"/>
  <c r="Z40" i="22"/>
  <c r="V40" i="22"/>
  <c r="R40" i="22"/>
  <c r="J40" i="22"/>
  <c r="H40" i="22"/>
  <c r="D40" i="22"/>
  <c r="V39" i="22"/>
  <c r="R39" i="22"/>
  <c r="H39" i="22"/>
  <c r="D39" i="22"/>
  <c r="V38" i="22"/>
  <c r="R38" i="22"/>
  <c r="H38" i="22"/>
  <c r="D38" i="22"/>
  <c r="V34" i="22"/>
  <c r="P34" i="22"/>
  <c r="R34" i="22" s="1"/>
  <c r="F34" i="22"/>
  <c r="H34" i="22" s="1"/>
  <c r="B34" i="22"/>
  <c r="X33" i="22"/>
  <c r="Z33" i="22" s="1"/>
  <c r="V33" i="22"/>
  <c r="R33" i="22"/>
  <c r="J33" i="22"/>
  <c r="L33" i="22" s="1"/>
  <c r="H33" i="22"/>
  <c r="D33" i="22"/>
  <c r="X32" i="22"/>
  <c r="Z32" i="22" s="1"/>
  <c r="V32" i="22"/>
  <c r="R32" i="22"/>
  <c r="J32" i="22"/>
  <c r="L32" i="22" s="1"/>
  <c r="H32" i="22"/>
  <c r="D32" i="22"/>
  <c r="X31" i="22"/>
  <c r="Z31" i="22" s="1"/>
  <c r="V31" i="22"/>
  <c r="R31" i="22"/>
  <c r="J31" i="22"/>
  <c r="L31" i="22" s="1"/>
  <c r="H31" i="22"/>
  <c r="D31" i="22"/>
  <c r="X30" i="22"/>
  <c r="Z30" i="22" s="1"/>
  <c r="V30" i="22"/>
  <c r="R30" i="22"/>
  <c r="J30" i="22"/>
  <c r="L30" i="22" s="1"/>
  <c r="H30" i="22"/>
  <c r="D30" i="22"/>
  <c r="X29" i="22"/>
  <c r="Z29" i="22" s="1"/>
  <c r="V29" i="22"/>
  <c r="R29" i="22"/>
  <c r="J29" i="22"/>
  <c r="L29" i="22" s="1"/>
  <c r="H29" i="22"/>
  <c r="D29" i="22"/>
  <c r="X28" i="22"/>
  <c r="Z28" i="22" s="1"/>
  <c r="V28" i="22"/>
  <c r="R28" i="22"/>
  <c r="J28" i="22"/>
  <c r="L28" i="22" s="1"/>
  <c r="H28" i="22"/>
  <c r="D28" i="22"/>
  <c r="X27" i="22"/>
  <c r="Z27" i="22" s="1"/>
  <c r="V27" i="22"/>
  <c r="R27" i="22"/>
  <c r="J27" i="22"/>
  <c r="L27" i="22" s="1"/>
  <c r="H27" i="22"/>
  <c r="D27" i="22"/>
  <c r="X26" i="22"/>
  <c r="V26" i="22"/>
  <c r="R26" i="22"/>
  <c r="J26" i="22"/>
  <c r="H26" i="22"/>
  <c r="D26" i="22"/>
  <c r="T24" i="22"/>
  <c r="P24" i="22"/>
  <c r="F24" i="22"/>
  <c r="X23" i="22"/>
  <c r="Z23" i="22" s="1"/>
  <c r="V23" i="22"/>
  <c r="R23" i="22"/>
  <c r="J23" i="22"/>
  <c r="L23" i="22" s="1"/>
  <c r="H23" i="22"/>
  <c r="D23" i="22"/>
  <c r="X22" i="22"/>
  <c r="Z22" i="22" s="1"/>
  <c r="V22" i="22"/>
  <c r="R22" i="22"/>
  <c r="J22" i="22"/>
  <c r="L22" i="22" s="1"/>
  <c r="H22" i="22"/>
  <c r="D22" i="22"/>
  <c r="X21" i="22"/>
  <c r="Z21" i="22" s="1"/>
  <c r="V21" i="22"/>
  <c r="R21" i="22"/>
  <c r="J21" i="22"/>
  <c r="L21" i="22" s="1"/>
  <c r="H21" i="22"/>
  <c r="D21" i="22"/>
  <c r="X20" i="22"/>
  <c r="Z20" i="22" s="1"/>
  <c r="V20" i="22"/>
  <c r="R20" i="22"/>
  <c r="J20" i="22"/>
  <c r="L20" i="22" s="1"/>
  <c r="H20" i="22"/>
  <c r="D20" i="22"/>
  <c r="X19" i="22"/>
  <c r="Z19" i="22" s="1"/>
  <c r="V19" i="22"/>
  <c r="R19" i="22"/>
  <c r="J19" i="22"/>
  <c r="L19" i="22" s="1"/>
  <c r="H19" i="22"/>
  <c r="D19" i="22"/>
  <c r="X18" i="22"/>
  <c r="Z18" i="22" s="1"/>
  <c r="V18" i="22"/>
  <c r="R18" i="22"/>
  <c r="J18" i="22"/>
  <c r="L18" i="22" s="1"/>
  <c r="H18" i="22"/>
  <c r="D18" i="22"/>
  <c r="X17" i="22"/>
  <c r="Z17" i="22" s="1"/>
  <c r="V17" i="22"/>
  <c r="R17" i="22"/>
  <c r="J17" i="22"/>
  <c r="L17" i="22" s="1"/>
  <c r="H17" i="22"/>
  <c r="D17" i="22"/>
  <c r="X16" i="22"/>
  <c r="Z16" i="22" s="1"/>
  <c r="V16" i="22"/>
  <c r="R16" i="22"/>
  <c r="J16" i="22"/>
  <c r="L16" i="22" s="1"/>
  <c r="H16" i="22"/>
  <c r="D16" i="22"/>
  <c r="X15" i="22"/>
  <c r="Z15" i="22" s="1"/>
  <c r="V15" i="22"/>
  <c r="R15" i="22"/>
  <c r="J15" i="22"/>
  <c r="L15" i="22" s="1"/>
  <c r="H15" i="22"/>
  <c r="D15" i="22"/>
  <c r="X14" i="22"/>
  <c r="Z14" i="22" s="1"/>
  <c r="V14" i="22"/>
  <c r="R14" i="22"/>
  <c r="J14" i="22"/>
  <c r="L14" i="22" s="1"/>
  <c r="H14" i="22"/>
  <c r="D14" i="22"/>
  <c r="X13" i="22"/>
  <c r="Z13" i="22" s="1"/>
  <c r="V13" i="22"/>
  <c r="R13" i="22"/>
  <c r="J13" i="22"/>
  <c r="L13" i="22" s="1"/>
  <c r="H13" i="22"/>
  <c r="D13" i="22"/>
  <c r="X12" i="22"/>
  <c r="V12" i="22"/>
  <c r="R12" i="22"/>
  <c r="J12" i="22"/>
  <c r="H12" i="22"/>
  <c r="D12" i="22"/>
  <c r="J174" i="21"/>
  <c r="F174" i="21"/>
  <c r="J173" i="21"/>
  <c r="F173" i="21"/>
  <c r="F172" i="21"/>
  <c r="H166" i="21"/>
  <c r="J166" i="21" s="1"/>
  <c r="J165" i="21"/>
  <c r="F165" i="21"/>
  <c r="J164" i="21"/>
  <c r="F164" i="21"/>
  <c r="J163" i="21"/>
  <c r="F163" i="21"/>
  <c r="J157" i="21"/>
  <c r="F157" i="21"/>
  <c r="J152" i="21"/>
  <c r="F152" i="21"/>
  <c r="J150" i="21"/>
  <c r="F150" i="21"/>
  <c r="J149" i="21"/>
  <c r="F149" i="21"/>
  <c r="J147" i="21"/>
  <c r="F147" i="21"/>
  <c r="J145" i="21"/>
  <c r="F145" i="21"/>
  <c r="J144" i="21"/>
  <c r="F144" i="21"/>
  <c r="J143" i="21"/>
  <c r="F143" i="21"/>
  <c r="J142" i="21"/>
  <c r="F142" i="21"/>
  <c r="J141" i="21"/>
  <c r="F141" i="21"/>
  <c r="H130" i="21"/>
  <c r="J130" i="21" s="1"/>
  <c r="H122" i="21"/>
  <c r="J122" i="21" s="1"/>
  <c r="D122" i="21"/>
  <c r="H107" i="21"/>
  <c r="J107" i="21" s="1"/>
  <c r="J77" i="21"/>
  <c r="F77" i="21"/>
  <c r="J73" i="21"/>
  <c r="F73" i="21"/>
  <c r="H72" i="21"/>
  <c r="J72" i="21" s="1"/>
  <c r="D72" i="21"/>
  <c r="J71" i="21"/>
  <c r="F71" i="21"/>
  <c r="J70" i="21"/>
  <c r="F70" i="21"/>
  <c r="J69" i="21"/>
  <c r="F69" i="21"/>
  <c r="J68" i="21"/>
  <c r="F68" i="21"/>
  <c r="J65" i="21"/>
  <c r="F65" i="21"/>
  <c r="J64" i="21"/>
  <c r="F64" i="21"/>
  <c r="J63" i="21"/>
  <c r="F63" i="21"/>
  <c r="J62" i="21"/>
  <c r="F62" i="21"/>
  <c r="J61" i="21"/>
  <c r="F61" i="21"/>
  <c r="J60" i="21"/>
  <c r="F60" i="21"/>
  <c r="J59" i="21"/>
  <c r="F59" i="21"/>
  <c r="J58" i="21"/>
  <c r="F58" i="21"/>
  <c r="J57" i="21"/>
  <c r="F57" i="21"/>
  <c r="J56" i="21"/>
  <c r="F56" i="21"/>
  <c r="J55" i="21"/>
  <c r="F55" i="21"/>
  <c r="H53" i="21"/>
  <c r="J53" i="21" s="1"/>
  <c r="J52" i="21"/>
  <c r="F52" i="21"/>
  <c r="J51" i="21"/>
  <c r="F51" i="21"/>
  <c r="J50" i="21"/>
  <c r="F50" i="21"/>
  <c r="J49" i="21"/>
  <c r="F49" i="21"/>
  <c r="J48" i="21"/>
  <c r="F48" i="21"/>
  <c r="J47" i="21"/>
  <c r="F47" i="21"/>
  <c r="J46" i="21"/>
  <c r="F46" i="21"/>
  <c r="J45" i="21"/>
  <c r="F45" i="21"/>
  <c r="J44" i="21"/>
  <c r="F44" i="21"/>
  <c r="J43" i="21"/>
  <c r="F43" i="21"/>
  <c r="J41" i="21"/>
  <c r="F41" i="21"/>
  <c r="J40" i="21"/>
  <c r="F40" i="21"/>
  <c r="J39" i="21"/>
  <c r="F39" i="21"/>
  <c r="H35" i="21"/>
  <c r="J35" i="21" s="1"/>
  <c r="F35" i="21"/>
  <c r="J34" i="21"/>
  <c r="F34" i="21"/>
  <c r="J33" i="21"/>
  <c r="F33" i="21"/>
  <c r="J32" i="21"/>
  <c r="F32" i="21"/>
  <c r="J31" i="21"/>
  <c r="F31" i="21"/>
  <c r="J30" i="21"/>
  <c r="F30" i="21"/>
  <c r="J29" i="21"/>
  <c r="F29" i="21"/>
  <c r="J28" i="21"/>
  <c r="F28" i="21"/>
  <c r="J27" i="21"/>
  <c r="F27" i="21"/>
  <c r="H25" i="21"/>
  <c r="J24" i="21"/>
  <c r="F24" i="21"/>
  <c r="J23" i="21"/>
  <c r="F23" i="21"/>
  <c r="J22" i="21"/>
  <c r="F22" i="21"/>
  <c r="J21" i="21"/>
  <c r="F21" i="21"/>
  <c r="J20" i="21"/>
  <c r="F20" i="21"/>
  <c r="J19" i="21"/>
  <c r="J18" i="21"/>
  <c r="F18" i="21"/>
  <c r="J17" i="21"/>
  <c r="F17" i="21"/>
  <c r="J16" i="21"/>
  <c r="F16" i="21"/>
  <c r="J15" i="21"/>
  <c r="F15" i="21"/>
  <c r="J14" i="21"/>
  <c r="J13" i="21"/>
  <c r="F13" i="21"/>
  <c r="J154" i="20"/>
  <c r="F154" i="20"/>
  <c r="J153" i="20"/>
  <c r="F153" i="20"/>
  <c r="J152" i="20"/>
  <c r="J151" i="20"/>
  <c r="H146" i="20"/>
  <c r="J145" i="20"/>
  <c r="F145" i="20"/>
  <c r="J144" i="20"/>
  <c r="F144" i="20"/>
  <c r="J143" i="20"/>
  <c r="J139" i="20"/>
  <c r="J138" i="20"/>
  <c r="F138" i="20"/>
  <c r="J133" i="20"/>
  <c r="F133" i="20"/>
  <c r="J131" i="20"/>
  <c r="F131" i="20"/>
  <c r="J130" i="20"/>
  <c r="F130" i="20"/>
  <c r="F128" i="20"/>
  <c r="J126" i="20"/>
  <c r="F126" i="20"/>
  <c r="J125" i="20"/>
  <c r="F125" i="20"/>
  <c r="J124" i="20"/>
  <c r="F124" i="20"/>
  <c r="J123" i="20"/>
  <c r="F123" i="20"/>
  <c r="H112" i="20"/>
  <c r="D112" i="20"/>
  <c r="H63" i="20"/>
  <c r="J63" i="20" s="1"/>
  <c r="F63" i="20"/>
  <c r="J62" i="20"/>
  <c r="F62" i="20"/>
  <c r="J61" i="20"/>
  <c r="F61" i="20"/>
  <c r="J60" i="20"/>
  <c r="F60" i="20"/>
  <c r="J59" i="20"/>
  <c r="F59" i="20"/>
  <c r="H57" i="20"/>
  <c r="F57" i="20"/>
  <c r="J56" i="20"/>
  <c r="F56" i="20"/>
  <c r="J55" i="20"/>
  <c r="F55" i="20"/>
  <c r="J54" i="20"/>
  <c r="F54" i="20"/>
  <c r="J53" i="20"/>
  <c r="F53" i="20"/>
  <c r="J52" i="20"/>
  <c r="F52" i="20"/>
  <c r="J51" i="20"/>
  <c r="F51" i="20"/>
  <c r="J50" i="20"/>
  <c r="F50" i="20"/>
  <c r="J49" i="20"/>
  <c r="F49" i="20"/>
  <c r="H47" i="20"/>
  <c r="J47" i="20" s="1"/>
  <c r="F47" i="20"/>
  <c r="J46" i="20"/>
  <c r="F46" i="20"/>
  <c r="J44" i="20"/>
  <c r="F44" i="20"/>
  <c r="J43" i="20"/>
  <c r="F43" i="20"/>
  <c r="J42" i="20"/>
  <c r="F42" i="20"/>
  <c r="J41" i="20"/>
  <c r="F41" i="20"/>
  <c r="J40" i="20"/>
  <c r="F40" i="20"/>
  <c r="J39" i="20"/>
  <c r="F39" i="20"/>
  <c r="J38" i="20"/>
  <c r="F38" i="20"/>
  <c r="J37" i="20"/>
  <c r="F37" i="20"/>
  <c r="J35" i="20"/>
  <c r="F35" i="20"/>
  <c r="J34" i="20"/>
  <c r="F34" i="20"/>
  <c r="J33" i="20"/>
  <c r="F33" i="20"/>
  <c r="J28" i="20"/>
  <c r="F28" i="20"/>
  <c r="J27" i="20"/>
  <c r="F27" i="20"/>
  <c r="J26" i="20"/>
  <c r="F26" i="20"/>
  <c r="J25" i="20"/>
  <c r="F25" i="20"/>
  <c r="J24" i="20"/>
  <c r="F24" i="20"/>
  <c r="J23" i="20"/>
  <c r="F23" i="20"/>
  <c r="H21" i="20"/>
  <c r="J21" i="20" s="1"/>
  <c r="J16" i="20"/>
  <c r="F16" i="20"/>
  <c r="J15" i="20"/>
  <c r="F15" i="20"/>
  <c r="J14" i="20"/>
  <c r="F14" i="20"/>
  <c r="J13" i="20"/>
  <c r="F13" i="20"/>
  <c r="H6" i="20"/>
  <c r="H192" i="19"/>
  <c r="J192" i="19" s="1"/>
  <c r="F192" i="19"/>
  <c r="J191" i="19"/>
  <c r="F191" i="19"/>
  <c r="J190" i="19"/>
  <c r="F190" i="19"/>
  <c r="J189" i="19"/>
  <c r="F189" i="19"/>
  <c r="J188" i="19"/>
  <c r="F188" i="19"/>
  <c r="J182" i="19"/>
  <c r="J181" i="19"/>
  <c r="F181" i="19"/>
  <c r="J180" i="19"/>
  <c r="J172" i="19"/>
  <c r="F172" i="19"/>
  <c r="J167" i="19"/>
  <c r="F167" i="19"/>
  <c r="J165" i="19"/>
  <c r="F165" i="19"/>
  <c r="J164" i="19"/>
  <c r="F164" i="19"/>
  <c r="F162" i="19"/>
  <c r="J159" i="19"/>
  <c r="F159" i="19"/>
  <c r="J158" i="19"/>
  <c r="F158" i="19"/>
  <c r="J157" i="19"/>
  <c r="F157" i="19"/>
  <c r="J156" i="19"/>
  <c r="F156" i="19"/>
  <c r="H144" i="19"/>
  <c r="J144" i="19" s="1"/>
  <c r="H119" i="19"/>
  <c r="J119" i="19" s="1"/>
  <c r="H109" i="19"/>
  <c r="J109" i="19" s="1"/>
  <c r="F145" i="19"/>
  <c r="J67" i="19"/>
  <c r="J65" i="19"/>
  <c r="F65" i="19"/>
  <c r="J64" i="19"/>
  <c r="F64" i="19"/>
  <c r="J63" i="19"/>
  <c r="F63" i="19"/>
  <c r="J62" i="19"/>
  <c r="F62" i="19"/>
  <c r="H60" i="19"/>
  <c r="J60" i="19" s="1"/>
  <c r="F60" i="19"/>
  <c r="J59" i="19"/>
  <c r="F59" i="19"/>
  <c r="J58" i="19"/>
  <c r="F58" i="19"/>
  <c r="J57" i="19"/>
  <c r="J56" i="19"/>
  <c r="F56" i="19"/>
  <c r="J55" i="19"/>
  <c r="F55" i="19"/>
  <c r="J54" i="19"/>
  <c r="F54" i="19"/>
  <c r="J53" i="19"/>
  <c r="F53" i="19"/>
  <c r="J52" i="19"/>
  <c r="F52" i="19"/>
  <c r="J49" i="19"/>
  <c r="F49" i="19"/>
  <c r="J47" i="19"/>
  <c r="F47" i="19"/>
  <c r="J46" i="19"/>
  <c r="F46" i="19"/>
  <c r="J45" i="19"/>
  <c r="F45" i="19"/>
  <c r="J44" i="19"/>
  <c r="F44" i="19"/>
  <c r="J43" i="19"/>
  <c r="F43" i="19"/>
  <c r="J42" i="19"/>
  <c r="F42" i="19"/>
  <c r="J41" i="19"/>
  <c r="F41" i="19"/>
  <c r="J39" i="19"/>
  <c r="F39" i="19"/>
  <c r="J38" i="19"/>
  <c r="F38" i="19"/>
  <c r="J37" i="19"/>
  <c r="F37" i="19"/>
  <c r="H33" i="19"/>
  <c r="J32" i="19"/>
  <c r="F32" i="19"/>
  <c r="J31" i="19"/>
  <c r="F31" i="19"/>
  <c r="J30" i="19"/>
  <c r="F30" i="19"/>
  <c r="J29" i="19"/>
  <c r="F29" i="19"/>
  <c r="J28" i="19"/>
  <c r="F28" i="19"/>
  <c r="J27" i="19"/>
  <c r="F27" i="19"/>
  <c r="J25" i="19"/>
  <c r="F25" i="19"/>
  <c r="J24" i="19"/>
  <c r="F24" i="19"/>
  <c r="J22" i="19"/>
  <c r="F22" i="19"/>
  <c r="J19" i="19"/>
  <c r="F19" i="19"/>
  <c r="J18" i="19"/>
  <c r="F18" i="19"/>
  <c r="J17" i="19"/>
  <c r="F17" i="19"/>
  <c r="J16" i="19"/>
  <c r="F16" i="19"/>
  <c r="J15" i="19"/>
  <c r="F15" i="19"/>
  <c r="J203" i="17"/>
  <c r="F203" i="17"/>
  <c r="J202" i="17"/>
  <c r="F202" i="17"/>
  <c r="J201" i="17"/>
  <c r="F201" i="17"/>
  <c r="J200" i="17"/>
  <c r="F200" i="17"/>
  <c r="H195" i="17"/>
  <c r="J195" i="17" s="1"/>
  <c r="D195" i="17"/>
  <c r="F195" i="17" s="1"/>
  <c r="J194" i="17"/>
  <c r="F194" i="17"/>
  <c r="J193" i="17"/>
  <c r="F193" i="17"/>
  <c r="J181" i="17"/>
  <c r="F181" i="17"/>
  <c r="J179" i="17"/>
  <c r="F179" i="17"/>
  <c r="J178" i="17"/>
  <c r="F178" i="17"/>
  <c r="F176" i="17"/>
  <c r="J172" i="17"/>
  <c r="F172" i="17"/>
  <c r="J171" i="17"/>
  <c r="F171" i="17"/>
  <c r="J170" i="17"/>
  <c r="F170" i="17"/>
  <c r="H160" i="17"/>
  <c r="J160" i="17" s="1"/>
  <c r="D160" i="17"/>
  <c r="F160" i="17" s="1"/>
  <c r="H146" i="17"/>
  <c r="J146" i="17" s="1"/>
  <c r="H140" i="17"/>
  <c r="J140" i="17" s="1"/>
  <c r="J132" i="17"/>
  <c r="H122" i="17"/>
  <c r="J122" i="17" s="1"/>
  <c r="D122" i="17"/>
  <c r="J107" i="17"/>
  <c r="H98" i="17"/>
  <c r="J89" i="17"/>
  <c r="F59" i="17"/>
  <c r="H58" i="17"/>
  <c r="J58" i="17" s="1"/>
  <c r="D58" i="17"/>
  <c r="F58" i="17" s="1"/>
  <c r="J57" i="17"/>
  <c r="F57" i="17"/>
  <c r="J56" i="17"/>
  <c r="F56" i="17"/>
  <c r="J55" i="17"/>
  <c r="F55" i="17"/>
  <c r="J53" i="17"/>
  <c r="F53" i="17"/>
  <c r="H52" i="17"/>
  <c r="J52" i="17" s="1"/>
  <c r="D52" i="17"/>
  <c r="F52" i="17" s="1"/>
  <c r="J51" i="17"/>
  <c r="F51" i="17"/>
  <c r="J50" i="17"/>
  <c r="F50" i="17"/>
  <c r="J49" i="17"/>
  <c r="F49" i="17"/>
  <c r="J48" i="17"/>
  <c r="F48" i="17"/>
  <c r="J47" i="17"/>
  <c r="F47" i="17"/>
  <c r="J46" i="17"/>
  <c r="F46" i="17"/>
  <c r="J45" i="17"/>
  <c r="F45" i="17"/>
  <c r="J43" i="17"/>
  <c r="F43" i="17"/>
  <c r="H42" i="17"/>
  <c r="D42" i="17"/>
  <c r="F42" i="17"/>
  <c r="J41" i="17"/>
  <c r="F41" i="17"/>
  <c r="J40" i="17"/>
  <c r="F40" i="17"/>
  <c r="J39" i="17"/>
  <c r="F39" i="17"/>
  <c r="J38" i="17"/>
  <c r="F38" i="17"/>
  <c r="J36" i="17"/>
  <c r="F36" i="17"/>
  <c r="J35" i="17"/>
  <c r="F35" i="17"/>
  <c r="J34" i="17"/>
  <c r="F34" i="17"/>
  <c r="J33" i="17"/>
  <c r="F33" i="17"/>
  <c r="J31" i="17"/>
  <c r="F31" i="17"/>
  <c r="J30" i="17"/>
  <c r="F30" i="17"/>
  <c r="H28" i="17"/>
  <c r="J28" i="17" s="1"/>
  <c r="D28" i="17"/>
  <c r="J27" i="17"/>
  <c r="F27" i="17"/>
  <c r="J26" i="17"/>
  <c r="F26" i="17"/>
  <c r="J25" i="17"/>
  <c r="F25" i="17"/>
  <c r="J24" i="17"/>
  <c r="F24" i="17"/>
  <c r="J23" i="17"/>
  <c r="J22" i="17"/>
  <c r="J21" i="17"/>
  <c r="F21" i="17"/>
  <c r="H20" i="17"/>
  <c r="D20" i="17"/>
  <c r="F20" i="17" s="1"/>
  <c r="J19" i="17"/>
  <c r="F19" i="17"/>
  <c r="J18" i="17"/>
  <c r="F18" i="17"/>
  <c r="J17" i="17"/>
  <c r="F17" i="17"/>
  <c r="J16" i="17"/>
  <c r="J15" i="17"/>
  <c r="F15" i="17"/>
  <c r="J14" i="17"/>
  <c r="F14" i="17"/>
  <c r="I40" i="16"/>
  <c r="I39" i="16"/>
  <c r="I38" i="16"/>
  <c r="I37" i="16"/>
  <c r="I30" i="16"/>
  <c r="I29" i="16"/>
  <c r="I28" i="16"/>
  <c r="I27" i="16"/>
  <c r="I22" i="16"/>
  <c r="I21" i="16"/>
  <c r="I20" i="16"/>
  <c r="I19" i="16"/>
  <c r="I23" i="16" s="1"/>
  <c r="I14" i="16"/>
  <c r="I13" i="16"/>
  <c r="N27" i="12"/>
  <c r="W66" i="11"/>
  <c r="Q65" i="11"/>
  <c r="S66" i="11"/>
  <c r="K36" i="11"/>
  <c r="Y64" i="11"/>
  <c r="W64" i="11"/>
  <c r="U64" i="11"/>
  <c r="Z80" i="22"/>
  <c r="F74" i="22"/>
  <c r="H74" i="22" s="1"/>
  <c r="Z71" i="22"/>
  <c r="J115" i="22"/>
  <c r="L115" i="22" s="1"/>
  <c r="Z39" i="22"/>
  <c r="J65" i="22"/>
  <c r="L65" i="22" s="1"/>
  <c r="L99" i="22"/>
  <c r="Z99" i="22"/>
  <c r="J71" i="22"/>
  <c r="L71" i="22" s="1"/>
  <c r="L108" i="22"/>
  <c r="Z108" i="22"/>
  <c r="A162" i="20"/>
  <c r="F53" i="21"/>
  <c r="D60" i="17"/>
  <c r="F60" i="17" s="1"/>
  <c r="J42" i="17"/>
  <c r="H75" i="21"/>
  <c r="J75" i="21" s="1"/>
  <c r="J156" i="21"/>
  <c r="F156" i="21"/>
  <c r="H68" i="19"/>
  <c r="F19" i="21"/>
  <c r="F25" i="21"/>
  <c r="J98" i="17" l="1"/>
  <c r="H161" i="17"/>
  <c r="D153" i="37"/>
  <c r="F153" i="37" s="1"/>
  <c r="F137" i="37"/>
  <c r="H153" i="37"/>
  <c r="J137" i="37"/>
  <c r="I15" i="16"/>
  <c r="J25" i="21"/>
  <c r="H36" i="21"/>
  <c r="J36" i="21" s="1"/>
  <c r="F35" i="22"/>
  <c r="H35" i="22" s="1"/>
  <c r="H24" i="22"/>
  <c r="B130" i="22"/>
  <c r="D97" i="22"/>
  <c r="H29" i="17"/>
  <c r="J29" i="17" s="1"/>
  <c r="J20" i="17"/>
  <c r="J33" i="19"/>
  <c r="H34" i="19"/>
  <c r="D131" i="21"/>
  <c r="F122" i="21"/>
  <c r="R24" i="22"/>
  <c r="P35" i="22"/>
  <c r="J106" i="22"/>
  <c r="L106" i="22" s="1"/>
  <c r="L12" i="22"/>
  <c r="J24" i="22"/>
  <c r="T35" i="22"/>
  <c r="V35" i="22" s="1"/>
  <c r="Z41" i="22"/>
  <c r="X52" i="22"/>
  <c r="Z52" i="22" s="1"/>
  <c r="Z106" i="22"/>
  <c r="X106" i="22"/>
  <c r="J129" i="22"/>
  <c r="L129" i="22" s="1"/>
  <c r="F130" i="22"/>
  <c r="H129" i="22"/>
  <c r="D34" i="22"/>
  <c r="B35" i="22"/>
  <c r="Z55" i="22"/>
  <c r="X65" i="22"/>
  <c r="X97" i="22"/>
  <c r="X129" i="22"/>
  <c r="D145" i="22"/>
  <c r="B151" i="22"/>
  <c r="D151" i="22" s="1"/>
  <c r="F74" i="37"/>
  <c r="D76" i="37"/>
  <c r="F76" i="37" s="1"/>
  <c r="I31" i="16"/>
  <c r="X115" i="22"/>
  <c r="Z115" i="22" s="1"/>
  <c r="H145" i="22"/>
  <c r="F151" i="22"/>
  <c r="H151" i="22" s="1"/>
  <c r="L26" i="22"/>
  <c r="J34" i="22"/>
  <c r="L34" i="22" s="1"/>
  <c r="L40" i="22"/>
  <c r="J52" i="22"/>
  <c r="L52" i="22" s="1"/>
  <c r="R145" i="22"/>
  <c r="P151" i="22"/>
  <c r="R151" i="22" s="1"/>
  <c r="I12" i="23"/>
  <c r="Z12" i="22"/>
  <c r="X24" i="22"/>
  <c r="D113" i="20"/>
  <c r="F113" i="20" s="1"/>
  <c r="F112" i="20"/>
  <c r="L117" i="22"/>
  <c r="J121" i="22"/>
  <c r="L121" i="22" s="1"/>
  <c r="V145" i="22"/>
  <c r="T151" i="22"/>
  <c r="V151" i="22" s="1"/>
  <c r="J56" i="46"/>
  <c r="J60" i="46" s="1"/>
  <c r="F122" i="17"/>
  <c r="D161" i="17"/>
  <c r="F161" i="17" s="1"/>
  <c r="F72" i="21"/>
  <c r="D75" i="21"/>
  <c r="D76" i="21" s="1"/>
  <c r="H113" i="20"/>
  <c r="J112" i="20"/>
  <c r="Z117" i="22"/>
  <c r="X121" i="22"/>
  <c r="Z121" i="22" s="1"/>
  <c r="I42" i="16"/>
  <c r="Z26" i="22"/>
  <c r="X34" i="22"/>
  <c r="Z34" i="22" s="1"/>
  <c r="K46" i="11"/>
  <c r="Y67" i="11"/>
  <c r="Y70" i="11" s="1"/>
  <c r="U67" i="11"/>
  <c r="U70" i="11" s="1"/>
  <c r="Q67" i="11"/>
  <c r="Q70" i="11" s="1"/>
  <c r="W67" i="11"/>
  <c r="W70" i="11" s="1"/>
  <c r="S67" i="11"/>
  <c r="S70" i="11" s="1"/>
  <c r="AA67" i="11"/>
  <c r="AA70" i="11" s="1"/>
  <c r="E67" i="11"/>
  <c r="K43" i="45"/>
  <c r="K43" i="44"/>
  <c r="J68" i="19"/>
  <c r="D29" i="17"/>
  <c r="I67" i="11"/>
  <c r="G67" i="11"/>
  <c r="B137" i="22"/>
  <c r="D137" i="22" s="1"/>
  <c r="D130" i="22"/>
  <c r="F154" i="19"/>
  <c r="H30" i="20"/>
  <c r="J30" i="20" s="1"/>
  <c r="J161" i="17"/>
  <c r="H60" i="17"/>
  <c r="J60" i="17" s="1"/>
  <c r="T75" i="22"/>
  <c r="R130" i="22"/>
  <c r="B74" i="22"/>
  <c r="D74" i="22" s="1"/>
  <c r="L39" i="22"/>
  <c r="V24" i="22"/>
  <c r="J57" i="20"/>
  <c r="H65" i="20"/>
  <c r="J65" i="20" s="1"/>
  <c r="D61" i="17"/>
  <c r="H131" i="21"/>
  <c r="J131" i="21" s="1"/>
  <c r="T130" i="22"/>
  <c r="V130" i="22" s="1"/>
  <c r="J74" i="22"/>
  <c r="L123" i="22"/>
  <c r="H145" i="19"/>
  <c r="J145" i="19" s="1"/>
  <c r="J97" i="22"/>
  <c r="L80" i="22"/>
  <c r="F179" i="37"/>
  <c r="F131" i="21"/>
  <c r="J113" i="20"/>
  <c r="R71" i="22"/>
  <c r="Z129" i="22"/>
  <c r="Z123" i="22"/>
  <c r="J137" i="20"/>
  <c r="H76" i="37"/>
  <c r="J76" i="37" s="1"/>
  <c r="J58" i="37"/>
  <c r="A195" i="21"/>
  <c r="J153" i="37"/>
  <c r="F42" i="37"/>
  <c r="H42" i="37"/>
  <c r="A199" i="19"/>
  <c r="A178" i="20"/>
  <c r="P75" i="22" l="1"/>
  <c r="P136" i="22" s="1"/>
  <c r="R35" i="22"/>
  <c r="H66" i="20"/>
  <c r="X35" i="22"/>
  <c r="Z35" i="22" s="1"/>
  <c r="Z24" i="22"/>
  <c r="I33" i="16"/>
  <c r="I44" i="16" s="1"/>
  <c r="H69" i="19"/>
  <c r="J69" i="19" s="1"/>
  <c r="J34" i="19"/>
  <c r="F75" i="21"/>
  <c r="H61" i="17"/>
  <c r="J61" i="17" s="1"/>
  <c r="V75" i="22"/>
  <c r="T136" i="22"/>
  <c r="X74" i="22"/>
  <c r="Z74" i="22" s="1"/>
  <c r="Z65" i="22"/>
  <c r="D77" i="37"/>
  <c r="J35" i="22"/>
  <c r="L35" i="22" s="1"/>
  <c r="L24" i="22"/>
  <c r="F28" i="17"/>
  <c r="F62" i="17"/>
  <c r="F29" i="17"/>
  <c r="F23" i="17"/>
  <c r="F61" i="17"/>
  <c r="F22" i="17"/>
  <c r="F137" i="22"/>
  <c r="H137" i="22" s="1"/>
  <c r="H130" i="22"/>
  <c r="H168" i="17"/>
  <c r="J168" i="17" s="1"/>
  <c r="P137" i="22"/>
  <c r="R137" i="22" s="1"/>
  <c r="F75" i="22"/>
  <c r="D120" i="20"/>
  <c r="F120" i="20" s="1"/>
  <c r="D139" i="21"/>
  <c r="F139" i="21" s="1"/>
  <c r="H154" i="19"/>
  <c r="J154" i="19" s="1"/>
  <c r="T137" i="22"/>
  <c r="V137" i="22" s="1"/>
  <c r="D153" i="19"/>
  <c r="F153" i="19" s="1"/>
  <c r="H139" i="21"/>
  <c r="J139" i="21" s="1"/>
  <c r="D35" i="22"/>
  <c r="B75" i="22"/>
  <c r="H119" i="20"/>
  <c r="J155" i="20" s="1"/>
  <c r="J66" i="20"/>
  <c r="R74" i="22"/>
  <c r="J130" i="22"/>
  <c r="L97" i="22"/>
  <c r="X75" i="22"/>
  <c r="H76" i="21"/>
  <c r="D168" i="17"/>
  <c r="F66" i="20"/>
  <c r="D119" i="20"/>
  <c r="Z97" i="22"/>
  <c r="X130" i="22"/>
  <c r="H120" i="20"/>
  <c r="J120" i="20" s="1"/>
  <c r="L74" i="22"/>
  <c r="J75" i="22"/>
  <c r="H153" i="19"/>
  <c r="J153" i="19" s="1"/>
  <c r="D167" i="17"/>
  <c r="F167" i="17" s="1"/>
  <c r="D162" i="37"/>
  <c r="F162" i="37" s="1"/>
  <c r="H162" i="37"/>
  <c r="J162" i="37" s="1"/>
  <c r="J42" i="37"/>
  <c r="H77" i="37"/>
  <c r="T138" i="22" l="1"/>
  <c r="H167" i="17"/>
  <c r="V136" i="22"/>
  <c r="F77" i="37"/>
  <c r="D161" i="37"/>
  <c r="F161" i="37" s="1"/>
  <c r="R136" i="22"/>
  <c r="P138" i="22"/>
  <c r="D163" i="37"/>
  <c r="D169" i="37" s="1"/>
  <c r="F169" i="37" s="1"/>
  <c r="F119" i="20"/>
  <c r="F155" i="20"/>
  <c r="V138" i="22"/>
  <c r="J167" i="17"/>
  <c r="H169" i="17"/>
  <c r="J169" i="17" s="1"/>
  <c r="F168" i="17"/>
  <c r="D169" i="17"/>
  <c r="F136" i="22"/>
  <c r="H75" i="22"/>
  <c r="D121" i="20"/>
  <c r="F146" i="20"/>
  <c r="H138" i="21"/>
  <c r="J76" i="21"/>
  <c r="B136" i="22"/>
  <c r="D75" i="22"/>
  <c r="D155" i="19"/>
  <c r="J137" i="22"/>
  <c r="L137" i="22" s="1"/>
  <c r="L130" i="22"/>
  <c r="L75" i="22"/>
  <c r="J136" i="22"/>
  <c r="L136" i="22" s="1"/>
  <c r="X137" i="22"/>
  <c r="Z137" i="22" s="1"/>
  <c r="Z130" i="22"/>
  <c r="Z75" i="22"/>
  <c r="X136" i="22"/>
  <c r="Z136" i="22" s="1"/>
  <c r="R75" i="22"/>
  <c r="F76" i="21"/>
  <c r="D138" i="21"/>
  <c r="H155" i="19"/>
  <c r="J146" i="20"/>
  <c r="J119" i="20"/>
  <c r="H121" i="20"/>
  <c r="J121" i="20" s="1"/>
  <c r="J77" i="37"/>
  <c r="H161" i="37"/>
  <c r="F121" i="20" l="1"/>
  <c r="D127" i="20"/>
  <c r="F155" i="19"/>
  <c r="D161" i="19"/>
  <c r="F163" i="37"/>
  <c r="F138" i="22"/>
  <c r="H138" i="22" s="1"/>
  <c r="H136" i="22"/>
  <c r="J155" i="19"/>
  <c r="H161" i="19"/>
  <c r="B138" i="22"/>
  <c r="D138" i="22" s="1"/>
  <c r="D136" i="22"/>
  <c r="F169" i="17"/>
  <c r="D175" i="17"/>
  <c r="H175" i="17"/>
  <c r="H177" i="17" s="1"/>
  <c r="J177" i="17" s="1"/>
  <c r="H127" i="20"/>
  <c r="R138" i="22"/>
  <c r="F138" i="21"/>
  <c r="D140" i="21"/>
  <c r="J138" i="21"/>
  <c r="H140" i="21"/>
  <c r="J161" i="37"/>
  <c r="H163" i="37"/>
  <c r="H169" i="37" s="1"/>
  <c r="D171" i="37"/>
  <c r="D176" i="37" s="1"/>
  <c r="D163" i="19" l="1"/>
  <c r="D168" i="19" s="1"/>
  <c r="F168" i="19" s="1"/>
  <c r="F161" i="19"/>
  <c r="J175" i="17"/>
  <c r="D129" i="20"/>
  <c r="D134" i="20" s="1"/>
  <c r="F134" i="20" s="1"/>
  <c r="F127" i="20"/>
  <c r="F175" i="17"/>
  <c r="D177" i="17"/>
  <c r="D182" i="17" s="1"/>
  <c r="F182" i="17" s="1"/>
  <c r="J161" i="19"/>
  <c r="H163" i="19"/>
  <c r="J163" i="19" s="1"/>
  <c r="F140" i="21"/>
  <c r="D146" i="21"/>
  <c r="J140" i="21"/>
  <c r="H146" i="21"/>
  <c r="J127" i="20"/>
  <c r="H129" i="20"/>
  <c r="J129" i="20" s="1"/>
  <c r="F171" i="37"/>
  <c r="J163" i="37"/>
  <c r="F146" i="21" l="1"/>
  <c r="D148" i="21"/>
  <c r="D153" i="21" s="1"/>
  <c r="F153" i="21" s="1"/>
  <c r="H148" i="21"/>
  <c r="H153" i="21" s="1"/>
  <c r="J153" i="21" s="1"/>
  <c r="J146" i="21"/>
  <c r="F163" i="19"/>
  <c r="F177" i="17"/>
  <c r="F129" i="20"/>
  <c r="J169" i="37"/>
  <c r="H171" i="37"/>
  <c r="J171" i="37" s="1"/>
  <c r="F176" i="37"/>
  <c r="H170" i="37"/>
  <c r="H176" i="37" s="1"/>
  <c r="J176" i="37" s="1"/>
  <c r="H176" i="17" l="1"/>
  <c r="H182" i="17" s="1"/>
  <c r="J182" i="17" s="1"/>
  <c r="J148" i="21"/>
  <c r="H128" i="20"/>
  <c r="H134" i="20" s="1"/>
  <c r="J134" i="20" s="1"/>
  <c r="H162" i="19"/>
  <c r="F148" i="21"/>
  <c r="J170" i="37"/>
  <c r="J162" i="19" l="1"/>
  <c r="H168" i="19"/>
  <c r="J168" i="19" s="1"/>
  <c r="J128" i="20"/>
  <c r="J17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 utilisateur satisfait de Microsoft Office</author>
  </authors>
  <commentList>
    <comment ref="M4" authorId="0" shapeId="0" xr:uid="{00000000-0006-0000-1700-000001000000}">
      <text>
        <r>
          <rPr>
            <sz val="8"/>
            <color indexed="81"/>
            <rFont val="Tahoma"/>
            <family val="2"/>
          </rPr>
          <t>Calq:
Cocher s'il y a une aide financière de la province ou du pays d'origine.</t>
        </r>
      </text>
    </comment>
    <comment ref="Y4" authorId="0" shapeId="0" xr:uid="{00000000-0006-0000-1700-000002000000}">
      <text>
        <r>
          <rPr>
            <sz val="8"/>
            <color indexed="81"/>
            <rFont val="Tahoma"/>
            <family val="2"/>
          </rPr>
          <t>Calq:
Le total des revenus de billetterie doit correspondre aux revenus de billetterie présentés dans le sommaire des revenus et dépenses (lignes 11 et 12)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 utilisateur satisfait de Microsoft Office</author>
  </authors>
  <commentList>
    <comment ref="M4" authorId="0" shapeId="0" xr:uid="{00000000-0006-0000-1800-000001000000}">
      <text>
        <r>
          <rPr>
            <sz val="8"/>
            <color indexed="81"/>
            <rFont val="Tahoma"/>
            <family val="2"/>
          </rPr>
          <t>Calq:
Cocher s'il y a une aide financière de la province ou du pays d'origine.</t>
        </r>
      </text>
    </comment>
    <comment ref="Y4" authorId="0" shapeId="0" xr:uid="{00000000-0006-0000-1800-000002000000}">
      <text>
        <r>
          <rPr>
            <sz val="8"/>
            <color indexed="81"/>
            <rFont val="Tahoma"/>
            <family val="2"/>
          </rPr>
          <t>Calq:
Le total des revenus de billetterie doit correspondre aux revenus de billetterie présentés dans le sommaire des revenus et dépenses (lignes 11 et 12)</t>
        </r>
      </text>
    </comment>
  </commentList>
</comments>
</file>

<file path=xl/sharedStrings.xml><?xml version="1.0" encoding="utf-8"?>
<sst xmlns="http://schemas.openxmlformats.org/spreadsheetml/2006/main" count="2131" uniqueCount="805">
  <si>
    <t>(2) Marché local pour les organismes de production en arts de la scène et en arts multidisciplinaires.</t>
  </si>
  <si>
    <t xml:space="preserve">Revenus directs et indirects </t>
  </si>
  <si>
    <t>Fonds de dotation et de réserve</t>
  </si>
  <si>
    <t>Fonds de réserve</t>
  </si>
  <si>
    <t>Fonds de dotation</t>
  </si>
  <si>
    <t>Frais généraux de production</t>
  </si>
  <si>
    <t>Amortissement des frais de création</t>
  </si>
  <si>
    <t>Frais d'achat de spectacles et remise de billetterie aux producteurs</t>
  </si>
  <si>
    <t>Contributions de l'employeur et avantages sociaux (3)</t>
  </si>
  <si>
    <t>Nom de l'organisme :</t>
  </si>
  <si>
    <t>Sous-total Revenus autonomes</t>
  </si>
  <si>
    <t>Contributions de l'employeur</t>
  </si>
  <si>
    <t>Autres</t>
  </si>
  <si>
    <t>Total</t>
  </si>
  <si>
    <t>Activités de développement de publics 
(incluant la campagne d'abonnement)</t>
  </si>
  <si>
    <t>Frais de site internet</t>
  </si>
  <si>
    <t>Coproductions</t>
  </si>
  <si>
    <t>Ajouter des lignes au besoin.</t>
  </si>
  <si>
    <t>Marché local</t>
  </si>
  <si>
    <t>Lieu de diffusion</t>
  </si>
  <si>
    <t>Nombre de spectateurs payants</t>
  </si>
  <si>
    <t>Nombre total de spectateurs</t>
  </si>
  <si>
    <t>Cachets garantis nets de taxes</t>
  </si>
  <si>
    <t>Date</t>
  </si>
  <si>
    <t xml:space="preserve">Inscrire le nombre d'œuvres
et/ou de spectacles présentés :    </t>
  </si>
  <si>
    <t xml:space="preserve">Totaux </t>
  </si>
  <si>
    <t>Marché québécois</t>
  </si>
  <si>
    <t>Marché hors Québec</t>
  </si>
  <si>
    <t xml:space="preserve">Sous-total </t>
  </si>
  <si>
    <t>Ateliers, répétitions publiques, etc.</t>
  </si>
  <si>
    <t>Autres (préciser)</t>
  </si>
  <si>
    <t>Ajouter des lignes au besoin et ajuster les formules d'addition s'il y a lieu.</t>
  </si>
  <si>
    <t>Nom de l'artiste ou de la compagnie invitée et région ou pays de provenance</t>
  </si>
  <si>
    <t>Titre de l'œuvre ou du spectacle</t>
  </si>
  <si>
    <t>X</t>
  </si>
  <si>
    <t>$</t>
  </si>
  <si>
    <t>%</t>
  </si>
  <si>
    <r>
      <t>REVENUS</t>
    </r>
    <r>
      <rPr>
        <sz val="8"/>
        <rFont val="Arial"/>
        <family val="2"/>
      </rPr>
      <t xml:space="preserve"> (% calculé sur les revenus totaux)</t>
    </r>
  </si>
  <si>
    <t>Revenus autonomes</t>
  </si>
  <si>
    <t>Revenus directs et indirects</t>
  </si>
  <si>
    <t>Abonnements</t>
  </si>
  <si>
    <t>Cachets garantis versés</t>
  </si>
  <si>
    <t xml:space="preserve">Totaux : </t>
  </si>
  <si>
    <t>S'il y a lieu, joindre la liste complète des artistes participants en annexe.</t>
  </si>
  <si>
    <t>Titre de l’activité</t>
  </si>
  <si>
    <t>Nombre de billets mis en vente</t>
  </si>
  <si>
    <t>Autre</t>
  </si>
  <si>
    <t>Ministère des Affaires étrangères et du Commerce international</t>
  </si>
  <si>
    <t>Municipal ou régional</t>
  </si>
  <si>
    <t>Municipalités ou régions</t>
  </si>
  <si>
    <t>Autres provinces, gouvernements, ambassades ou organismes étrangers</t>
  </si>
  <si>
    <t>Revenus totaux</t>
  </si>
  <si>
    <t>Commandites et services non comptabilisés</t>
  </si>
  <si>
    <t>(1) Ces données doivent correspondre à vos états financiers.</t>
  </si>
  <si>
    <t>Sous-total</t>
  </si>
  <si>
    <t>Actifs nets investis en immobilisations</t>
  </si>
  <si>
    <t>Autres actifs nets affectés</t>
  </si>
  <si>
    <t xml:space="preserve">Actif net total à la fin de l'exercice </t>
  </si>
  <si>
    <t>Événements nationaux et internationaux</t>
  </si>
  <si>
    <t>Financement privé</t>
  </si>
  <si>
    <t>Dons (individus, fondations, corporations)</t>
  </si>
  <si>
    <t>Commandites en argent</t>
  </si>
  <si>
    <t>Échanges et commandites de services comptabilisés</t>
  </si>
  <si>
    <t>Fondation apparentée et fonds de dotation</t>
  </si>
  <si>
    <t>Activités-bénéfice (encans, galas, tirages, etc.)</t>
  </si>
  <si>
    <t xml:space="preserve">Autres revenus privés </t>
  </si>
  <si>
    <t>Financement public</t>
  </si>
  <si>
    <t>Gouvernement provincial</t>
  </si>
  <si>
    <t>Conseil des arts et des lettres du Québec</t>
  </si>
  <si>
    <t>Autres programmes (spécifier)</t>
  </si>
  <si>
    <t>Ministère de la Culture et des Communications</t>
  </si>
  <si>
    <t>Programmes d'emploi</t>
  </si>
  <si>
    <t>Fonds spéciaux (de stabilisation, etc.)</t>
  </si>
  <si>
    <t>Gouvernement fédéral</t>
  </si>
  <si>
    <t>Fonctionnement</t>
  </si>
  <si>
    <t>Projet</t>
  </si>
  <si>
    <t>Patrimoine canadien</t>
  </si>
  <si>
    <t>Cachets et honoraires professionnels</t>
  </si>
  <si>
    <t>Droits d'auteur, d'exposition, de reproduction, de suite, etc.</t>
  </si>
  <si>
    <t>Frais d'exploitation du lieu ou frais d'équipement</t>
  </si>
  <si>
    <t>Frais d'équipement (entretien, location et achat)</t>
  </si>
  <si>
    <t>Frais de billetterie et d'accueil</t>
  </si>
  <si>
    <t>Loyer et frais afférents (chauffage et électricité)</t>
  </si>
  <si>
    <t xml:space="preserve">Frais de communication, promotion et mise en marché </t>
  </si>
  <si>
    <t>Frais de promotion, de publicité et de mise en marché</t>
  </si>
  <si>
    <t>Frais de recherche de financement privé</t>
  </si>
  <si>
    <t>Nombre</t>
  </si>
  <si>
    <t>Frais généraux d'administration</t>
  </si>
  <si>
    <t>Salaires (2)</t>
  </si>
  <si>
    <t>Honoraires professionnels</t>
  </si>
  <si>
    <t>Contributions de l'employeur et avantages sociaux</t>
  </si>
  <si>
    <t>Loyer ou intérêts sur l'hypothèque et frais afférents</t>
  </si>
  <si>
    <t>Autres frais</t>
  </si>
  <si>
    <t>Dépenses totales</t>
  </si>
  <si>
    <t>(2) Excluant les avantages sociaux.</t>
  </si>
  <si>
    <r>
      <t>SOMMAIRE DES RÉSULTATS</t>
    </r>
    <r>
      <rPr>
        <sz val="8"/>
        <rFont val="Arial"/>
        <family val="2"/>
      </rPr>
      <t xml:space="preserve"> (% calculé sur les revenus totaux)</t>
    </r>
  </si>
  <si>
    <t>Surplus (déficit) d'exercice</t>
  </si>
  <si>
    <t>Ajustements</t>
  </si>
  <si>
    <t>Plus capital sur hypothèque</t>
  </si>
  <si>
    <t>Moins amortissement (chiffre négatif)</t>
  </si>
  <si>
    <t>Surplus (déficit) d'exercice aux livres</t>
  </si>
  <si>
    <t xml:space="preserve">Solde au début de l'exercice </t>
  </si>
  <si>
    <t>Moins affectation à un autre fonds (chiffre négatif)</t>
  </si>
  <si>
    <t>Plus transfert d'un autre fonds</t>
  </si>
  <si>
    <t>Détailler le surplus ou le déficit accumulé selon la méthode de comptabilité employée (par fonds ou régulière).</t>
  </si>
  <si>
    <t>Fonds d'administration générale</t>
  </si>
  <si>
    <t>Fonds d'immobilisation</t>
  </si>
  <si>
    <t>Autres fonds</t>
  </si>
  <si>
    <t xml:space="preserve">Solde des fonds à la fin de l'exercice </t>
  </si>
  <si>
    <t>OU</t>
  </si>
  <si>
    <t>Actifs nets non affectés</t>
  </si>
  <si>
    <t>Conseil des arts et des lettres 
du Québec</t>
  </si>
  <si>
    <t>Catalogue (arts visuels), programme (arts de la scène)</t>
  </si>
  <si>
    <t xml:space="preserve">Adhésion (abonnements, cotisations, inscriptions annuelles, etc.) </t>
  </si>
  <si>
    <t>Vente à l'unité (billets, exemplaires, etc.)</t>
  </si>
  <si>
    <t>Vente et/ou location de biens et de services</t>
  </si>
  <si>
    <t>Location de salles, d'ateliers, etc.</t>
  </si>
  <si>
    <t>Autres (spécifier)</t>
  </si>
  <si>
    <t xml:space="preserve"> </t>
  </si>
  <si>
    <t>Droits</t>
  </si>
  <si>
    <t>Frais de création, de production et de programmation</t>
  </si>
  <si>
    <t>Autres  (catalogues, inscriptions, préciser)</t>
  </si>
  <si>
    <t>Dernier événement</t>
  </si>
  <si>
    <t>Événement faisant l'objet de la demande</t>
  </si>
  <si>
    <t>Année 1
Préparation</t>
  </si>
  <si>
    <t>Année 2
Réalisation</t>
  </si>
  <si>
    <t>Cocher l'année faisant l'objet de la demande</t>
  </si>
  <si>
    <t xml:space="preserve">    Fonctionnement</t>
  </si>
  <si>
    <t xml:space="preserve">    Projet</t>
  </si>
  <si>
    <t>Amortissements des équipements</t>
  </si>
  <si>
    <t>Cachets garantis -  Marché local (incluant les %)</t>
  </si>
  <si>
    <t>Services fournis par un diffuseur - Marché local</t>
  </si>
  <si>
    <t>Vente à l'unité - Marché local (billets, exemplaires, etc.)</t>
  </si>
  <si>
    <t>Activités de développement de publics (incluant la campagne d'abonnement)</t>
  </si>
  <si>
    <t>Activités de développement de publics</t>
  </si>
  <si>
    <t>Frais de déplacement et de séjour liés à la programmation</t>
  </si>
  <si>
    <t>Déplacements, accueil et hébergement</t>
  </si>
  <si>
    <t>Vente de produits dérivés</t>
  </si>
  <si>
    <t>Nom de l'organisme</t>
  </si>
  <si>
    <t>Section 14a : Sommaire des revenus et dépenses</t>
  </si>
  <si>
    <t>Section 14b : Sommaire des revenus et dépenses</t>
  </si>
  <si>
    <t>Section 14c : Sommaire des revenus et dépenses - Événement annuel</t>
  </si>
  <si>
    <t>Section 16a : Bilan de diffusion du dernier événement</t>
  </si>
  <si>
    <t>Discipline</t>
  </si>
  <si>
    <t>Arts du cirque</t>
  </si>
  <si>
    <t>Arts multidisciplinaires</t>
  </si>
  <si>
    <t xml:space="preserve">Dates de l’événement (aaaa-mm-jj)   </t>
  </si>
  <si>
    <t>du</t>
  </si>
  <si>
    <t>au</t>
  </si>
  <si>
    <t xml:space="preserve">Nom de l'organisme : </t>
  </si>
  <si>
    <t xml:space="preserve">  </t>
  </si>
  <si>
    <t>Nom de l'artiste, 
du groupe ou autre</t>
  </si>
  <si>
    <t>Province ou pays d'origine</t>
  </si>
  <si>
    <t>Nombre de représen-
tations</t>
  </si>
  <si>
    <t xml:space="preserve">Lieu de diffusion </t>
  </si>
  <si>
    <t>Cachets versés à l'artiste, l'écrivain ou à l'organisme</t>
  </si>
  <si>
    <t>Nombre total de spectateurs ou visiteurs</t>
  </si>
  <si>
    <t xml:space="preserve">Total : </t>
  </si>
  <si>
    <t xml:space="preserve">      De ce nombre, indiquer le nombre de spectacles ou d'activités non payants    </t>
  </si>
  <si>
    <t xml:space="preserve">      Indiquer le nombre de représentants de médias québécois </t>
  </si>
  <si>
    <t xml:space="preserve">      Indiquer le nombre de représentants de médias étrangers</t>
  </si>
  <si>
    <t>Droits de captation (radio et télévision)</t>
  </si>
  <si>
    <t>Activités hors festival</t>
  </si>
  <si>
    <t>Sous-total revenus autonomes</t>
  </si>
  <si>
    <t>Sous-total financement public</t>
  </si>
  <si>
    <t>Arts numériques</t>
  </si>
  <si>
    <t xml:space="preserve">Total
Année 1 + année 2
</t>
  </si>
  <si>
    <t>Location de salles, etc.</t>
  </si>
  <si>
    <t>Pays / Ville / Lieu de diffusion</t>
  </si>
  <si>
    <r>
      <t xml:space="preserve">Titre du spectacle 
ou de la production
</t>
    </r>
    <r>
      <rPr>
        <sz val="8"/>
        <rFont val="Arial"/>
        <family val="2"/>
      </rPr>
      <t>(1 ligne par spectacle ou production)</t>
    </r>
  </si>
  <si>
    <t>Date ou période</t>
  </si>
  <si>
    <t>Surplus (déficit) accumulé aux livres à la fin de l'exercice,
solde des fonds ou actif net total</t>
  </si>
  <si>
    <t>Nombre de représentations</t>
  </si>
  <si>
    <t>Frais d'activités</t>
  </si>
  <si>
    <t xml:space="preserve">Frais variables liés à la production et à la présentation des œuvres et des artistes  </t>
  </si>
  <si>
    <r>
      <t xml:space="preserve">Revenus directs et indirects </t>
    </r>
    <r>
      <rPr>
        <sz val="9"/>
        <rFont val="Arial"/>
        <family val="2"/>
      </rPr>
      <t>(2)</t>
    </r>
  </si>
  <si>
    <t>Autres provinces, gouvernements, ambassades 
ou organismes étrangers</t>
  </si>
  <si>
    <t>Remise de billetterie 
à la compagnie</t>
  </si>
  <si>
    <t>P     Production
C     Coproduction avec un organisme québécois
E     Coproduction avec un organisme étranger</t>
  </si>
  <si>
    <t>Tous les demandeurs sauf les événements,</t>
  </si>
  <si>
    <t>Contributions de l'employeur et avantages sociaux  (3)</t>
  </si>
  <si>
    <t xml:space="preserve"> majoré des actifs nets des autres fonds liés à l'exploitation courante de l'organisme et des actifs nets.</t>
  </si>
  <si>
    <t>Ministère du tourisme</t>
  </si>
  <si>
    <t>Reprise d'une création</t>
  </si>
  <si>
    <t>Création originale</t>
  </si>
  <si>
    <t>Pièce de répertoire québécois</t>
  </si>
  <si>
    <t>Nature 
de la 
production</t>
  </si>
  <si>
    <t>Type de production*</t>
  </si>
  <si>
    <r>
      <t>* T</t>
    </r>
    <r>
      <rPr>
        <b/>
        <sz val="7"/>
        <rFont val="Arial"/>
        <family val="2"/>
      </rPr>
      <t xml:space="preserve">ype de production </t>
    </r>
  </si>
  <si>
    <t xml:space="preserve">
Catégorie</t>
  </si>
  <si>
    <t>Nombre de membres ou d'abonnés</t>
  </si>
  <si>
    <t>Montant de la cotisation        ou du tarif</t>
  </si>
  <si>
    <t>=</t>
  </si>
  <si>
    <t>De l'extérieur du Québec</t>
  </si>
  <si>
    <t>Bassin de membres potentiels que comprend la communauté que vous desservez (indiquer le nombre) :</t>
  </si>
  <si>
    <t>Membres par région (indiquer le nombre)</t>
  </si>
  <si>
    <t>Individus</t>
  </si>
  <si>
    <t>Organismes</t>
  </si>
  <si>
    <t xml:space="preserve">   Bas-Saint-Laurent</t>
  </si>
  <si>
    <t xml:space="preserve">   Saguenay-Lac-Saint-Jean</t>
  </si>
  <si>
    <t xml:space="preserve">   Capitale-Nationale</t>
  </si>
  <si>
    <t xml:space="preserve">   Mauricie</t>
  </si>
  <si>
    <t xml:space="preserve">   Estrie</t>
  </si>
  <si>
    <t xml:space="preserve">   Montréal</t>
  </si>
  <si>
    <t xml:space="preserve">   Outaouais</t>
  </si>
  <si>
    <t xml:space="preserve">   Abitibi-Témiscamingue</t>
  </si>
  <si>
    <t xml:space="preserve">   Côte-Nord</t>
  </si>
  <si>
    <t xml:space="preserve">   Nord-du-Québec</t>
  </si>
  <si>
    <t xml:space="preserve">   Gaspésie-Îles-de-la-Madeleine</t>
  </si>
  <si>
    <t xml:space="preserve">   Chaudière-Appalaches</t>
  </si>
  <si>
    <t xml:space="preserve">   Laval</t>
  </si>
  <si>
    <t xml:space="preserve">   Lanaudière</t>
  </si>
  <si>
    <t xml:space="preserve">   Laurentides</t>
  </si>
  <si>
    <t xml:space="preserve">   Montérégie</t>
  </si>
  <si>
    <t xml:space="preserve">   Centre-du-Québec</t>
  </si>
  <si>
    <t>Section 12b : Sommaire de publication</t>
  </si>
  <si>
    <t>Périodiques culturels</t>
  </si>
  <si>
    <t>Nom de l'éditeur</t>
  </si>
  <si>
    <t>ISBN ou ISSN</t>
  </si>
  <si>
    <t>Tirage</t>
  </si>
  <si>
    <t>Nombre de numéros / année</t>
  </si>
  <si>
    <t>Nombre de pages / numéro (moyenne)</t>
  </si>
  <si>
    <t>Tirage / numéro (moyenne)</t>
  </si>
  <si>
    <t>Tarifs au numéro</t>
  </si>
  <si>
    <r>
      <t>Contenu</t>
    </r>
    <r>
      <rPr>
        <sz val="9"/>
        <rFont val="Arial"/>
        <family val="2"/>
      </rPr>
      <t xml:space="preserve"> (% moyen pour tous les numéros)</t>
    </r>
  </si>
  <si>
    <t>Québécois</t>
  </si>
  <si>
    <t>Étranger</t>
  </si>
  <si>
    <t>Texte</t>
  </si>
  <si>
    <t>Illustration</t>
  </si>
  <si>
    <t>Rédactionnel</t>
  </si>
  <si>
    <t>Publicitaire</t>
  </si>
  <si>
    <r>
      <t>Écoulement du tirage</t>
    </r>
    <r>
      <rPr>
        <sz val="9"/>
        <rFont val="Arial"/>
        <family val="2"/>
      </rPr>
      <t xml:space="preserve"> (nombre total d'exemplaires) </t>
    </r>
  </si>
  <si>
    <t>Exemplaires vendus</t>
  </si>
  <si>
    <t>En kiosque ou en librairie</t>
  </si>
  <si>
    <t>Par l'éditeur</t>
  </si>
  <si>
    <t>Par abonnement</t>
  </si>
  <si>
    <t>Exemplaires gratuits ou non vendus</t>
  </si>
  <si>
    <t>Gratuits</t>
  </si>
  <si>
    <t>Non distribués</t>
  </si>
  <si>
    <t>Retours</t>
  </si>
  <si>
    <t>Total Écoulement du tirage</t>
  </si>
  <si>
    <t>Nombre d'abonnements</t>
  </si>
  <si>
    <t>Payants</t>
  </si>
  <si>
    <t>Total Nombre d'abonnements</t>
  </si>
  <si>
    <t>Distribution</t>
  </si>
  <si>
    <t>Au Québec</t>
  </si>
  <si>
    <t>Au Canada</t>
  </si>
  <si>
    <t>À l'étranger</t>
  </si>
  <si>
    <t>Total Distribution</t>
  </si>
  <si>
    <t>Remises (%)</t>
  </si>
  <si>
    <t>Agence d'abonnement</t>
  </si>
  <si>
    <t>Distributeur</t>
  </si>
  <si>
    <t>Libraire</t>
  </si>
  <si>
    <t xml:space="preserve">Membres du comité de rédaction </t>
  </si>
  <si>
    <t>Nom des membres (ajouter une liste en annexe au besoin)</t>
  </si>
  <si>
    <t>Joindre en annexe le calendrier de parution pour l'année à venir en spécifiant les numéros concernés.</t>
  </si>
  <si>
    <t>Périodiques électroniques</t>
  </si>
  <si>
    <t>Nombre de pages (HTML, PDF ou autre) / numéro (moyenne)</t>
  </si>
  <si>
    <t>Prix de l'abonnement pour les particuliers</t>
  </si>
  <si>
    <t>Prix de l'abonnement pour les institutions</t>
  </si>
  <si>
    <t>Pourcentage de contenu gratuit ou payant</t>
  </si>
  <si>
    <t>Gratuit</t>
  </si>
  <si>
    <t>Payant</t>
  </si>
  <si>
    <t>Fréquentation</t>
  </si>
  <si>
    <t>Nombre de visiteurs uniques (précisez par mois ou par numéro)</t>
  </si>
  <si>
    <t>Nombre de visiteurs uniques annuels</t>
  </si>
  <si>
    <t>Tarifs et nombre d'abonnements</t>
  </si>
  <si>
    <t>Nombre
d'abonnements</t>
  </si>
  <si>
    <t>Tarifs
(nets de taxes)</t>
  </si>
  <si>
    <t>Individuel</t>
  </si>
  <si>
    <t>1 an</t>
  </si>
  <si>
    <t>2 ans</t>
  </si>
  <si>
    <t>3 ans</t>
  </si>
  <si>
    <t>Institutionnel</t>
  </si>
  <si>
    <t>Périodique électronique</t>
  </si>
  <si>
    <t>1 ans</t>
  </si>
  <si>
    <t>Grand-total</t>
  </si>
  <si>
    <t>Barèmes des cachets versés</t>
  </si>
  <si>
    <t>Cachet d’auteur ou d'écrivain (par feuillet)</t>
  </si>
  <si>
    <t>Cachet des photographes / illustrateurs</t>
  </si>
  <si>
    <t>Signature d'une personne désignée :</t>
  </si>
  <si>
    <t xml:space="preserve">Section 12d : Sommaire des revenus et dépenses </t>
  </si>
  <si>
    <t>Ventes par le distributeur (sans la remise)</t>
  </si>
  <si>
    <t>Ventes par Internet</t>
  </si>
  <si>
    <t>Vente d'espaces publicitaires</t>
  </si>
  <si>
    <t>Subvention ponctuelle, bonification ponctuelle 
ou subvention spéciale</t>
  </si>
  <si>
    <t>Autres ministères, organismes, délégations québécoises, 
etc. (spécifier)</t>
  </si>
  <si>
    <t>Autres ministères, organismes, consulats ou ambassades</t>
  </si>
  <si>
    <t>Rédaction</t>
  </si>
  <si>
    <t>Cachets des auteurs</t>
  </si>
  <si>
    <t>Coordination ou rédacteur en chef</t>
  </si>
  <si>
    <t>Autres collaborateurs</t>
  </si>
  <si>
    <t>Traduction</t>
  </si>
  <si>
    <t>Droits d'auteur et de reproduction</t>
  </si>
  <si>
    <t>Production</t>
  </si>
  <si>
    <t>Coordination</t>
  </si>
  <si>
    <t>Révision et correction</t>
  </si>
  <si>
    <t>Graphisme</t>
  </si>
  <si>
    <t>Préimpression</t>
  </si>
  <si>
    <t>Impression</t>
  </si>
  <si>
    <t>Diffusion</t>
  </si>
  <si>
    <t xml:space="preserve">Honoraires de gestion d'abonnements </t>
  </si>
  <si>
    <t>Commerce électronique</t>
  </si>
  <si>
    <t>Poste, messagerie et manutention</t>
  </si>
  <si>
    <t>Mise en marché</t>
  </si>
  <si>
    <t>Attaché de presse</t>
  </si>
  <si>
    <t>Agent publicitaire</t>
  </si>
  <si>
    <t>Salons du livre et foires</t>
  </si>
  <si>
    <t>Production du matériel promotionnel</t>
  </si>
  <si>
    <t>Autres frais de promotion et de mise en marché</t>
  </si>
  <si>
    <t>Mise en page, conception du site Web, maquette</t>
  </si>
  <si>
    <t>Programmation</t>
  </si>
  <si>
    <t>Multimédia et interactivité</t>
  </si>
  <si>
    <t>Enregistrement du nom de domaine</t>
  </si>
  <si>
    <t>Fournisseur de services Internet</t>
  </si>
  <si>
    <t>Frais de promotion, de mise en marché et de publicité</t>
  </si>
  <si>
    <t>Taxes</t>
  </si>
  <si>
    <t>Frais de représentation</t>
  </si>
  <si>
    <t>Amortissements</t>
  </si>
  <si>
    <r>
      <t>SOMMAIRE DES RÉSULTATS</t>
    </r>
    <r>
      <rPr>
        <sz val="8"/>
        <rFont val="Arial"/>
        <family val="2"/>
      </rPr>
      <t xml:space="preserve"> 
(% calculé sur les revenus totaux)</t>
    </r>
  </si>
  <si>
    <t>Surplus (déficit) accumulé aux livres à la fin de l'exercice, solde des fonds ou actif net total</t>
  </si>
  <si>
    <t>Danse</t>
  </si>
  <si>
    <t>Dates de l’activité</t>
  </si>
  <si>
    <t>Capacité de la salle</t>
  </si>
  <si>
    <t>Cachets versés</t>
  </si>
  <si>
    <t>Revenus de billetterie</t>
  </si>
  <si>
    <t xml:space="preserve">Inscrire le nombre d'activités       
présentées :      </t>
  </si>
  <si>
    <t xml:space="preserve">Totaux :   </t>
  </si>
  <si>
    <t>D     Diffusion
P     Production 
R     Résidences d'écrivains et de conteurs
D     Développement de réseaux
A      Autre</t>
  </si>
  <si>
    <t>Activité-bénéfice, atelier, colloque, conférence, formation, lecture, manifestation, rencontre, spectacle, autres</t>
  </si>
  <si>
    <t>Théâtre</t>
  </si>
  <si>
    <t>Remplir une ligne pour chaque activité ou production et ajouter des lignes au besoin. Ajuster les formules d'addition s'il y a lieu.</t>
  </si>
  <si>
    <t>Recettes de billetterie nettes de taxes</t>
  </si>
  <si>
    <t>Nom de l’écrivain, du conteur ou de l'artiste</t>
  </si>
  <si>
    <t>Subvention ponctuelle ou subvention spéciale</t>
  </si>
  <si>
    <t>Frais de production et de diffusion directement associés à la production d’un périodique électronique</t>
  </si>
  <si>
    <t>(3) Inscrire l'ensemble des contributions de l'employeur.</t>
  </si>
  <si>
    <t>Musique</t>
  </si>
  <si>
    <t>Arts visuels, métiers d'art et recherche architecturale</t>
  </si>
  <si>
    <t>arts numériques et cinéma-vidéo</t>
  </si>
  <si>
    <t>Nombre de présentations</t>
  </si>
  <si>
    <t>Total des dépenses de l'activité</t>
  </si>
  <si>
    <t xml:space="preserve">Inscrire le nombre d'activités présentées :  </t>
  </si>
  <si>
    <t>Liste des cachets et droits versés (par individu et par activité)</t>
  </si>
  <si>
    <t>Cachet de conférencier</t>
  </si>
  <si>
    <t>Cachet de commissaire</t>
  </si>
  <si>
    <t xml:space="preserve">Cachet d’auteur ou d'écrivain </t>
  </si>
  <si>
    <t>par feuillet *</t>
  </si>
  <si>
    <t>Cachet de résidence</t>
  </si>
  <si>
    <t>par jour</t>
  </si>
  <si>
    <t>Cachet de performance / art action :</t>
  </si>
  <si>
    <t>Solo</t>
  </si>
  <si>
    <t>Groupe</t>
  </si>
  <si>
    <t>Autres cachets (préciser) :</t>
  </si>
  <si>
    <t>Droits de présentation :</t>
  </si>
  <si>
    <t>Film et vidéo</t>
  </si>
  <si>
    <t>Disque compact</t>
  </si>
  <si>
    <t>Oeuvre réseau</t>
  </si>
  <si>
    <t>Droits de reproduction</t>
  </si>
  <si>
    <t>Droits d’exposition :</t>
  </si>
  <si>
    <t>Deux artistes</t>
  </si>
  <si>
    <t>Trois à quatre artistes</t>
  </si>
  <si>
    <t>Plus de cinq artistes</t>
  </si>
  <si>
    <t>Autres droits d’auteur et droits de suite (préciser) :</t>
  </si>
  <si>
    <r>
      <t>*</t>
    </r>
    <r>
      <rPr>
        <sz val="8"/>
        <rFont val="Arial"/>
        <family val="2"/>
      </rPr>
      <t xml:space="preserve"> Un feuillet équivaut à 25 lignes et 60 caractères par ligne.</t>
    </r>
  </si>
  <si>
    <t>Fonction principale</t>
  </si>
  <si>
    <t>Cinéma - Vidéo</t>
  </si>
  <si>
    <t>Littérature et conte</t>
  </si>
  <si>
    <t>Métiers d'art</t>
  </si>
  <si>
    <t>Recherche architecturale</t>
  </si>
  <si>
    <t xml:space="preserve"> danse, musique, théâtre</t>
  </si>
  <si>
    <t>Arts du cirque, arts multidisciplinaires,</t>
  </si>
  <si>
    <t>Organismes de littérature</t>
  </si>
  <si>
    <t xml:space="preserve">Associations professionnelles d'artistes, </t>
  </si>
  <si>
    <t>regroupements nationaux et organismes de services</t>
  </si>
  <si>
    <t>** Discipline</t>
  </si>
  <si>
    <t>*** Pratique artistique</t>
  </si>
  <si>
    <t>Arts action, arts audio, arts numériques, arts visuels, cinéma-vidéo,  métiers d'art, recherche architecturale, danse, littérature, musique, etc.</t>
  </si>
  <si>
    <t>Architecture, design, dessin, estampe, installation, installation vidéo, installation sonore, peinture, performance, photographie, sculpture, poésie, etc.</t>
  </si>
  <si>
    <t>Dates de l’activité
(début et fin)</t>
  </si>
  <si>
    <t>Type d’activité *</t>
  </si>
  <si>
    <t>Discipline **</t>
  </si>
  <si>
    <t>SOMMAIRE DES RÉSULTATS (% calculé sur les revenus totaux)</t>
  </si>
  <si>
    <t>Ministère des Affaires municipales et de l’Occupation du territoire</t>
  </si>
  <si>
    <r>
      <t xml:space="preserve">Dates de l’activité
</t>
    </r>
    <r>
      <rPr>
        <sz val="8"/>
        <rFont val="Arial"/>
        <family val="2"/>
      </rPr>
      <t>(début et fin)</t>
    </r>
  </si>
  <si>
    <r>
      <rPr>
        <b/>
        <sz val="8"/>
        <rFont val="Arial"/>
        <family val="2"/>
      </rPr>
      <t>Revenus de billetterie</t>
    </r>
    <r>
      <rPr>
        <sz val="8"/>
        <rFont val="Arial"/>
        <family val="2"/>
      </rPr>
      <t xml:space="preserve"> (avant cachets ou remise)</t>
    </r>
  </si>
  <si>
    <t>Pratique artistique***</t>
  </si>
  <si>
    <r>
      <t xml:space="preserve">Discipline
</t>
    </r>
    <r>
      <rPr>
        <sz val="8"/>
        <rFont val="Arial"/>
        <family val="2"/>
      </rPr>
      <t>(théâtre, danse, cirque, musique, chanson, etc.)</t>
    </r>
  </si>
  <si>
    <t>Arts visuels</t>
  </si>
  <si>
    <t>Pluridisciplinaire</t>
  </si>
  <si>
    <t>Diffuseurs spécialisés et pluridisciplinaires en arts de la scène</t>
  </si>
  <si>
    <t xml:space="preserve"> et en arts multidisciplinaires</t>
  </si>
  <si>
    <t>Code d'activité  *</t>
  </si>
  <si>
    <r>
      <t xml:space="preserve">* </t>
    </r>
    <r>
      <rPr>
        <b/>
        <sz val="7"/>
        <rFont val="Arial"/>
        <family val="2"/>
      </rPr>
      <t xml:space="preserve">Code d'activité  </t>
    </r>
  </si>
  <si>
    <t>* Type d'activité</t>
  </si>
  <si>
    <r>
      <t>**</t>
    </r>
    <r>
      <rPr>
        <b/>
        <sz val="7"/>
        <rFont val="Arial"/>
        <family val="2"/>
      </rPr>
      <t>Type d'activité</t>
    </r>
  </si>
  <si>
    <t>Frais de bureau (téléphone, etc.)</t>
  </si>
  <si>
    <t>Frais d'achat de spectacles et remise de billetterie aux producteurs (diffuseurs)</t>
  </si>
  <si>
    <t>Total des fonds de dotation et de réserve</t>
  </si>
  <si>
    <t>Le surplus ou déficit d'exploitation accumulé peut être défini comme l'actif net non affecté (ou le solde du fonds d'administration générale)</t>
  </si>
  <si>
    <t>Frais de publication - catalogue et feuillet (arts visuels, cinéma-vidéo et arts numériques)</t>
  </si>
  <si>
    <t>Frais de documentation  (arts visuels, cinéma-vidéo et arts numériques)</t>
  </si>
  <si>
    <t>Conseil des arts municipal / Bureau des arts de Québec</t>
  </si>
  <si>
    <t>Ville / Lieu de diffusion</t>
  </si>
  <si>
    <t>Nombre de membres</t>
  </si>
  <si>
    <t>Nombre de sièges vacants</t>
  </si>
  <si>
    <t>Conseil d’administration (C.A.)</t>
  </si>
  <si>
    <t>Comité de vérification</t>
  </si>
  <si>
    <t>Composition du conseil d'administration</t>
  </si>
  <si>
    <t>Nom, prénom</t>
  </si>
  <si>
    <t>Profession, employeur</t>
  </si>
  <si>
    <t>Année de nomination à ce poste</t>
  </si>
  <si>
    <t>Président</t>
  </si>
  <si>
    <t>Vice-président</t>
  </si>
  <si>
    <t>Secrétaire</t>
  </si>
  <si>
    <t>Trésorier</t>
  </si>
  <si>
    <t>Administrateur</t>
  </si>
  <si>
    <t>Lieu de résidence
(ville + province)</t>
  </si>
  <si>
    <t>Composition des comités</t>
  </si>
  <si>
    <t>Total (doit correspondre au nombre total de membres)</t>
  </si>
  <si>
    <t>égale ou supérieure à 90 % du nombre de réunions</t>
  </si>
  <si>
    <t>se situant entre 75 % et 90 % du nombre de réunions</t>
  </si>
  <si>
    <t>se situant entre 50 % et 75 % du nombre de réunions</t>
  </si>
  <si>
    <t>inférieure à 50 % du nombre de réunions</t>
  </si>
  <si>
    <t xml:space="preserve">Dans une proportion </t>
  </si>
  <si>
    <t>Liste des autres comités *</t>
  </si>
  <si>
    <t>Un rapport annuel a-t-il été déposé?</t>
  </si>
  <si>
    <t>Les derniers états financiers, approuvés par votre conseil d'administration, ont-ils été déposés?</t>
  </si>
  <si>
    <t>Un vérificateur a-t-il été nommé pour la prochaine année?</t>
  </si>
  <si>
    <t>Lors de cette assemblée :</t>
  </si>
  <si>
    <t>Aux membres du conseil d'administration?</t>
  </si>
  <si>
    <t xml:space="preserve">   aux gestionnaires? </t>
  </si>
  <si>
    <t xml:space="preserve">   aux employés? </t>
  </si>
  <si>
    <t>Date d'entrée au conseil</t>
  </si>
  <si>
    <t>Sous quelle autorité est la direction générale (ou administrative le cas échéant) de votre organisme?</t>
  </si>
  <si>
    <t>Sous quelle autorité est la direction artistique de votre organisme?</t>
  </si>
  <si>
    <t>Artistique</t>
  </si>
  <si>
    <t>Administration</t>
  </si>
  <si>
    <t>Financement</t>
  </si>
  <si>
    <t>Communication, mise en marché, accueil, entretien, guichet, gardiennage, etc.</t>
  </si>
  <si>
    <t>Combien de membres de votre conseil d'administration ont été présents, au cours de l'exercice qui vient de se terminer, aux réunions du C.A. à la suite de leur convocation?</t>
  </si>
  <si>
    <t>Rôle
au sein du C.A.</t>
  </si>
  <si>
    <t>Structure organisationnelle</t>
  </si>
  <si>
    <t xml:space="preserve">* s'il y a lieu </t>
  </si>
  <si>
    <t>1-</t>
  </si>
  <si>
    <t>3-</t>
  </si>
  <si>
    <t>2-</t>
  </si>
  <si>
    <t>4-</t>
  </si>
  <si>
    <t>5-</t>
  </si>
  <si>
    <t>6-</t>
  </si>
  <si>
    <t>Énumérez les moyens qui ont été mis de l'avant pour permettre à votre conseil d'administration d'avoir une vision juste et actualisée de la situation financière et de l'évolution de votre organisation.</t>
  </si>
  <si>
    <t>Fonction au sein de l'organisme demandeur
(s'il y a lieu)</t>
  </si>
  <si>
    <r>
      <t xml:space="preserve">Date de la dernière assemblée générale </t>
    </r>
    <r>
      <rPr>
        <b/>
        <sz val="8"/>
        <color indexed="18"/>
        <rFont val="Arial"/>
        <family val="2"/>
      </rPr>
      <t>(Année/Mois/Jour)</t>
    </r>
    <r>
      <rPr>
        <b/>
        <sz val="9"/>
        <color indexed="18"/>
        <rFont val="Arial"/>
        <family val="2"/>
      </rPr>
      <t xml:space="preserve"> : </t>
    </r>
  </si>
  <si>
    <t>Nombre de réunions
(dernier exercice)</t>
  </si>
  <si>
    <t>Pour chaque poste vacant, préciser la nature (président, vice-président, secrétaire, trésorier, administrateur) et indiquer 
depuis quelle date la fonction est inoccupée.</t>
  </si>
  <si>
    <t xml:space="preserve">Pendant le dernier exercice, votre corporation disposait-elle d'une politique décrivant les règles d'éthique et de déontologie s'appliquant : </t>
  </si>
  <si>
    <t>Ajouter des colonnes au besoin et ajuster les formules d'addition s'il y a lieu.</t>
  </si>
  <si>
    <t>Nature de la production</t>
  </si>
  <si>
    <t>TOTAL (***)</t>
  </si>
  <si>
    <t>Interprètes *</t>
  </si>
  <si>
    <t>Concepteurs / Créateurs *</t>
  </si>
  <si>
    <t>Équipe de scène *</t>
  </si>
  <si>
    <t>Transport et déplacement</t>
  </si>
  <si>
    <t>Droits d'auteur et de suite</t>
  </si>
  <si>
    <t>Décors, accessoires, costumes</t>
  </si>
  <si>
    <t>Abonnements **</t>
  </si>
  <si>
    <t>Billetterie **</t>
  </si>
  <si>
    <t>Titre du concert ou de la série de concerts</t>
  </si>
  <si>
    <t>Total***</t>
  </si>
  <si>
    <t>Chef, directeur musical, solistes *</t>
  </si>
  <si>
    <t>Musiciens *</t>
  </si>
  <si>
    <t>Choristes *</t>
  </si>
  <si>
    <t>Concepteurs /  Créateurs *</t>
  </si>
  <si>
    <t xml:space="preserve">Contributions de l'employeur </t>
  </si>
  <si>
    <t>Hébergement et indemnités quotidiennes</t>
  </si>
  <si>
    <t>Transport et déplacements</t>
  </si>
  <si>
    <t>Location (instruments, partitions)</t>
  </si>
  <si>
    <t>Droits de captation</t>
  </si>
  <si>
    <t xml:space="preserve">Ne pas inclure les classes de maîtres et les spectacles promotionnels. </t>
  </si>
  <si>
    <t>Titre de l'œuvre ou du programme</t>
  </si>
  <si>
    <t>Total (***)</t>
  </si>
  <si>
    <t xml:space="preserve">Autres </t>
  </si>
  <si>
    <r>
      <t>Revenus</t>
    </r>
    <r>
      <rPr>
        <sz val="9"/>
        <rFont val="Arial"/>
        <family val="2"/>
      </rPr>
      <t xml:space="preserve"> </t>
    </r>
    <r>
      <rPr>
        <sz val="8"/>
        <rFont val="Arial"/>
        <family val="2"/>
      </rPr>
      <t>(excluant les subventions)</t>
    </r>
  </si>
  <si>
    <t>Coproduction</t>
  </si>
  <si>
    <t>Associations professionnelles d'artistes</t>
  </si>
  <si>
    <t>Regroupements nationaux</t>
  </si>
  <si>
    <t>Organismes de services</t>
  </si>
  <si>
    <t xml:space="preserve">Organismes professionnels voués à la diffusion </t>
  </si>
  <si>
    <t>Centres d'exposition</t>
  </si>
  <si>
    <t>Organismes professionnels voués au soutien à la production</t>
  </si>
  <si>
    <t>Organismes professionnels de création</t>
  </si>
  <si>
    <t>Frais de publication - catalogue et feuillet (arts visuels, arts numériques et cinéma-vidéo)</t>
  </si>
  <si>
    <t>Frais de documentation (arts visuels, arts numériques et cinéma-vidéo)</t>
  </si>
  <si>
    <t>Indiquer le groupe d'âge 
(s'il y a lieu).</t>
  </si>
  <si>
    <t>***Destiné au jeune public</t>
  </si>
  <si>
    <t>****Représentativité des artistes</t>
  </si>
  <si>
    <t>Destiné au jeune public***</t>
  </si>
  <si>
    <t>Représenta-tivité des artistes****</t>
  </si>
  <si>
    <t>Titre du spectacle ou de l'activité (1)</t>
  </si>
  <si>
    <r>
      <t>(1)</t>
    </r>
    <r>
      <rPr>
        <sz val="10"/>
        <rFont val="Arial"/>
        <family val="2"/>
      </rPr>
      <t xml:space="preserve"> </t>
    </r>
    <r>
      <rPr>
        <sz val="8"/>
        <rFont val="Arial"/>
        <family val="2"/>
      </rPr>
      <t xml:space="preserve">Inscrire le nombre total de spectacles ou d'activités listés dans cette colonne </t>
    </r>
  </si>
  <si>
    <t xml:space="preserve">Arts du cirque, </t>
  </si>
  <si>
    <t>arts multidisciplinaires et théâtre</t>
  </si>
  <si>
    <t>Équipe de scène</t>
  </si>
  <si>
    <t>Droits d'auteurs et de suite</t>
  </si>
  <si>
    <t>Location de studio, de salle et d'équipements</t>
  </si>
  <si>
    <t>Décor, accessoires et costumes</t>
  </si>
  <si>
    <t>Vente de spectacles **</t>
  </si>
  <si>
    <t>Frais variables de production et de diffusion ***</t>
  </si>
  <si>
    <t>Total ***</t>
  </si>
  <si>
    <t>Provenance de l’écrivain, du conteur
ou de l'artiste</t>
  </si>
  <si>
    <r>
      <t xml:space="preserve">Mode de diffusion </t>
    </r>
    <r>
      <rPr>
        <sz val="8"/>
        <rFont val="Arial"/>
        <family val="2"/>
      </rPr>
      <t>(achat, codiffusion, résidence, production ou coproduction)</t>
    </r>
  </si>
  <si>
    <t>Exclure les productions et activités présentées uniquement en location.</t>
  </si>
  <si>
    <t>Représenta-tivité des artistes*</t>
  </si>
  <si>
    <t>Nombre de spectacles présentés en codiffusion :</t>
  </si>
  <si>
    <t>Nombre de productions présentées en résidence :</t>
  </si>
  <si>
    <r>
      <t xml:space="preserve">Représentativité des artistes* : </t>
    </r>
    <r>
      <rPr>
        <sz val="8"/>
        <rFont val="Arial"/>
        <family val="2"/>
      </rPr>
      <t>Indiquer si certaines productions contribuent à la représentativité des artistes et écrivains autochtones ou de la diversité culturelle.</t>
    </r>
  </si>
  <si>
    <t>Nombre de spectacles achetés à cachet :</t>
  </si>
  <si>
    <t>Organismes professionnels voués à la diffusion et au soutien à la production</t>
  </si>
  <si>
    <t>Vente de spectacles</t>
  </si>
  <si>
    <t>Représenta-tivité des artistes**</t>
  </si>
  <si>
    <r>
      <t xml:space="preserve">Clientèle
</t>
    </r>
    <r>
      <rPr>
        <sz val="8"/>
        <rFont val="Arial"/>
        <family val="2"/>
      </rPr>
      <t>(préscolaire, primaire,
secondaire,
familiale, adulte)</t>
    </r>
  </si>
  <si>
    <t>Subvention au fonctionnement ou à la mission</t>
  </si>
  <si>
    <t>Arts numériques, Cinéma-Vidéo, Arts visuels, Littérature, Métiers d'art, Recherche architecturale</t>
  </si>
  <si>
    <t>Organismes professionnels de diffusion et de production de littérature et de conte</t>
  </si>
  <si>
    <t>Ventes de spectacles **</t>
  </si>
  <si>
    <t>Nombre de productions ou de coproductions :</t>
  </si>
  <si>
    <t>Représenta-tivité des artistes(2)</t>
  </si>
  <si>
    <t>Voir note (3)</t>
  </si>
  <si>
    <t>(2) Indiquer si certaines productions contribuent à la représentativité des artistes et écrivains autochtones ou de la diversité culturelle.</t>
  </si>
  <si>
    <t>(3)  Cocher s'il y a une aide financière de la province ou du pays d'origine</t>
  </si>
  <si>
    <t>(4)  Le total des revenus de billetterie doit correspondre aux revenus de billetterie présentés dans le sommaire des revenus et dépenses (lignes 11 et 12 ).</t>
  </si>
  <si>
    <t>Revenus de billetterie 
(nets de taxes) (4)</t>
  </si>
  <si>
    <t>Contribution de l'employeur</t>
  </si>
  <si>
    <r>
      <t>Clientèle visée</t>
    </r>
    <r>
      <rPr>
        <sz val="8"/>
        <rFont val="Arial"/>
        <family val="2"/>
      </rPr>
      <t xml:space="preserve"> (préscolaire, primaire, secondaire, familiale, adulte)</t>
    </r>
  </si>
  <si>
    <t>(2) L'employé temporaire occupe une fonction qui prend fin à une date déterminée au préalable ou dès qu'un projet est terminé.</t>
  </si>
  <si>
    <t>Personnel issu de la diversité culturelle (3)</t>
  </si>
  <si>
    <t>(1) L'employé à temps plein ou à temps partiel occupe une fonction dont la durée n'est pas déterminée à l'avance.</t>
  </si>
  <si>
    <t>Personnel
à temps plein (1)</t>
  </si>
  <si>
    <t>Personnel
temporaire (2)</t>
  </si>
  <si>
    <t>Personnel
à temps partiel (1)</t>
  </si>
  <si>
    <t>(3) Pour les organismes de production en arts de la scène et en arts multidisciplinaires.</t>
  </si>
  <si>
    <t>Frais généraux de production (3)</t>
  </si>
  <si>
    <t>Amortissement des frais de création (3)</t>
  </si>
  <si>
    <t>Marché local (3)</t>
  </si>
  <si>
    <t>Marché québécois (3)</t>
  </si>
  <si>
    <t>Marché hors Québec (3)</t>
  </si>
  <si>
    <r>
      <t>Marché hors Québec</t>
    </r>
    <r>
      <rPr>
        <sz val="9"/>
        <rFont val="Arial"/>
        <family val="2"/>
      </rPr>
      <t xml:space="preserve"> (3)</t>
    </r>
  </si>
  <si>
    <r>
      <t>Marché québécois</t>
    </r>
    <r>
      <rPr>
        <sz val="9"/>
        <rFont val="Arial"/>
        <family val="2"/>
      </rPr>
      <t xml:space="preserve"> (3)</t>
    </r>
  </si>
  <si>
    <t>Salaires (4)</t>
  </si>
  <si>
    <t>(4) Excluant les avantages sociaux.</t>
  </si>
  <si>
    <t>(5) Inscrire l'ensemble des contributions de l'employeur.</t>
  </si>
  <si>
    <t>Contributions de l'employeur et avantages sociaux  (5)</t>
  </si>
  <si>
    <t>Indiquez, par fonction principale, le nombre de personnes travaillant à temps plein, à temps partiel et sur une base temporaire.</t>
  </si>
  <si>
    <t>Manifestations consacrées à une ou plusieurs disciplines</t>
  </si>
  <si>
    <t>Organismes de création-production en arts de la scène et en arts multidisciplinaires</t>
  </si>
  <si>
    <t>Arts de la scène et arts multidisciplinaires</t>
  </si>
  <si>
    <t>Section 14e : Sommaire des revenus et dépenses</t>
  </si>
  <si>
    <t xml:space="preserve">Mandat 1 :  </t>
  </si>
  <si>
    <t xml:space="preserve">Mandat 2 :  </t>
  </si>
  <si>
    <t xml:space="preserve">À remplir par les organismes  en arts de la scène </t>
  </si>
  <si>
    <t>Organismes de création-production et diffuseur</t>
  </si>
  <si>
    <t>Organismes de création-production et événements nationaux et internationaux</t>
  </si>
  <si>
    <t>Production-création et Diffuseur; Production-création et Événement; Diffuseur-Événement</t>
  </si>
  <si>
    <t>___________________</t>
  </si>
  <si>
    <t xml:space="preserve">Nombre de représentations offertes uniquement en location : </t>
  </si>
  <si>
    <t>Diffuseurs et événements nationaux et internationaux</t>
  </si>
  <si>
    <r>
      <t>Associations professionnelles d'artistes, regroupements nationaux et organismes de services</t>
    </r>
    <r>
      <rPr>
        <sz val="11"/>
        <rFont val="Arial"/>
        <family val="2"/>
      </rPr>
      <t xml:space="preserve"> </t>
    </r>
  </si>
  <si>
    <t>Autres frais (spécifier)</t>
  </si>
  <si>
    <t>Pour tous les organismes</t>
  </si>
  <si>
    <t>Statistiques d'emploi (Section 15a)</t>
  </si>
  <si>
    <t>Annexe 1 (Gouvernance)</t>
  </si>
  <si>
    <t>Exercice</t>
  </si>
  <si>
    <t xml:space="preserve"> (Sections 12a; 14a)</t>
  </si>
  <si>
    <t>Données réelles</t>
  </si>
  <si>
    <t>Nom légal de l'organisme :</t>
  </si>
  <si>
    <t>Catégorie d'emploi</t>
  </si>
  <si>
    <t>Femmes</t>
  </si>
  <si>
    <t>Hommes</t>
  </si>
  <si>
    <t>Personnel de production</t>
  </si>
  <si>
    <t>Directeur, responsable ou coordonnateur</t>
  </si>
  <si>
    <t>Personnel administratif</t>
  </si>
  <si>
    <t>Directeur général, directeur administratif, etc.</t>
  </si>
  <si>
    <t>Soutien administratif (secrétaire, comptable, adjoint, etc.)</t>
  </si>
  <si>
    <t>Personnel de communication et de mise en marché</t>
  </si>
  <si>
    <t>Personnel relatif à l'accueil</t>
  </si>
  <si>
    <t>Personnel rémunéré de moins de 35 ans</t>
  </si>
  <si>
    <t>Personnel artistique</t>
  </si>
  <si>
    <t>Personnel d'administration, de communication, de mise en marché, de campagne de financement et d'accueil</t>
  </si>
  <si>
    <t>Personnes non rémunérées</t>
  </si>
  <si>
    <t>Guide de la Section 15a : Statistiques d'emploi</t>
  </si>
  <si>
    <t>Nombre de personnes</t>
  </si>
  <si>
    <t>Employé permanent</t>
  </si>
  <si>
    <t>Employé temporaire</t>
  </si>
  <si>
    <r>
      <t>§</t>
    </r>
    <r>
      <rPr>
        <sz val="7"/>
        <rFont val="Times New Roman"/>
        <family val="1"/>
      </rPr>
      <t xml:space="preserve">  </t>
    </r>
    <r>
      <rPr>
        <sz val="10"/>
        <rFont val="Arial"/>
        <family val="2"/>
      </rPr>
      <t xml:space="preserve">que l’organisme demandeur, de même qu’à sa connaissance toute partie apparentée à celui-ci ne sont impliqués : </t>
    </r>
  </si>
  <si>
    <r>
      <t>§</t>
    </r>
    <r>
      <rPr>
        <sz val="7"/>
        <rFont val="Times New Roman"/>
        <family val="1"/>
      </rPr>
      <t xml:space="preserve">  </t>
    </r>
    <r>
      <rPr>
        <sz val="10"/>
        <rFont val="Arial"/>
        <family val="2"/>
      </rPr>
      <t>dans aucun cas d’insolvabilité les concernant,</t>
    </r>
  </si>
  <si>
    <r>
      <t>§</t>
    </r>
    <r>
      <rPr>
        <sz val="7"/>
        <rFont val="Times New Roman"/>
        <family val="1"/>
      </rPr>
      <t xml:space="preserve">  </t>
    </r>
    <r>
      <rPr>
        <sz val="10"/>
        <rFont val="Arial"/>
        <family val="2"/>
      </rPr>
      <t xml:space="preserve">dans le cadre de ses activités culturelles, dans aucun litige portant sur la </t>
    </r>
    <r>
      <rPr>
        <i/>
        <sz val="10"/>
        <rFont val="Arial"/>
        <family val="2"/>
      </rPr>
      <t>Loi sur le statut professionnel et les conditions d’engagement des artistes de la scène, du disque et du cinéma</t>
    </r>
    <r>
      <rPr>
        <sz val="10"/>
        <rFont val="Arial"/>
        <family val="2"/>
      </rPr>
      <t>.</t>
    </r>
  </si>
  <si>
    <t>Interprètes : salaire ou cachet moyen par production</t>
  </si>
  <si>
    <t>Musiciens : cachet moyen par concert ou série de concerts</t>
  </si>
  <si>
    <t>Employés permanents</t>
  </si>
  <si>
    <t>Employés temporaires</t>
  </si>
  <si>
    <t xml:space="preserve"> Nombre de personnes en emploi </t>
  </si>
  <si>
    <t>Sous-total*</t>
  </si>
  <si>
    <t>4. Nombre d'employés issus de la diversité culturelle</t>
  </si>
  <si>
    <t xml:space="preserve">Personnel rémunéré </t>
  </si>
  <si>
    <t>Nombre réel de personnes en emploi. Peut ne pas correspondre à la somme des parties puisqu’une personne peut exercer plus d’une fonction au sein de l’organisme.</t>
  </si>
  <si>
    <t xml:space="preserve">L'employé permanent occupe une fonction dont la durée n'est pas déterminée à l'avance. L'emploi doit durer aussi longtemps que l'employé le désire ou que l'organisme le maintient et peut être occupé à temps plein ou à temps partiel. </t>
  </si>
  <si>
    <t xml:space="preserve">L'employé temporaire occupe une fonction qui prend fin à une date déterminée au préalable ou dès qu'un projet est terminé. </t>
  </si>
  <si>
    <t>Employés issus de la diversité culturelle</t>
  </si>
  <si>
    <t>Personnel technique (régisseur, monteur, équipe de scène, réviseur, graphiste, photographe, etc.)</t>
  </si>
  <si>
    <t>Agent de communication</t>
  </si>
  <si>
    <t>Autres:</t>
  </si>
  <si>
    <t>2. Nombre de personnes de moins de 35 ans</t>
  </si>
  <si>
    <t>3. Nombre de bénévoles</t>
  </si>
  <si>
    <t>Cette section du formulaire concerne l'ensemble du personnel rémunéré par l'organisme artistique et mesure les tendances annuelles de l'emploi, des heures travaillés et des gains. Votre participation est essentielle à l'obtention de résultats qui refléteront correctement votre organisme, votre secteur d'activités, votre région et la taille des organismes. Ces informations sont strictement pour des besoins statistiques.</t>
  </si>
  <si>
    <t>Toute personne rémunérée pour les services rendus au cours de l'année, à l'exception de celle qui perçoit des honoraires professionnels pour un mandat ponctuel (tels comptables, avocats, etc.).</t>
  </si>
  <si>
    <t>Nombre total</t>
  </si>
  <si>
    <r>
      <t xml:space="preserve">Nombre de personnes </t>
    </r>
    <r>
      <rPr>
        <b/>
        <i/>
        <sz val="10"/>
        <rFont val="Arial"/>
        <family val="2"/>
      </rPr>
      <t>sous-total</t>
    </r>
    <r>
      <rPr>
        <b/>
        <sz val="10"/>
        <rFont val="Arial"/>
        <family val="2"/>
      </rPr>
      <t xml:space="preserve"> et </t>
    </r>
    <r>
      <rPr>
        <b/>
        <i/>
        <sz val="10"/>
        <rFont val="Arial"/>
        <family val="2"/>
      </rPr>
      <t>total</t>
    </r>
  </si>
  <si>
    <t>Nb</t>
  </si>
  <si>
    <r>
      <t>Périodiques culturels</t>
    </r>
    <r>
      <rPr>
        <sz val="11"/>
        <rFont val="Arial"/>
        <family val="2"/>
      </rPr>
      <t xml:space="preserve"> </t>
    </r>
    <r>
      <rPr>
        <sz val="10"/>
        <rFont val="Arial"/>
        <family val="2"/>
      </rPr>
      <t>(Sections 12b, c et d)</t>
    </r>
  </si>
  <si>
    <t>(*)    Si non comptabilisées sur une base annuelle, les contributions de l’employeur sont inscrites séparément.</t>
  </si>
  <si>
    <t>(**)   Nets de taxes.</t>
  </si>
  <si>
    <t>(***)  Indiquer le total pour l'ensemble de la programmation.</t>
  </si>
  <si>
    <t>(**)  Nets de taxes.</t>
  </si>
  <si>
    <t>(***) Indiquer le total pour l'ensemble de la programmation.</t>
  </si>
  <si>
    <t>** Représentativité des artistes</t>
  </si>
  <si>
    <t>Pièce de répertoire (autre)</t>
  </si>
  <si>
    <t>Nombre d'artistes (femme)</t>
  </si>
  <si>
    <t>Nombre d'artistes (homme)</t>
  </si>
  <si>
    <t>Cachet des collaborateurs</t>
  </si>
  <si>
    <t>Date :</t>
  </si>
  <si>
    <t>Date de fin de l'exercice financier  : ________________</t>
  </si>
  <si>
    <t>Date de fin de l'exercice financier  :  __________________</t>
  </si>
  <si>
    <t>Date de fin de l'exercice financier  : _________________</t>
  </si>
  <si>
    <t>Date de fin de l'exercice financier :</t>
  </si>
  <si>
    <t>Date de fin de l'exercice financier :  __________________</t>
  </si>
  <si>
    <t>Conseil des arts du Canada</t>
  </si>
  <si>
    <t>(2) Voir définition de périodique électronique dans le Glossaire.</t>
  </si>
  <si>
    <t>Arts visuels, métiers d'art, recherche architecturale,</t>
  </si>
  <si>
    <t>Si votre situation financière affiche un déficit accumulé (Fonds d'administration générale (ligne 195) ou Actifs nets non affectés (Ligne 204)) supérieur à 10 % de vos revenus, énumérez les mesures correctrices et les actions entreprises pour rectifier la situation.</t>
  </si>
  <si>
    <t>Joindre une annexe si requis.</t>
  </si>
  <si>
    <t>Le surplus ou déficit d'exploitation accumulé peut être défini comme l'actif net non affecté (ou le solde du fonds d'administration générale) majoré des actifs nets des autres fonds liés à l'exploitation courante de l'organisme et des actifs nets.</t>
  </si>
  <si>
    <t>Si votre situation financière affiche un surplus accumulé (Fonds d'administration générale (ligne 195) ou Actifs nets non affectés (Ligne 204)) supérieur à 35 % de vos revenus, précisez vos intentions ou vos objectifs à cet égard.</t>
  </si>
  <si>
    <t>Nombre de personnes bénévoles</t>
  </si>
  <si>
    <t>Nombre d'heures (estimation)</t>
  </si>
  <si>
    <t>Nombre
ETC</t>
  </si>
  <si>
    <t xml:space="preserve">Nombre d'ETC (Équivalent temps complet). Le calcul se fait automatiquement </t>
  </si>
  <si>
    <t>1. Nombre de personnes et salaires pour chacune des  fonctions occupées au sein de l'organisme</t>
  </si>
  <si>
    <t xml:space="preserve">États financiers </t>
  </si>
  <si>
    <t>Metteurs en scène *</t>
  </si>
  <si>
    <t>Chorégraphes*</t>
  </si>
  <si>
    <t>Compositeurs*</t>
  </si>
  <si>
    <t>Répétiteurs*</t>
  </si>
  <si>
    <t>Nombre de femmes</t>
  </si>
  <si>
    <t>Nombre d'hommes</t>
  </si>
  <si>
    <t xml:space="preserve"> Artistes, écrivains ou conteurs</t>
  </si>
  <si>
    <t>Périodiques (imprimé)</t>
  </si>
  <si>
    <t>Nom du ou des distributeurs</t>
  </si>
  <si>
    <t>Périodique imprimé</t>
  </si>
  <si>
    <t>Frais de production et de diffusion directement associés à la production d’un périodique imprimé</t>
  </si>
  <si>
    <t>Directeur artistique, de programmation, commissaire, rédacteur en chef, etc.</t>
  </si>
  <si>
    <t>Un ETC équivaut ici à un employé à  temps complet sur une base de 35 heures/semaine, 52 semaines par année, soit 1826,3 heures.  Les doubles fonctions chez un même employé doivent dorénavant être comptabilisées. Les décimales sont acceptées. (Par exemple: une demi-tâche peut représenter 0,5 ETC).</t>
  </si>
  <si>
    <t xml:space="preserve">Mandat 3 :  </t>
  </si>
  <si>
    <t>Accueil et programmation</t>
  </si>
  <si>
    <t>Alliance québécoise des techniciens de l'image et du son (AQTIS)</t>
  </si>
  <si>
    <t>Association des professionnels des arts de la scène du Québec (APASQ)</t>
  </si>
  <si>
    <t>Association des réalisateurs et réalisatrices du Québec (ARRQ)</t>
  </si>
  <si>
    <t>Association québécoise des auteurs dramatiques (AQAD)</t>
  </si>
  <si>
    <t>Canadian Actor's Equity Association (CAEA)</t>
  </si>
  <si>
    <t>Conseil du Québec de la Guilde canadienne des réalisateurs (CQGCR)</t>
  </si>
  <si>
    <t>Guilde des musiciens et musiciennes du Québec (GMMQ)</t>
  </si>
  <si>
    <t>Société des auteurs de radio, télévision et cinéma (SARTEC)</t>
  </si>
  <si>
    <t>Société professionnelle des auteurs et compositeurs du Québec (SPACQ)</t>
  </si>
  <si>
    <t>Pour chaque entente, joindre une preuve de versement de la part du producteur à l'association concernée.</t>
  </si>
  <si>
    <t>Si oui, cocher les cases appropriées :</t>
  </si>
  <si>
    <t>Union des artistes (UDA)</t>
  </si>
  <si>
    <r>
      <t xml:space="preserve">Diffuseurs spécialisés et pluridisciplinaires </t>
    </r>
    <r>
      <rPr>
        <sz val="11"/>
        <rFont val="Arial"/>
        <family val="2"/>
      </rPr>
      <t xml:space="preserve"> </t>
    </r>
    <r>
      <rPr>
        <sz val="10"/>
        <rFont val="Arial"/>
        <family val="2"/>
      </rPr>
      <t>(Sections 10; 14a)</t>
    </r>
  </si>
  <si>
    <t>Reproduire cette page et remplir pour chaque année requise.</t>
  </si>
  <si>
    <t>Section 10 : Bilan et plan de diffusion</t>
  </si>
  <si>
    <t>Section 12 a : Bilan et plan d'activité et de diffusion</t>
  </si>
  <si>
    <t>Section 16b : Plan de diffusion du prochain événement</t>
  </si>
  <si>
    <r>
      <t>Clentèle visée</t>
    </r>
    <r>
      <rPr>
        <sz val="8"/>
        <rFont val="Arial"/>
        <family val="2"/>
      </rPr>
      <t xml:space="preserve"> (préscolaire, primaire, secondaire, familiale, adulte)</t>
    </r>
  </si>
  <si>
    <t>(Sections 10; 14e; 16a et 16b)</t>
  </si>
  <si>
    <t xml:space="preserve"> (Sections 14c ou d; 16a et 16b)</t>
  </si>
  <si>
    <t xml:space="preserve"> Nombre d'heures rémunérées</t>
  </si>
  <si>
    <t xml:space="preserve"> Rémunération totale</t>
  </si>
  <si>
    <r>
      <t>DÉPENSES</t>
    </r>
    <r>
      <rPr>
        <sz val="8"/>
        <rFont val="Arial"/>
        <family val="2"/>
      </rPr>
      <t xml:space="preserve">  (% calculé sur les revenus totaux)</t>
    </r>
  </si>
  <si>
    <r>
      <t xml:space="preserve">REVENUS </t>
    </r>
    <r>
      <rPr>
        <sz val="8"/>
        <rFont val="Arial"/>
        <family val="2"/>
      </rPr>
      <t>(% calculé sur les revenus totaux)</t>
    </r>
  </si>
  <si>
    <r>
      <t>DÉPENSES</t>
    </r>
    <r>
      <rPr>
        <sz val="8"/>
        <rFont val="Arial"/>
        <family val="2"/>
      </rPr>
      <t xml:space="preserve"> (% calculé sur les revenus totaux)</t>
    </r>
  </si>
  <si>
    <r>
      <t>Personnel artistique</t>
    </r>
    <r>
      <rPr>
        <b/>
        <sz val="9"/>
        <color rgb="FF0070C0"/>
        <rFont val="Arial"/>
        <family val="2"/>
      </rPr>
      <t>*</t>
    </r>
  </si>
  <si>
    <r>
      <t>Personnel de production</t>
    </r>
    <r>
      <rPr>
        <b/>
        <sz val="9"/>
        <color rgb="FF0070C0"/>
        <rFont val="Arial"/>
        <family val="2"/>
      </rPr>
      <t>*</t>
    </r>
  </si>
  <si>
    <t>Type d’activité
**</t>
  </si>
  <si>
    <t>Joindre les documents si non transmis lors du dépôt de la dernière demande ou s'il y a eu des modifications.</t>
  </si>
  <si>
    <t>Signature  ____________________________________</t>
  </si>
  <si>
    <t>Date _______________</t>
  </si>
  <si>
    <r>
      <t>Nombre d'employés</t>
    </r>
    <r>
      <rPr>
        <b/>
        <sz val="8"/>
        <rFont val="Arial"/>
        <family val="2"/>
      </rPr>
      <t xml:space="preserve"> </t>
    </r>
    <r>
      <rPr>
        <b/>
        <sz val="7"/>
        <rFont val="Arial"/>
        <family val="2"/>
      </rPr>
      <t>(sans le personnel à l'accueil)</t>
    </r>
  </si>
  <si>
    <r>
      <t xml:space="preserve">Nombre total d'employés </t>
    </r>
    <r>
      <rPr>
        <b/>
        <sz val="8"/>
        <rFont val="Arial"/>
        <family val="2"/>
      </rPr>
      <t>(incluant le personnel à l'accueil)</t>
    </r>
  </si>
  <si>
    <t xml:space="preserve">Le surplus ou déficit d'exploitation accumulé peut être défini comme l'actif net non affecté (ou le solde du fonds d'administration générale) majoré des actifs nets des autres fonds liés à l'exploitation courante de l'organisme et des actifs nets d'organismes de charité ou de fondations apparentées. </t>
  </si>
  <si>
    <t xml:space="preserve">Le surplus ou déficit d'exploitation accumulé peut être défini comme l'actif net non affecté (ou le solde de fonds d'administration générale) majoré des actifs nets des autres fonds liés à l'exploitation courante de l'organisme et des actifs nets d'organismes de charité ou de fondations apparentées. </t>
  </si>
  <si>
    <t>Le surplus ou déficit d'exploitation accumulé peut être défini comme l'actif net non affecté (ou le solde du fonds d'administration générale) majoré des actifs nets des autres fonds liés à l'exploitation courante de l'organisme et des actifs nets d'organismes de charité ou de fondations apparentées.</t>
  </si>
  <si>
    <t>Section 9 : Bilan, plan d'activités et de diffusion</t>
  </si>
  <si>
    <t>Nombre d'artistes</t>
  </si>
  <si>
    <t>Metteurs en scène, chorégraphes, chef, directeur musical</t>
  </si>
  <si>
    <t>Activités de création</t>
  </si>
  <si>
    <t>Nombre de semaines de création</t>
  </si>
  <si>
    <t>Rapport final d'activité
pour les organismes bénéficiant d'un soutien à la mission</t>
  </si>
  <si>
    <t>et arts multidisciplinaires qui ont un double ou un triple mandat</t>
  </si>
  <si>
    <t>Nature 
de la 
création</t>
  </si>
  <si>
    <t>Nature de la création</t>
  </si>
  <si>
    <t>Titre de la production</t>
  </si>
  <si>
    <t>(Autres dépenses et revenus - Activités de création)</t>
  </si>
  <si>
    <t>(Autres dépenses et revenus - Activités de production - diffusion)</t>
  </si>
  <si>
    <t>Remplir une colonne pour chaque activité de création.</t>
  </si>
  <si>
    <t>Titre de la création</t>
  </si>
  <si>
    <t>Interprètes : salaire ou cachet moyen par création</t>
  </si>
  <si>
    <t>Frais variables de création</t>
  </si>
  <si>
    <r>
      <t xml:space="preserve">Remplir une colonne pour chaque production présentée en salle ou </t>
    </r>
    <r>
      <rPr>
        <sz val="9"/>
        <color indexed="18"/>
        <rFont val="Arial"/>
        <family val="2"/>
      </rPr>
      <t>en tournée.</t>
    </r>
  </si>
  <si>
    <r>
      <t>Arts du cirque, Arts multidisciplinaires et Théâtre</t>
    </r>
    <r>
      <rPr>
        <sz val="10"/>
        <rFont val="Arial"/>
        <family val="2"/>
      </rPr>
      <t xml:space="preserve"> (Sections 6b; 6c; 9; 14a)</t>
    </r>
  </si>
  <si>
    <r>
      <t>Danse</t>
    </r>
    <r>
      <rPr>
        <sz val="10"/>
        <rFont val="Arial"/>
        <family val="2"/>
      </rPr>
      <t xml:space="preserve"> (Sections 7b; 7c; 9; 14a)</t>
    </r>
  </si>
  <si>
    <r>
      <t>Musique</t>
    </r>
    <r>
      <rPr>
        <sz val="10"/>
        <rFont val="Arial"/>
        <family val="2"/>
      </rPr>
      <t xml:space="preserve"> (Sections 8b; 8c; 9; 14a)</t>
    </r>
  </si>
  <si>
    <r>
      <t xml:space="preserve">Diversité culturelle : </t>
    </r>
    <r>
      <rPr>
        <sz val="8"/>
        <rFont val="Arial"/>
        <family val="2"/>
      </rPr>
      <t>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r>
  </si>
  <si>
    <r>
      <t xml:space="preserve">Indiquer si certaines productions contribuent à la représentativité des artistes et écrivains autochtones ou de la diversité culturelle.
</t>
    </r>
    <r>
      <rPr>
        <b/>
        <sz val="7"/>
        <rFont val="Arial"/>
        <family val="2"/>
      </rPr>
      <t xml:space="preserve">Diversité culturelle : </t>
    </r>
    <r>
      <rPr>
        <sz val="7"/>
        <rFont val="Arial"/>
        <family val="2"/>
      </rPr>
      <t>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r>
  </si>
  <si>
    <t>(Remplir  les sections associées aux disciplines composant votre programmation (6b, 6c, 7b, 7c, 8b, 8c); 9;10; 14e)</t>
  </si>
  <si>
    <r>
      <t xml:space="preserve">Pluridisciplinaire </t>
    </r>
    <r>
      <rPr>
        <sz val="10"/>
        <rFont val="Arial"/>
        <family val="2"/>
      </rPr>
      <t>(Remplir les sections associées aux disciplines composant votre programmation</t>
    </r>
    <r>
      <rPr>
        <b/>
        <sz val="10"/>
        <rFont val="Arial"/>
        <family val="2"/>
      </rPr>
      <t xml:space="preserve"> </t>
    </r>
    <r>
      <rPr>
        <sz val="10"/>
        <rFont val="Arial"/>
        <family val="2"/>
      </rPr>
      <t>(6b; 6c; 7b; 7c; 8b; 8c); 9; 14a)</t>
    </r>
  </si>
  <si>
    <t>(Remplir  les sections associées aux disciplines composant votre programmation (6b, 6c, 7b, 7c, 8b, 8c); 9; 14e; 16a et 16b)</t>
  </si>
  <si>
    <t>Subvention à la mission</t>
  </si>
  <si>
    <t>Nature de création</t>
  </si>
  <si>
    <t>Compositeur *</t>
  </si>
  <si>
    <t>Organismes avec un double ou un triple mandat en arts de la scène et en arts multidisciplinaires</t>
  </si>
  <si>
    <t>Section 14d : Sommaire des revenus et dépenses - Événement biennal ou triennal</t>
  </si>
  <si>
    <t>Autres (personnel de recherche de financement, etc.):</t>
  </si>
  <si>
    <t>Pour les associations professionnelles, les organismes de services, les regroupements nationaux et les organismes en arts visuels, métiers d'art, recherche architecturale, arts numériques et cinéma-vidéo</t>
  </si>
  <si>
    <t>les périodiques culturels, les associations professionnelles d'artistes,</t>
  </si>
  <si>
    <t>les regroupements nationaux et les organismes de services</t>
  </si>
  <si>
    <t>Si votre situation financière affiche un déficit accumulé (Fonds d'administration générale (ligne 180) ou Actifs nets non affectés (Ligne 188)) supérieur à 10 % de vos revenus, énumérez les mesures correctrices et les actions entreprises pour rectifier la situation.</t>
  </si>
  <si>
    <t>Si votre situation financière affiche un surplus accumulé (Fonds d'administration générale (ligne 180) ou Actifs nets non affectés (Ligne 188)) supérieur à 35 % de vos revenus, précisez vos intentions ou vos objectifs à cet égard.</t>
  </si>
  <si>
    <t>Si votre situation financière affiche un déficit accumulé (Fonds d'administration générale (ligne 143) ou Actifs nets non affectés (Ligne 151)) supérieur à 10 % de vos revenus, énumérez les mesures correctrices et les actions entreprises pour rectifier la situation.</t>
  </si>
  <si>
    <t>Si votre situation financière affiche un surplus accumulé (Fonds d'administration générale (ligne 143) ou Actifs nets non affectés (Ligne 151)) supérieur à 35 % de vos revenus, précisez vos intentions ou vos objectifs à cet égard.</t>
  </si>
  <si>
    <t>Si votre situation financière affiche un déficit accumulé (Fonds d'administration générale (ligne 163) ou Actifs nets non affectés (Ligne 171)) supérieur à 10 % de vos revenus, énumérez les mesures correctrices et les actions entreprises pour rectifier la situation.</t>
  </si>
  <si>
    <t>Si votre situation financière affiche un surplus accumulé (Fonds d'administration générale (ligne 163) ou Actifs nets non affectés (Ligne 171)) supérieur à 35 % de vos revenus, précisez vos intentions ou vos objectifs à cet égard.</t>
  </si>
  <si>
    <t>Si votre situation financière affiche un déficit accumulé (Fonds d'administration générale (ligne 161) ou Actifs nets non affectés (Ligne 169)) supérieur à 10 % de vos revenus, énumérez les mesures correctrices et les actions entreprises pour rectifier la situation.</t>
  </si>
  <si>
    <t>Si votre situation financière affiche un déficit accumulé (Fonds d'administration générale (ligne 188) ou Actifs nets non affectés (Ligne 196)) supérieur à 10 % de vos revenus, énumérez les mesures correctrices et les actions entreprises pour rectifier la situation.</t>
  </si>
  <si>
    <t>Si votre situation financière affiche un surplus accumulé (Fonds d'administration générale (ligne 188) ou Actifs nets non affectés (Ligne 196)) supérieur à 35 % de vos revenus, précisez vos intentions ou vos objectifs à cet égard.</t>
  </si>
  <si>
    <t xml:space="preserve">Poste de direction : Nombre de personnes issues de la diversité culturelle (3) occupant un poste de direction ? </t>
  </si>
  <si>
    <t>Nombre de membres issus de la diversité culturelle (3)</t>
  </si>
  <si>
    <t>Remplir une colonne pour chaque activité de production présentée en salle ou en tournée</t>
  </si>
  <si>
    <t>Revenus  (excluant les subventions)</t>
  </si>
  <si>
    <t>Nombre de création</t>
  </si>
  <si>
    <r>
      <t xml:space="preserve">Revenus </t>
    </r>
    <r>
      <rPr>
        <sz val="9"/>
        <rFont val="Arial"/>
        <family val="2"/>
      </rPr>
      <t>(excluant les subventions)</t>
    </r>
  </si>
  <si>
    <t>Musiciens : cachet moyen par création</t>
  </si>
  <si>
    <t>Indiquer si certaines productions contribuent à la représentativité des artistes et écrivains autochtones ou de la diversité culturelle.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</si>
  <si>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r>
      <t xml:space="preserve">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t>
    </r>
    <r>
      <rPr>
        <sz val="8"/>
        <rFont val="Arial"/>
        <family val="2"/>
      </rPr>
      <t>Source: Plan d'action pour la diversité culturelle 2016-2019 du CALQ.</t>
    </r>
  </si>
  <si>
    <t>Diversité culturelle :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</si>
  <si>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t>(3) Diversité culturelle :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</si>
  <si>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t>Remplir une colonne pour chaque production présentée en salle ou en tournée.</t>
  </si>
  <si>
    <t xml:space="preserve"> Avertissement : Pour les organismes de création-production en arts de la scène et en arts multidisciplinaires, consignez uniquement les salaires relatifs aux fonctions énumérées ci-dessous qui ne sont pas comptabilisés dans les sections  6b, 6c, 7b, 7c, 8b ou 8c du rapport final d’activité.</t>
  </si>
  <si>
    <t xml:space="preserve">Document à déposer dans </t>
  </si>
  <si>
    <t>IMPORTANT : Masquer tous renseignements personnels confidentiels (exemple : le NAS)</t>
  </si>
  <si>
    <t>Présentation WEB</t>
  </si>
  <si>
    <t>Présentation en WEBDIFFUSION</t>
  </si>
  <si>
    <t>WEBDIFFUSION</t>
  </si>
  <si>
    <t>Remplir une ligne pour chaque activité.</t>
  </si>
  <si>
    <r>
      <t>Organismes professionnels en arts visuels, arts numériques, cinéma - vidéo, métiers d'art et recherche architecturale</t>
    </r>
    <r>
      <rPr>
        <sz val="11"/>
        <rFont val="Arial"/>
        <family val="2"/>
      </rPr>
      <t xml:space="preserve"> </t>
    </r>
    <r>
      <rPr>
        <sz val="10"/>
        <rFont val="Arial"/>
        <family val="2"/>
      </rPr>
      <t>(Sections 11a; 11b; 13; 14a; 15b)</t>
    </r>
  </si>
  <si>
    <r>
      <t>Mon dossier CALQ
o</t>
    </r>
    <r>
      <rPr>
        <b/>
        <sz val="10"/>
        <rFont val="Arial"/>
        <family val="2"/>
      </rPr>
      <t xml:space="preserve">nglet </t>
    </r>
    <r>
      <rPr>
        <b/>
        <i/>
        <sz val="10"/>
        <rFont val="Arial"/>
        <family val="2"/>
      </rPr>
      <t>Document</t>
    </r>
  </si>
  <si>
    <r>
      <t>Extrait du procès-verbal de la réunion du conseil d’administration attestant de l’adoption et de la mise en œuvre, par l’organisme, d’une politique de prévention du harcèlement psychologique et de traitement des plaintes conformément à l’article 81.19 de la</t>
    </r>
    <r>
      <rPr>
        <b/>
        <i/>
        <sz val="10"/>
        <rFont val="Arial"/>
        <family val="2"/>
      </rPr>
      <t xml:space="preserve"> Loi sur les normes du travail</t>
    </r>
    <r>
      <rPr>
        <b/>
        <sz val="10"/>
        <rFont val="Arial"/>
        <family val="2"/>
      </rPr>
      <t>.</t>
    </r>
  </si>
  <si>
    <t>Lieu de diffusion
(Si le spectacle a été présenté en ligne, indiquer WEBDIFFUSION)</t>
  </si>
  <si>
    <r>
      <t xml:space="preserve">Lieu de la tenue de l'activité 
</t>
    </r>
    <r>
      <rPr>
        <sz val="8"/>
        <rFont val="Arial"/>
        <family val="2"/>
      </rPr>
      <t>(Indiquer la ville pour les activités au Québec, la province ou le pays pour les activités à l'extérieur. 
Si l'activité a été réalisée en ligne indiquer : WEBDIFFUSION)</t>
    </r>
  </si>
  <si>
    <t>Lieu de diffusion
(Si l'activité a été présenté en ligne, indiquer WEBDIFFUSION)</t>
  </si>
  <si>
    <t>Représen-tativité des artistes****</t>
  </si>
  <si>
    <t>Indiquer si certaines productions contribuent à la représentativité des artistes et écrivains autochtones ou de la diversité culturelle.
Diversité culturelle :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</si>
  <si>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t>Section 11 : Bilan et plan de programmation artistique</t>
  </si>
  <si>
    <r>
      <t xml:space="preserve">Provenance des artistes
</t>
    </r>
    <r>
      <rPr>
        <sz val="8"/>
        <rFont val="Arial"/>
        <family val="2"/>
      </rPr>
      <t>(Indiquer la ville pour le Québec et 
la province ou le pays pour l'extérieur)</t>
    </r>
  </si>
  <si>
    <t>Nombre de  visiteurs ou de participants</t>
  </si>
  <si>
    <t>Noms des artistes et/ou des intervenants</t>
  </si>
  <si>
    <r>
      <t xml:space="preserve">Provenance des artistes ou des intervenants
</t>
    </r>
    <r>
      <rPr>
        <sz val="8"/>
        <rFont val="Arial"/>
        <family val="2"/>
      </rPr>
      <t>(Indiquer la ville pour le Québec et 
la province ou le pays pour l'extérieur)</t>
    </r>
  </si>
  <si>
    <t>Section 11 b: Bilan et plan d'activité et de médiation</t>
  </si>
  <si>
    <t>Nombre artistes et/ou intervenants (femme)</t>
  </si>
  <si>
    <t>Nombre artistes et/ou intervenants  (homme)</t>
  </si>
  <si>
    <t>Nombre de visiteurs 
ou de partcipants</t>
  </si>
  <si>
    <t>Nom des artistes</t>
  </si>
  <si>
    <t>Activité bénéfice, activité de médiation, colloque, conférence, formation,rencontre d'artistes avec le public, visite scolaire.</t>
  </si>
  <si>
    <t>Exposition, manifestation, performances, programmation film/vidéo, résidence, concert, lecture, atelier, etc.</t>
  </si>
  <si>
    <t xml:space="preserve"> (Sections 13; 14c ou d; 16a et 16b)</t>
  </si>
  <si>
    <t>2021-2022</t>
  </si>
  <si>
    <t>Document à joindre à la demande</t>
  </si>
  <si>
    <t>Autochtone</t>
  </si>
  <si>
    <t>Diversité culturelle</t>
  </si>
  <si>
    <t>Totaux</t>
  </si>
  <si>
    <t>Nombre de productions</t>
  </si>
  <si>
    <t>Diversité</t>
  </si>
  <si>
    <t>Writers Guild of Canada (WGC)</t>
  </si>
  <si>
    <t>Je soussigné(e), ___________________________________ déclare :</t>
  </si>
  <si>
    <r>
      <t>§</t>
    </r>
    <r>
      <rPr>
        <sz val="7"/>
        <rFont val="Times New Roman"/>
        <family val="1"/>
      </rPr>
      <t xml:space="preserve">  </t>
    </r>
    <r>
      <rPr>
        <sz val="10"/>
        <rFont val="Arial"/>
        <family val="2"/>
      </rPr>
      <t>être un(e) représentant(e) dûment autorisé(e) à signer les documents transmis dans la présente demande au nom de  _________________________________________ [nom légal de l'organisme];</t>
    </r>
  </si>
  <si>
    <r>
      <rPr>
        <b/>
        <sz val="8"/>
        <rFont val="Arial"/>
        <family val="2"/>
      </rPr>
      <t>Sous tota</t>
    </r>
    <r>
      <rPr>
        <sz val="8"/>
        <rFont val="Arial"/>
        <family val="2"/>
      </rPr>
      <t>l (Marché local &amp; québécois)</t>
    </r>
  </si>
  <si>
    <t>Autochtone :</t>
  </si>
  <si>
    <t>Diversité :</t>
  </si>
  <si>
    <t>Représentativité des artistes</t>
  </si>
  <si>
    <t xml:space="preserve">Représentativité </t>
  </si>
  <si>
    <t xml:space="preserve">Autochtone : </t>
  </si>
  <si>
    <t>Représentativité</t>
  </si>
  <si>
    <t xml:space="preserve"> Représentativité</t>
  </si>
  <si>
    <t>Bilan et programme d'activités</t>
  </si>
  <si>
    <t>Décrire les activités réalisées et les retombées sur la communauté artistique ou littéraire.</t>
  </si>
  <si>
    <t>(Conseils pratiques : préparez votre texte dans un fichier Word et faites un copier-coller dans la case; vous pouvez agrandir la case le cas échéant)</t>
  </si>
  <si>
    <t>Veuillez indiquer les grandes lignes de votre programme d'activités</t>
  </si>
  <si>
    <t>(Bilan&amp;programme d'activité; Sections 14 b; 15b)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</si>
</sst>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0\ &quot;$&quot;_);\(#,##0\ &quot;$&quot;\)"/>
    <numFmt numFmtId="42" formatCode="_ * #,##0_)\ &quot;$&quot;_ ;_ * \(#,##0\)\ &quot;$&quot;_ ;_ * &quot;-&quot;_)\ &quot;$&quot;_ ;_ @_ "/>
    <numFmt numFmtId="44" formatCode="_ * #,##0.00_)\ &quot;$&quot;_ ;_ * \(#,##0.00\)\ &quot;$&quot;_ ;_ * &quot;-&quot;??_)\ &quot;$&quot;_ ;_ @_ "/>
    <numFmt numFmtId="164" formatCode="_ * #,##0_)\ _$_ ;_ * \(#,##0\)\ _$_ ;_ * &quot;-&quot;_)\ _$_ ;_ @_ "/>
    <numFmt numFmtId="165" formatCode="_ * #,##0_)&quot; $&quot;_ ;_ * \(#,##0\)&quot; $&quot;_ ;_ * &quot;-&quot;_)&quot; $&quot;_ ;_ @_ "/>
    <numFmt numFmtId="166" formatCode="* #,##0_)_ ;\ * \(#,##0\)_ ;* &quot;-&quot;_)_ ;_ @_ "/>
    <numFmt numFmtId="167" formatCode="_ * #,##0.00_)&quot; $&quot;_ ;_ * \(#,##0.00\)&quot; $&quot;_ ;_ * &quot;-&quot;??_)&quot; $&quot;_ ;_ @_ "/>
    <numFmt numFmtId="168" formatCode="_ * #,##0_)\ &quot;$&quot;_ ;_ * \(#,##0\)\ &quot;$&quot;_ ;_ * &quot;-&quot;??_)\ &quot;$&quot;_ ;_ @_ "/>
    <numFmt numFmtId="169" formatCode="d/mmm/yy"/>
    <numFmt numFmtId="170" formatCode="_ * #,##0_)_ _$_ ;_ * \(#,##0\)_ _$_ ;_ * &quot;-&quot;_)_ _$_ ;_ @_ "/>
    <numFmt numFmtId="171" formatCode="0%;\(0%\)"/>
    <numFmt numFmtId="172" formatCode="_ * #,##0.00_)\ [$$-C0C]_ ;_ * \(#,##0.00\)\ [$$-C0C]_ ;_ * &quot;-&quot;??_)\ [$$-C0C]_ ;_ @_ "/>
    <numFmt numFmtId="173" formatCode="#,##0\ &quot;$&quot;"/>
  </numFmts>
  <fonts count="112">
    <font>
      <sz val="10"/>
      <name val="Arial"/>
    </font>
    <font>
      <sz val="11"/>
      <color theme="1"/>
      <name val="Calibri"/>
      <family val="2"/>
      <scheme val="minor"/>
    </font>
    <font>
      <sz val="11"/>
      <color theme="1"/>
      <name val="Calibri"/>
      <family val="2"/>
      <scheme val="minor"/>
    </font>
    <font>
      <sz val="9"/>
      <color theme="1"/>
      <name val="Arial"/>
      <family val="2"/>
    </font>
    <font>
      <sz val="9"/>
      <color theme="1"/>
      <name val="Arial"/>
      <family val="2"/>
    </font>
    <font>
      <sz val="9"/>
      <color theme="1"/>
      <name val="Arial"/>
      <family val="2"/>
    </font>
    <font>
      <sz val="10"/>
      <name val="Arial"/>
      <family val="2"/>
    </font>
    <font>
      <sz val="9"/>
      <name val="Arial"/>
      <family val="2"/>
    </font>
    <font>
      <b/>
      <sz val="10"/>
      <name val="Arial"/>
      <family val="2"/>
    </font>
    <font>
      <b/>
      <sz val="12"/>
      <name val="Arial"/>
      <family val="2"/>
    </font>
    <font>
      <b/>
      <sz val="10"/>
      <name val="Arial"/>
      <family val="2"/>
    </font>
    <font>
      <b/>
      <sz val="14"/>
      <name val="Arial"/>
      <family val="2"/>
    </font>
    <font>
      <b/>
      <sz val="9"/>
      <name val="Arial"/>
      <family val="2"/>
    </font>
    <font>
      <sz val="10"/>
      <name val="Arial"/>
      <family val="2"/>
    </font>
    <font>
      <sz val="9"/>
      <name val="Arial"/>
      <family val="2"/>
    </font>
    <font>
      <sz val="9"/>
      <color indexed="10"/>
      <name val="Arial"/>
      <family val="2"/>
    </font>
    <font>
      <b/>
      <sz val="8"/>
      <color indexed="10"/>
      <name val="Arial"/>
      <family val="2"/>
    </font>
    <font>
      <sz val="8"/>
      <name val="Arial"/>
      <family val="2"/>
    </font>
    <font>
      <b/>
      <sz val="8"/>
      <name val="Arial"/>
      <family val="2"/>
    </font>
    <font>
      <b/>
      <sz val="14"/>
      <name val="Arial"/>
      <family val="2"/>
    </font>
    <font>
      <i/>
      <sz val="9"/>
      <name val="Arial"/>
      <family val="2"/>
    </font>
    <font>
      <b/>
      <i/>
      <sz val="9"/>
      <color indexed="18"/>
      <name val="Arial"/>
      <family val="2"/>
    </font>
    <font>
      <b/>
      <sz val="14"/>
      <color indexed="18"/>
      <name val="Arial"/>
      <family val="2"/>
    </font>
    <font>
      <b/>
      <sz val="9"/>
      <name val="Helv"/>
      <family val="2"/>
    </font>
    <font>
      <sz val="9"/>
      <color indexed="18"/>
      <name val="Arial"/>
      <family val="2"/>
    </font>
    <font>
      <b/>
      <sz val="10"/>
      <color indexed="18"/>
      <name val="Arial"/>
      <family val="2"/>
    </font>
    <font>
      <sz val="7"/>
      <name val="Arial"/>
      <family val="2"/>
    </font>
    <font>
      <i/>
      <sz val="10"/>
      <name val="Arial"/>
      <family val="2"/>
    </font>
    <font>
      <b/>
      <sz val="7"/>
      <name val="Arial"/>
      <family val="2"/>
    </font>
    <font>
      <i/>
      <sz val="8"/>
      <name val="Arial"/>
      <family val="2"/>
    </font>
    <font>
      <i/>
      <sz val="7"/>
      <name val="Arial"/>
      <family val="2"/>
    </font>
    <font>
      <b/>
      <i/>
      <sz val="7"/>
      <name val="Arial"/>
      <family val="2"/>
    </font>
    <font>
      <b/>
      <sz val="9"/>
      <color indexed="18"/>
      <name val="Arial"/>
      <family val="2"/>
    </font>
    <font>
      <sz val="5"/>
      <name val="Arial"/>
      <family val="2"/>
    </font>
    <font>
      <b/>
      <sz val="8"/>
      <color indexed="18"/>
      <name val="Arial"/>
      <family val="2"/>
    </font>
    <font>
      <sz val="9"/>
      <name val="Arial"/>
      <family val="2"/>
    </font>
    <font>
      <sz val="10"/>
      <name val="Arial"/>
      <family val="2"/>
    </font>
    <font>
      <sz val="10"/>
      <color indexed="18"/>
      <name val="Arial"/>
      <family val="2"/>
    </font>
    <font>
      <sz val="9"/>
      <color indexed="18"/>
      <name val="Arial"/>
      <family val="2"/>
    </font>
    <font>
      <sz val="8"/>
      <color indexed="18"/>
      <name val="Arial"/>
      <family val="2"/>
    </font>
    <font>
      <sz val="10"/>
      <name val="Geneva"/>
    </font>
    <font>
      <b/>
      <sz val="9"/>
      <color indexed="18"/>
      <name val="Arial"/>
      <family val="2"/>
    </font>
    <font>
      <sz val="7"/>
      <color indexed="18"/>
      <name val="Arial"/>
      <family val="2"/>
    </font>
    <font>
      <sz val="11"/>
      <name val="Arial"/>
      <family val="2"/>
    </font>
    <font>
      <b/>
      <sz val="11"/>
      <name val="Arial"/>
      <family val="2"/>
    </font>
    <font>
      <b/>
      <i/>
      <sz val="7"/>
      <name val="Arial"/>
      <family val="2"/>
    </font>
    <font>
      <sz val="7"/>
      <name val="Arial"/>
      <family val="2"/>
    </font>
    <font>
      <sz val="9"/>
      <name val="Arial"/>
      <family val="2"/>
    </font>
    <font>
      <b/>
      <sz val="9"/>
      <name val="Arial"/>
      <family val="2"/>
    </font>
    <font>
      <sz val="8"/>
      <color indexed="81"/>
      <name val="Tahoma"/>
      <family val="2"/>
    </font>
    <font>
      <b/>
      <i/>
      <sz val="9"/>
      <name val="Arial"/>
      <family val="2"/>
    </font>
    <font>
      <sz val="8"/>
      <name val="Arial"/>
      <family val="2"/>
    </font>
    <font>
      <b/>
      <strike/>
      <sz val="8"/>
      <color indexed="18"/>
      <name val="Arial"/>
      <family val="2"/>
    </font>
    <font>
      <b/>
      <sz val="7"/>
      <name val="Arial"/>
      <family val="2"/>
    </font>
    <font>
      <b/>
      <sz val="8"/>
      <color indexed="18"/>
      <name val="Arial"/>
      <family val="2"/>
    </font>
    <font>
      <b/>
      <sz val="9"/>
      <color indexed="18"/>
      <name val="Arial"/>
      <family val="2"/>
    </font>
    <font>
      <sz val="9"/>
      <color indexed="18"/>
      <name val="Arial"/>
      <family val="2"/>
    </font>
    <font>
      <b/>
      <u/>
      <sz val="8"/>
      <color indexed="18"/>
      <name val="Arial"/>
      <family val="2"/>
    </font>
    <font>
      <b/>
      <sz val="10"/>
      <name val="Arial"/>
      <family val="2"/>
    </font>
    <font>
      <b/>
      <sz val="11"/>
      <name val="Arial"/>
      <family val="2"/>
    </font>
    <font>
      <b/>
      <sz val="14"/>
      <name val="Arial"/>
      <family val="2"/>
    </font>
    <font>
      <sz val="9"/>
      <name val="Arial"/>
      <family val="2"/>
    </font>
    <font>
      <b/>
      <sz val="10"/>
      <name val="Arial"/>
      <family val="2"/>
    </font>
    <font>
      <sz val="10"/>
      <color indexed="18"/>
      <name val="Arial"/>
      <family val="2"/>
    </font>
    <font>
      <sz val="8"/>
      <name val="Helv"/>
      <family val="2"/>
    </font>
    <font>
      <sz val="9"/>
      <name val="Helv"/>
      <family val="2"/>
    </font>
    <font>
      <b/>
      <sz val="8"/>
      <color indexed="62"/>
      <name val="Arial"/>
      <family val="2"/>
    </font>
    <font>
      <i/>
      <sz val="8"/>
      <color indexed="62"/>
      <name val="Arial"/>
      <family val="2"/>
    </font>
    <font>
      <b/>
      <sz val="12"/>
      <name val="Arial"/>
      <family val="2"/>
    </font>
    <font>
      <b/>
      <i/>
      <sz val="10"/>
      <name val="Arial"/>
      <family val="2"/>
    </font>
    <font>
      <sz val="8"/>
      <color indexed="10"/>
      <name val="Arial"/>
      <family val="2"/>
    </font>
    <font>
      <sz val="7"/>
      <color indexed="10"/>
      <name val="Arial"/>
      <family val="2"/>
    </font>
    <font>
      <sz val="8"/>
      <color rgb="FF000000"/>
      <name val="Tahoma"/>
      <family val="2"/>
    </font>
    <font>
      <sz val="10"/>
      <color rgb="FFFF0000"/>
      <name val="Arial"/>
      <family val="2"/>
    </font>
    <font>
      <i/>
      <sz val="7"/>
      <color rgb="FFFF0000"/>
      <name val="Arial"/>
      <family val="2"/>
    </font>
    <font>
      <sz val="10"/>
      <color rgb="FF000000"/>
      <name val="Arial"/>
      <family val="2"/>
    </font>
    <font>
      <sz val="9"/>
      <name val="Arial Narrow"/>
      <family val="2"/>
    </font>
    <font>
      <sz val="12"/>
      <name val="Arial"/>
      <family val="2"/>
    </font>
    <font>
      <b/>
      <sz val="12"/>
      <color indexed="18"/>
      <name val="Arial"/>
      <family val="2"/>
    </font>
    <font>
      <sz val="11"/>
      <color theme="1"/>
      <name val="Calibri"/>
      <family val="2"/>
      <scheme val="minor"/>
    </font>
    <font>
      <sz val="11"/>
      <color theme="0"/>
      <name val="Arial"/>
      <family val="2"/>
    </font>
    <font>
      <b/>
      <i/>
      <sz val="12"/>
      <color indexed="18"/>
      <name val="Arial"/>
      <family val="2"/>
    </font>
    <font>
      <b/>
      <i/>
      <sz val="8"/>
      <name val="Arial"/>
      <family val="2"/>
    </font>
    <font>
      <sz val="10"/>
      <name val="Wingdings"/>
      <charset val="2"/>
    </font>
    <font>
      <sz val="7"/>
      <name val="Times New Roman"/>
      <family val="1"/>
    </font>
    <font>
      <sz val="10"/>
      <color theme="1"/>
      <name val="Arial"/>
      <family val="2"/>
    </font>
    <font>
      <sz val="8"/>
      <color theme="1"/>
      <name val="Arial"/>
      <family val="2"/>
    </font>
    <font>
      <sz val="10"/>
      <name val="Calibri"/>
      <family val="2"/>
    </font>
    <font>
      <sz val="8"/>
      <name val="Calibri"/>
      <family val="2"/>
    </font>
    <font>
      <u/>
      <sz val="8"/>
      <name val="Arial"/>
      <family val="2"/>
    </font>
    <font>
      <u/>
      <sz val="8"/>
      <name val="Calibri"/>
      <family val="2"/>
    </font>
    <font>
      <b/>
      <strike/>
      <sz val="8"/>
      <name val="Arial"/>
      <family val="2"/>
    </font>
    <font>
      <i/>
      <strike/>
      <sz val="8"/>
      <name val="Arial"/>
      <family val="2"/>
    </font>
    <font>
      <sz val="10"/>
      <color theme="0"/>
      <name val="Arial"/>
      <family val="2"/>
    </font>
    <font>
      <sz val="11"/>
      <name val="Calibri"/>
      <family val="2"/>
    </font>
    <font>
      <b/>
      <sz val="11"/>
      <name val="Calibri"/>
      <family val="2"/>
    </font>
    <font>
      <sz val="8"/>
      <color rgb="FFFF0000"/>
      <name val="Arial"/>
      <family val="2"/>
    </font>
    <font>
      <b/>
      <sz val="7"/>
      <color indexed="18"/>
      <name val="Arial"/>
      <family val="2"/>
    </font>
    <font>
      <b/>
      <sz val="9"/>
      <color rgb="FF0070C0"/>
      <name val="Arial"/>
      <family val="2"/>
    </font>
    <font>
      <sz val="9"/>
      <name val="Calibri"/>
      <family val="2"/>
    </font>
    <font>
      <b/>
      <sz val="9"/>
      <color theme="1"/>
      <name val="Arial"/>
      <family val="2"/>
    </font>
    <font>
      <b/>
      <strike/>
      <sz val="9"/>
      <name val="Arial"/>
      <family val="2"/>
    </font>
    <font>
      <i/>
      <strike/>
      <sz val="9"/>
      <name val="Arial"/>
      <family val="2"/>
    </font>
    <font>
      <b/>
      <sz val="14"/>
      <color theme="4" tint="-0.499984740745262"/>
      <name val="Arial"/>
      <family val="2"/>
    </font>
    <font>
      <sz val="10"/>
      <color theme="4" tint="-0.499984740745262"/>
      <name val="Arial"/>
      <family val="2"/>
    </font>
    <font>
      <b/>
      <sz val="14"/>
      <color rgb="FF002060"/>
      <name val="Arial"/>
      <family val="2"/>
    </font>
    <font>
      <b/>
      <sz val="11"/>
      <color indexed="18"/>
      <name val="Arial"/>
      <family val="2"/>
    </font>
    <font>
      <b/>
      <sz val="16"/>
      <color theme="3"/>
      <name val="Arial"/>
      <family val="2"/>
    </font>
    <font>
      <sz val="10"/>
      <color theme="3"/>
      <name val="Arial"/>
      <family val="2"/>
    </font>
    <font>
      <b/>
      <sz val="12"/>
      <color theme="0"/>
      <name val="Arial"/>
      <family val="2"/>
    </font>
    <font>
      <b/>
      <sz val="12"/>
      <color theme="0"/>
      <name val="Calibri"/>
      <family val="2"/>
    </font>
    <font>
      <u/>
      <sz val="10"/>
      <color theme="10"/>
      <name val="Arial"/>
      <family val="2"/>
    </font>
  </fonts>
  <fills count="1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rgb="FFE2E2E2"/>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theme="3"/>
        <bgColor indexed="64"/>
      </patternFill>
    </fill>
  </fills>
  <borders count="74">
    <border>
      <left/>
      <right/>
      <top/>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hair">
        <color indexed="64"/>
      </right>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right/>
      <top style="medium">
        <color indexed="64"/>
      </top>
      <bottom/>
      <diagonal/>
    </border>
    <border>
      <left/>
      <right/>
      <top style="thick">
        <color indexed="64"/>
      </top>
      <bottom/>
      <diagonal/>
    </border>
    <border>
      <left/>
      <right/>
      <top style="hair">
        <color indexed="64"/>
      </top>
      <bottom style="thick">
        <color indexed="64"/>
      </bottom>
      <diagonal/>
    </border>
    <border>
      <left/>
      <right style="medium">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style="medium">
        <color auto="1"/>
      </left>
      <right/>
      <top/>
      <bottom/>
      <diagonal/>
    </border>
    <border>
      <left/>
      <right style="medium">
        <color auto="1"/>
      </right>
      <top/>
      <bottom style="thin">
        <color indexed="64"/>
      </bottom>
      <diagonal/>
    </border>
    <border>
      <left/>
      <right style="medium">
        <color auto="1"/>
      </right>
      <top style="thin">
        <color indexed="64"/>
      </top>
      <bottom style="thin">
        <color indexed="64"/>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top style="double">
        <color auto="1"/>
      </top>
      <bottom/>
      <diagonal/>
    </border>
    <border>
      <left/>
      <right style="medium">
        <color auto="1"/>
      </right>
      <top style="thin">
        <color indexed="64"/>
      </top>
      <bottom/>
      <diagonal/>
    </border>
    <border>
      <left style="medium">
        <color indexed="64"/>
      </left>
      <right style="thin">
        <color auto="1"/>
      </right>
      <top style="medium">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bottom style="medium">
        <color rgb="FF000000"/>
      </bottom>
      <diagonal/>
    </border>
    <border>
      <left/>
      <right/>
      <top style="medium">
        <color indexed="64"/>
      </top>
      <bottom style="thin">
        <color indexed="64"/>
      </bottom>
      <diagonal/>
    </border>
    <border>
      <left/>
      <right style="medium">
        <color indexed="64"/>
      </right>
      <top style="medium">
        <color auto="1"/>
      </top>
      <bottom style="thin">
        <color auto="1"/>
      </bottom>
      <diagonal/>
    </border>
    <border>
      <left/>
      <right style="medium">
        <color rgb="FF000000"/>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bottom style="thin">
        <color indexed="64"/>
      </bottom>
      <diagonal/>
    </border>
    <border>
      <left/>
      <right style="medium">
        <color rgb="FF000000"/>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auto="1"/>
      </right>
      <top style="thin">
        <color indexed="64"/>
      </top>
      <bottom style="medium">
        <color auto="1"/>
      </bottom>
      <diagonal/>
    </border>
    <border>
      <left style="medium">
        <color indexed="64"/>
      </left>
      <right style="medium">
        <color indexed="64"/>
      </right>
      <top style="thin">
        <color indexed="64"/>
      </top>
      <bottom style="thin">
        <color indexed="64"/>
      </bottom>
      <diagonal/>
    </border>
    <border>
      <left style="medium">
        <color auto="1"/>
      </left>
      <right/>
      <top style="medium">
        <color rgb="FF000000"/>
      </top>
      <bottom/>
      <diagonal/>
    </border>
    <border>
      <left style="medium">
        <color auto="1"/>
      </left>
      <right style="medium">
        <color auto="1"/>
      </right>
      <top/>
      <bottom style="medium">
        <color auto="1"/>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s>
  <cellStyleXfs count="102">
    <xf numFmtId="0" fontId="0" fillId="0" borderId="0">
      <alignment horizontal="center" vertical="center"/>
    </xf>
    <xf numFmtId="49" fontId="11" fillId="0" borderId="0">
      <alignment horizontal="left" vertical="top"/>
    </xf>
    <xf numFmtId="49" fontId="60" fillId="0" borderId="0">
      <alignment horizontal="left" vertical="top"/>
    </xf>
    <xf numFmtId="164" fontId="6" fillId="0" borderId="0" applyFont="0" applyFill="0" applyBorder="0" applyAlignment="0" applyProtection="0"/>
    <xf numFmtId="166" fontId="61" fillId="0" borderId="1" applyFill="0" applyAlignment="0" applyProtection="0"/>
    <xf numFmtId="170" fontId="40"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165" fontId="7" fillId="0" borderId="0" applyFont="0" applyFill="0" applyBorder="0" applyAlignment="0" applyProtection="0"/>
    <xf numFmtId="42" fontId="7" fillId="0" borderId="0" applyFont="0" applyFill="0" applyBorder="0" applyAlignment="0" applyProtection="0"/>
    <xf numFmtId="42" fontId="61" fillId="0" borderId="0" applyFont="0" applyFill="0" applyBorder="0" applyAlignment="0" applyProtection="0"/>
    <xf numFmtId="165" fontId="40" fillId="0" borderId="0" applyFont="0" applyFill="0" applyBorder="0" applyAlignment="0" applyProtection="0"/>
    <xf numFmtId="167" fontId="61" fillId="0" borderId="0" applyFont="0" applyFill="0" applyBorder="0" applyAlignment="0" applyProtection="0"/>
    <xf numFmtId="167" fontId="7" fillId="0" borderId="0" applyFont="0" applyFill="0" applyBorder="0" applyAlignment="0" applyProtection="0"/>
    <xf numFmtId="0" fontId="13" fillId="0" borderId="0">
      <alignment horizontal="center" vertical="center"/>
    </xf>
    <xf numFmtId="0" fontId="7" fillId="0" borderId="0"/>
    <xf numFmtId="0" fontId="61" fillId="0" borderId="0"/>
    <xf numFmtId="0" fontId="61" fillId="0" borderId="0"/>
    <xf numFmtId="0" fontId="7" fillId="0" borderId="0"/>
    <xf numFmtId="0" fontId="6" fillId="0" borderId="0"/>
    <xf numFmtId="0" fontId="7" fillId="0" borderId="0"/>
    <xf numFmtId="0" fontId="6" fillId="0" borderId="0"/>
    <xf numFmtId="49" fontId="7" fillId="0" borderId="0">
      <alignment horizontal="left" vertical="top" wrapText="1"/>
    </xf>
    <xf numFmtId="49" fontId="61" fillId="0" borderId="0">
      <alignment horizontal="left" vertical="top" wrapText="1"/>
    </xf>
    <xf numFmtId="49" fontId="7" fillId="0" borderId="0">
      <alignment horizontal="left" vertical="top" wrapText="1"/>
    </xf>
    <xf numFmtId="49" fontId="61" fillId="0" borderId="0">
      <alignment horizontal="left" vertical="top" wrapText="1"/>
    </xf>
    <xf numFmtId="49" fontId="7" fillId="0" borderId="0">
      <alignment horizontal="left" vertical="top" wrapText="1"/>
    </xf>
    <xf numFmtId="49" fontId="61" fillId="0" borderId="0">
      <alignment horizontal="left" vertical="top" wrapText="1"/>
    </xf>
    <xf numFmtId="9" fontId="6" fillId="0" borderId="0" applyFont="0" applyFill="0" applyBorder="0" applyAlignment="0" applyProtection="0"/>
    <xf numFmtId="49" fontId="10" fillId="0" borderId="0">
      <alignment vertical="top" wrapText="1"/>
    </xf>
    <xf numFmtId="1" fontId="12" fillId="0" borderId="0">
      <alignment wrapText="1"/>
    </xf>
    <xf numFmtId="49" fontId="62" fillId="0" borderId="0">
      <alignment vertical="top" wrapText="1"/>
    </xf>
    <xf numFmtId="49" fontId="10" fillId="0" borderId="0">
      <alignment vertical="top" wrapText="1"/>
    </xf>
    <xf numFmtId="49" fontId="62" fillId="0" borderId="0">
      <alignment vertical="top" wrapText="1"/>
    </xf>
    <xf numFmtId="49" fontId="8" fillId="0" borderId="0">
      <alignment vertical="top" wrapText="1"/>
    </xf>
    <xf numFmtId="49" fontId="10" fillId="0" borderId="0">
      <alignment vertical="top" wrapText="1"/>
    </xf>
    <xf numFmtId="49" fontId="62" fillId="0" borderId="0">
      <alignment vertical="top" wrapText="1"/>
    </xf>
    <xf numFmtId="49" fontId="62" fillId="0" borderId="0">
      <alignment vertical="top" wrapText="1"/>
    </xf>
    <xf numFmtId="49" fontId="8" fillId="0" borderId="0">
      <alignment vertical="top" wrapText="1"/>
    </xf>
    <xf numFmtId="1" fontId="10" fillId="0" borderId="0">
      <alignment horizontal="left" wrapText="1"/>
    </xf>
    <xf numFmtId="1" fontId="62" fillId="0" borderId="0">
      <alignment horizontal="left" wrapText="1"/>
    </xf>
    <xf numFmtId="49" fontId="9" fillId="0" borderId="0">
      <alignment horizontal="left" vertical="top" wrapText="1"/>
    </xf>
    <xf numFmtId="49" fontId="68" fillId="0" borderId="0">
      <alignment horizontal="left" vertical="top" wrapText="1"/>
    </xf>
    <xf numFmtId="0" fontId="9" fillId="0" borderId="0">
      <alignment horizontal="left" vertical="center"/>
      <protection locked="0"/>
    </xf>
    <xf numFmtId="1" fontId="8" fillId="0" borderId="0">
      <alignment horizontal="left" wrapText="1"/>
    </xf>
    <xf numFmtId="0" fontId="8" fillId="0" borderId="0"/>
    <xf numFmtId="0" fontId="6" fillId="0" borderId="0">
      <alignment horizontal="center" vertical="center"/>
    </xf>
    <xf numFmtId="49" fontId="8" fillId="0" borderId="0">
      <alignment vertical="top" wrapText="1"/>
    </xf>
    <xf numFmtId="1" fontId="8" fillId="0" borderId="0">
      <alignment horizontal="left" wrapText="1"/>
    </xf>
    <xf numFmtId="49" fontId="8" fillId="0" borderId="0">
      <alignment vertical="top" wrapText="1"/>
    </xf>
    <xf numFmtId="49" fontId="8" fillId="0" borderId="0">
      <alignment vertical="top" wrapText="1"/>
    </xf>
    <xf numFmtId="49" fontId="8" fillId="0" borderId="0">
      <alignment vertical="top" wrapText="1"/>
    </xf>
    <xf numFmtId="49" fontId="7" fillId="0" borderId="0">
      <alignment horizontal="left" wrapText="1"/>
      <protection locked="0"/>
    </xf>
    <xf numFmtId="49" fontId="11" fillId="0" borderId="0">
      <alignment horizontal="left" vertical="top"/>
    </xf>
    <xf numFmtId="0" fontId="6" fillId="0" borderId="0">
      <alignment horizontal="center" vertical="center"/>
    </xf>
    <xf numFmtId="49" fontId="7" fillId="0" borderId="0">
      <alignment horizontal="left" vertical="top" wrapText="1"/>
    </xf>
    <xf numFmtId="0" fontId="6" fillId="0" borderId="0"/>
    <xf numFmtId="44" fontId="6" fillId="0" borderId="0" applyFont="0" applyFill="0" applyBorder="0" applyAlignment="0" applyProtection="0"/>
    <xf numFmtId="164" fontId="6" fillId="0" borderId="0" applyFont="0" applyFill="0" applyBorder="0" applyAlignment="0" applyProtection="0"/>
    <xf numFmtId="42" fontId="6" fillId="0" borderId="0" applyFont="0" applyFill="0" applyBorder="0" applyAlignment="0" applyProtection="0"/>
    <xf numFmtId="165" fontId="40" fillId="0" borderId="0" applyFont="0" applyFill="0" applyBorder="0" applyAlignment="0" applyProtection="0"/>
    <xf numFmtId="44" fontId="6" fillId="0" borderId="0" applyFont="0" applyFill="0" applyBorder="0" applyAlignment="0" applyProtection="0"/>
    <xf numFmtId="0" fontId="7" fillId="0" borderId="0"/>
    <xf numFmtId="0" fontId="79" fillId="0" borderId="0"/>
    <xf numFmtId="9" fontId="6" fillId="0" borderId="0" applyFont="0" applyFill="0" applyBorder="0" applyAlignment="0" applyProtection="0"/>
    <xf numFmtId="9" fontId="6" fillId="0" borderId="0" applyFont="0" applyFill="0" applyBorder="0" applyAlignment="0" applyProtection="0"/>
    <xf numFmtId="3" fontId="8" fillId="0" borderId="0">
      <alignment wrapText="1"/>
    </xf>
    <xf numFmtId="1" fontId="8" fillId="0" borderId="0">
      <alignment horizontal="left" wrapText="1"/>
    </xf>
    <xf numFmtId="0" fontId="5" fillId="0" borderId="0"/>
    <xf numFmtId="0" fontId="7" fillId="0" borderId="0"/>
    <xf numFmtId="0" fontId="4" fillId="0" borderId="0"/>
    <xf numFmtId="0" fontId="4" fillId="0" borderId="0"/>
    <xf numFmtId="0" fontId="3" fillId="0" borderId="0"/>
    <xf numFmtId="0" fontId="3" fillId="0" borderId="0"/>
    <xf numFmtId="44" fontId="6" fillId="0" borderId="0" applyFont="0" applyFill="0" applyBorder="0" applyAlignment="0" applyProtection="0"/>
    <xf numFmtId="164" fontId="6" fillId="0" borderId="0" applyFont="0" applyFill="0" applyBorder="0" applyAlignment="0" applyProtection="0"/>
    <xf numFmtId="42" fontId="6" fillId="0" borderId="0" applyFont="0" applyFill="0" applyBorder="0" applyAlignment="0" applyProtection="0"/>
    <xf numFmtId="0" fontId="2" fillId="0" borderId="0"/>
    <xf numFmtId="44" fontId="6" fillId="0" borderId="0" applyFont="0" applyFill="0" applyBorder="0" applyAlignment="0" applyProtection="0"/>
    <xf numFmtId="0" fontId="6" fillId="0" borderId="0">
      <alignment horizontal="center" vertical="center"/>
    </xf>
    <xf numFmtId="0" fontId="3" fillId="0" borderId="0"/>
    <xf numFmtId="0" fontId="3" fillId="0" borderId="0"/>
    <xf numFmtId="0" fontId="3" fillId="0" borderId="0"/>
    <xf numFmtId="164"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0" fontId="1" fillId="0" borderId="0"/>
    <xf numFmtId="44" fontId="6" fillId="0" borderId="0" applyFont="0" applyFill="0" applyBorder="0" applyAlignment="0" applyProtection="0"/>
    <xf numFmtId="42" fontId="6" fillId="0" borderId="0" applyFont="0" applyFill="0" applyBorder="0" applyAlignment="0" applyProtection="0"/>
    <xf numFmtId="0" fontId="1" fillId="0" borderId="0"/>
    <xf numFmtId="44"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0" fontId="111" fillId="0" borderId="0" applyNumberFormat="0" applyFill="0" applyBorder="0" applyAlignment="0" applyProtection="0">
      <alignment horizontal="center" vertical="center"/>
    </xf>
  </cellStyleXfs>
  <cellXfs count="1886">
    <xf numFmtId="0" fontId="0" fillId="0" borderId="0" xfId="0">
      <alignment horizontal="center" vertical="center"/>
    </xf>
    <xf numFmtId="0" fontId="14" fillId="0" borderId="0" xfId="0" applyFont="1" applyAlignment="1"/>
    <xf numFmtId="0" fontId="12" fillId="0" borderId="0" xfId="0" applyFont="1">
      <alignment horizontal="center" vertical="center"/>
    </xf>
    <xf numFmtId="0" fontId="14" fillId="0" borderId="0" xfId="0" applyFont="1">
      <alignment horizontal="center" vertical="center"/>
    </xf>
    <xf numFmtId="37" fontId="14" fillId="0" borderId="2" xfId="0" applyNumberFormat="1" applyFont="1" applyBorder="1" applyAlignment="1"/>
    <xf numFmtId="37" fontId="14" fillId="0" borderId="1" xfId="0" applyNumberFormat="1" applyFont="1" applyBorder="1" applyAlignment="1"/>
    <xf numFmtId="37" fontId="14" fillId="0" borderId="3" xfId="0" applyNumberFormat="1" applyFont="1" applyBorder="1" applyAlignment="1"/>
    <xf numFmtId="37" fontId="14" fillId="0" borderId="0" xfId="0" applyNumberFormat="1" applyFont="1" applyAlignment="1"/>
    <xf numFmtId="0" fontId="12" fillId="0" borderId="0" xfId="41" applyNumberFormat="1" applyFont="1" applyAlignment="1">
      <alignment horizontal="right"/>
    </xf>
    <xf numFmtId="0" fontId="12" fillId="0" borderId="0" xfId="41" applyNumberFormat="1" applyFont="1" applyAlignment="1">
      <alignment horizontal="left"/>
    </xf>
    <xf numFmtId="0" fontId="14" fillId="0" borderId="0" xfId="32" applyNumberFormat="1" applyFont="1" applyAlignment="1">
      <alignment horizontal="left"/>
    </xf>
    <xf numFmtId="0" fontId="12" fillId="0" borderId="0" xfId="41" applyNumberFormat="1" applyFont="1" applyAlignment="1">
      <alignment horizontal="right" wrapText="1"/>
    </xf>
    <xf numFmtId="0" fontId="12" fillId="0" borderId="0" xfId="41" applyNumberFormat="1" applyFont="1" applyAlignment="1">
      <alignment horizontal="left" wrapText="1"/>
    </xf>
    <xf numFmtId="0" fontId="12" fillId="0" borderId="0" xfId="24" applyNumberFormat="1" applyFont="1" applyAlignment="1">
      <alignment horizontal="left"/>
    </xf>
    <xf numFmtId="49" fontId="14" fillId="0" borderId="0" xfId="32" applyFont="1" applyAlignment="1">
      <alignment horizontal="left"/>
    </xf>
    <xf numFmtId="0" fontId="12" fillId="0" borderId="0" xfId="32" applyNumberFormat="1" applyFont="1" applyAlignment="1">
      <alignment horizontal="left"/>
    </xf>
    <xf numFmtId="37" fontId="14" fillId="0" borderId="4" xfId="0" applyNumberFormat="1" applyFont="1" applyBorder="1" applyAlignment="1"/>
    <xf numFmtId="37" fontId="14" fillId="0" borderId="5" xfId="0" applyNumberFormat="1" applyFont="1" applyBorder="1" applyAlignment="1"/>
    <xf numFmtId="37" fontId="15" fillId="0" borderId="0" xfId="0" applyNumberFormat="1" applyFont="1" applyAlignment="1"/>
    <xf numFmtId="0" fontId="17" fillId="0" borderId="0" xfId="0" applyFont="1" applyAlignment="1"/>
    <xf numFmtId="0" fontId="13" fillId="0" borderId="0" xfId="0" applyFont="1" applyAlignment="1"/>
    <xf numFmtId="44" fontId="13" fillId="0" borderId="0" xfId="6" applyFont="1" applyFill="1" applyAlignment="1"/>
    <xf numFmtId="0" fontId="17" fillId="0" borderId="7" xfId="0" applyFont="1" applyBorder="1" applyAlignment="1">
      <alignment horizontal="center" vertical="center" wrapText="1"/>
    </xf>
    <xf numFmtId="0" fontId="13" fillId="0" borderId="0" xfId="0" applyFont="1" applyAlignment="1">
      <alignment vertical="center" wrapText="1"/>
    </xf>
    <xf numFmtId="0" fontId="17" fillId="0" borderId="7" xfId="0" applyFont="1" applyBorder="1" applyAlignment="1"/>
    <xf numFmtId="0" fontId="17" fillId="0" borderId="0" xfId="0" applyFont="1">
      <alignment horizontal="center" vertical="center"/>
    </xf>
    <xf numFmtId="0" fontId="18" fillId="0" borderId="0" xfId="0" applyFont="1">
      <alignment horizontal="center" vertical="center"/>
    </xf>
    <xf numFmtId="0" fontId="17" fillId="0" borderId="7" xfId="0" applyFont="1" applyBorder="1" applyAlignment="1">
      <alignment horizontal="center"/>
    </xf>
    <xf numFmtId="0" fontId="17" fillId="0" borderId="0" xfId="0" applyFont="1" applyAlignment="1">
      <alignment horizontal="center"/>
    </xf>
    <xf numFmtId="0" fontId="16" fillId="0" borderId="0" xfId="0" applyFont="1" applyAlignment="1">
      <alignment horizontal="center" vertical="center" wrapText="1"/>
    </xf>
    <xf numFmtId="0" fontId="22" fillId="0" borderId="0" xfId="0" applyFont="1" applyAlignment="1">
      <alignment horizontal="left"/>
    </xf>
    <xf numFmtId="0" fontId="22" fillId="0" borderId="0" xfId="15" applyFont="1" applyAlignment="1">
      <alignment horizontal="left"/>
    </xf>
    <xf numFmtId="0" fontId="7" fillId="0" borderId="0" xfId="0" applyFont="1">
      <alignment horizontal="center" vertical="center"/>
    </xf>
    <xf numFmtId="0" fontId="23" fillId="0" borderId="0" xfId="0" applyFont="1">
      <alignment horizontal="center" vertical="center"/>
    </xf>
    <xf numFmtId="0" fontId="23" fillId="0" borderId="0" xfId="0" applyFont="1" applyAlignment="1">
      <alignment horizontal="right"/>
    </xf>
    <xf numFmtId="0" fontId="17" fillId="0" borderId="0" xfId="0" applyFont="1" applyAlignment="1">
      <alignment wrapText="1"/>
    </xf>
    <xf numFmtId="49" fontId="24" fillId="0" borderId="0" xfId="1" applyFont="1">
      <alignment horizontal="left" vertical="top"/>
    </xf>
    <xf numFmtId="0" fontId="17" fillId="0" borderId="6" xfId="0" applyFont="1" applyBorder="1">
      <alignment horizontal="center" vertical="center"/>
    </xf>
    <xf numFmtId="0" fontId="18" fillId="0" borderId="0" xfId="0" applyFont="1" applyAlignment="1">
      <alignment vertical="center"/>
    </xf>
    <xf numFmtId="0" fontId="18" fillId="0" borderId="0" xfId="0" applyFont="1" applyAlignment="1">
      <alignment horizontal="left"/>
    </xf>
    <xf numFmtId="0" fontId="17" fillId="0" borderId="0" xfId="0" applyFont="1" applyAlignment="1">
      <alignment vertical="center" wrapText="1"/>
    </xf>
    <xf numFmtId="0" fontId="7" fillId="0" borderId="0" xfId="0" applyFont="1" applyAlignment="1"/>
    <xf numFmtId="0" fontId="18" fillId="0" borderId="14" xfId="0" applyFont="1" applyBorder="1">
      <alignment horizontal="center" vertical="center"/>
    </xf>
    <xf numFmtId="0" fontId="26" fillId="0" borderId="0" xfId="0" applyFont="1" applyAlignment="1">
      <alignment wrapText="1"/>
    </xf>
    <xf numFmtId="0" fontId="22" fillId="0" borderId="0" xfId="0" applyFont="1" applyAlignment="1"/>
    <xf numFmtId="49" fontId="12" fillId="0" borderId="0" xfId="35" applyFont="1" applyAlignment="1">
      <alignment wrapText="1"/>
    </xf>
    <xf numFmtId="0" fontId="12" fillId="0" borderId="0" xfId="9" applyNumberFormat="1" applyFont="1" applyBorder="1" applyAlignment="1" applyProtection="1"/>
    <xf numFmtId="37" fontId="12" fillId="0" borderId="3" xfId="0" applyNumberFormat="1" applyFont="1" applyBorder="1" applyAlignment="1"/>
    <xf numFmtId="0" fontId="8" fillId="0" borderId="0" xfId="0" quotePrefix="1" applyFont="1" applyAlignment="1">
      <alignment horizontal="center"/>
    </xf>
    <xf numFmtId="0" fontId="19" fillId="0" borderId="6" xfId="0" applyFont="1" applyBorder="1" applyAlignment="1">
      <alignment horizontal="left"/>
    </xf>
    <xf numFmtId="0" fontId="17" fillId="0" borderId="0" xfId="0" applyFont="1" applyAlignment="1">
      <alignment horizontal="left" vertical="center"/>
    </xf>
    <xf numFmtId="0" fontId="17" fillId="0" borderId="0" xfId="0" applyFont="1" applyAlignment="1">
      <alignment vertical="center"/>
    </xf>
    <xf numFmtId="0" fontId="12" fillId="0" borderId="0" xfId="0" applyFont="1" applyAlignment="1">
      <alignment horizontal="center"/>
    </xf>
    <xf numFmtId="164" fontId="17" fillId="0" borderId="1" xfId="3" applyFont="1" applyFill="1" applyBorder="1"/>
    <xf numFmtId="164" fontId="17" fillId="0" borderId="2" xfId="3" applyFont="1" applyFill="1" applyBorder="1"/>
    <xf numFmtId="0" fontId="8" fillId="0" borderId="0" xfId="0" applyFont="1" applyAlignment="1">
      <alignment vertical="center"/>
    </xf>
    <xf numFmtId="0" fontId="14" fillId="0" borderId="0" xfId="0" applyFont="1" applyAlignment="1">
      <alignment horizontal="center"/>
    </xf>
    <xf numFmtId="0" fontId="14" fillId="0" borderId="0" xfId="24" applyNumberFormat="1" applyFont="1" applyAlignment="1">
      <alignment horizontal="left"/>
    </xf>
    <xf numFmtId="0" fontId="12" fillId="0" borderId="0" xfId="0" applyFont="1" applyAlignment="1"/>
    <xf numFmtId="0" fontId="14" fillId="0" borderId="0" xfId="0" applyFont="1" applyAlignment="1">
      <alignment horizontal="left" wrapText="1"/>
    </xf>
    <xf numFmtId="0" fontId="13" fillId="0" borderId="0" xfId="0" applyFont="1" applyAlignment="1">
      <alignment horizontal="right"/>
    </xf>
    <xf numFmtId="37" fontId="14" fillId="0" borderId="6" xfId="0" applyNumberFormat="1" applyFont="1" applyBorder="1" applyAlignment="1"/>
    <xf numFmtId="37" fontId="12" fillId="0" borderId="6" xfId="0" applyNumberFormat="1" applyFont="1" applyBorder="1" applyAlignment="1"/>
    <xf numFmtId="0" fontId="12" fillId="0" borderId="0" xfId="1" applyNumberFormat="1" applyFont="1" applyAlignment="1">
      <alignment horizontal="left"/>
    </xf>
    <xf numFmtId="0" fontId="14" fillId="0" borderId="2" xfId="24" quotePrefix="1" applyNumberFormat="1" applyFont="1" applyBorder="1" applyAlignment="1">
      <alignment horizontal="left"/>
    </xf>
    <xf numFmtId="0" fontId="27" fillId="0" borderId="0" xfId="0" applyFont="1" applyAlignment="1">
      <alignment horizontal="left"/>
    </xf>
    <xf numFmtId="0" fontId="0" fillId="0" borderId="0" xfId="0" applyAlignment="1">
      <alignment horizontal="left"/>
    </xf>
    <xf numFmtId="0" fontId="0" fillId="0" borderId="0" xfId="0" applyAlignment="1">
      <alignment horizontal="centerContinuous"/>
    </xf>
    <xf numFmtId="0" fontId="18" fillId="2" borderId="4" xfId="0" applyFont="1" applyFill="1" applyBorder="1" applyAlignment="1">
      <alignment horizontal="center" wrapText="1"/>
    </xf>
    <xf numFmtId="0" fontId="17" fillId="2" borderId="4" xfId="0" applyFont="1" applyFill="1" applyBorder="1">
      <alignment horizontal="center" vertical="center"/>
    </xf>
    <xf numFmtId="0" fontId="18" fillId="2" borderId="4" xfId="0" applyFont="1" applyFill="1" applyBorder="1" applyAlignment="1">
      <alignment horizontal="centerContinuous" wrapText="1"/>
    </xf>
    <xf numFmtId="0" fontId="17" fillId="0" borderId="17" xfId="0" applyFont="1" applyBorder="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7" fillId="0" borderId="6" xfId="0" applyFont="1" applyBorder="1" applyAlignment="1">
      <alignment wrapText="1"/>
    </xf>
    <xf numFmtId="0" fontId="12" fillId="0" borderId="0" xfId="24" applyNumberFormat="1" applyFont="1" applyAlignment="1">
      <alignment horizontal="left" wrapText="1"/>
    </xf>
    <xf numFmtId="37" fontId="14" fillId="0" borderId="17" xfId="0" applyNumberFormat="1" applyFont="1" applyBorder="1" applyAlignment="1"/>
    <xf numFmtId="0" fontId="14" fillId="0" borderId="17" xfId="0" applyFont="1" applyBorder="1" applyAlignment="1"/>
    <xf numFmtId="42" fontId="12" fillId="0" borderId="0" xfId="9" applyFont="1" applyBorder="1" applyAlignment="1" applyProtection="1">
      <alignment vertical="top"/>
    </xf>
    <xf numFmtId="0" fontId="12" fillId="0" borderId="0" xfId="15" applyFont="1" applyAlignment="1">
      <alignment horizontal="left"/>
    </xf>
    <xf numFmtId="37" fontId="14" fillId="0" borderId="18" xfId="0" applyNumberFormat="1" applyFont="1" applyBorder="1" applyAlignment="1"/>
    <xf numFmtId="9" fontId="29" fillId="0" borderId="0" xfId="28" applyFont="1"/>
    <xf numFmtId="9" fontId="29" fillId="0" borderId="0" xfId="28" applyFont="1" applyBorder="1" applyAlignment="1"/>
    <xf numFmtId="9" fontId="29" fillId="0" borderId="0" xfId="28" applyFont="1" applyBorder="1" applyAlignment="1">
      <alignment horizontal="center" vertical="center" wrapText="1"/>
    </xf>
    <xf numFmtId="9" fontId="30" fillId="0" borderId="0" xfId="28" applyFont="1" applyBorder="1" applyAlignment="1">
      <alignment horizontal="center" vertical="center" wrapText="1"/>
    </xf>
    <xf numFmtId="9" fontId="29" fillId="0" borderId="2" xfId="28" applyFont="1" applyBorder="1"/>
    <xf numFmtId="9" fontId="29" fillId="0" borderId="3" xfId="28" applyFont="1" applyBorder="1" applyAlignment="1"/>
    <xf numFmtId="9" fontId="29" fillId="0" borderId="2" xfId="28" applyFont="1" applyBorder="1" applyAlignment="1"/>
    <xf numFmtId="9" fontId="29" fillId="0" borderId="1" xfId="28" applyFont="1" applyBorder="1" applyAlignment="1"/>
    <xf numFmtId="9" fontId="29" fillId="0" borderId="4" xfId="28" applyFont="1" applyBorder="1" applyAlignment="1"/>
    <xf numFmtId="9" fontId="29" fillId="0" borderId="0" xfId="28" applyFont="1" applyFill="1" applyBorder="1" applyAlignment="1"/>
    <xf numFmtId="9" fontId="29" fillId="0" borderId="0" xfId="28" applyFont="1" applyBorder="1"/>
    <xf numFmtId="9" fontId="29" fillId="0" borderId="6" xfId="28" applyFont="1" applyBorder="1" applyAlignment="1"/>
    <xf numFmtId="9" fontId="30" fillId="0" borderId="0" xfId="28" applyFont="1" applyBorder="1" applyAlignment="1"/>
    <xf numFmtId="9" fontId="31" fillId="0" borderId="21" xfId="28" applyFont="1" applyBorder="1" applyAlignment="1"/>
    <xf numFmtId="9" fontId="30" fillId="0" borderId="11" xfId="28" applyFont="1" applyBorder="1" applyAlignment="1"/>
    <xf numFmtId="0" fontId="14" fillId="0" borderId="6" xfId="0" applyFont="1" applyBorder="1" applyAlignment="1">
      <alignment horizontal="center"/>
    </xf>
    <xf numFmtId="0" fontId="0" fillId="0" borderId="15" xfId="0" applyBorder="1">
      <alignment horizontal="center" vertical="center"/>
    </xf>
    <xf numFmtId="9" fontId="30" fillId="0" borderId="16" xfId="28" applyFont="1" applyBorder="1" applyAlignment="1">
      <alignment horizontal="center" vertical="center" wrapText="1"/>
    </xf>
    <xf numFmtId="0" fontId="14" fillId="0" borderId="12" xfId="0" applyFont="1" applyBorder="1" applyAlignment="1">
      <alignment horizontal="center"/>
    </xf>
    <xf numFmtId="9" fontId="30" fillId="0" borderId="11" xfId="28" applyFont="1" applyBorder="1" applyAlignment="1">
      <alignment horizontal="center" vertical="center" wrapText="1"/>
    </xf>
    <xf numFmtId="9" fontId="31" fillId="0" borderId="16" xfId="28" applyFont="1" applyBorder="1" applyAlignment="1">
      <alignment horizontal="center"/>
    </xf>
    <xf numFmtId="37" fontId="17" fillId="0" borderId="0" xfId="0" applyNumberFormat="1" applyFont="1" applyAlignment="1"/>
    <xf numFmtId="37" fontId="12" fillId="0" borderId="23" xfId="0" applyNumberFormat="1" applyFont="1" applyBorder="1" applyAlignment="1">
      <alignment horizontal="center"/>
    </xf>
    <xf numFmtId="9" fontId="30" fillId="0" borderId="19" xfId="28" applyFont="1" applyFill="1" applyBorder="1" applyAlignment="1"/>
    <xf numFmtId="9" fontId="30" fillId="0" borderId="0" xfId="28" applyFont="1" applyFill="1" applyBorder="1" applyAlignment="1"/>
    <xf numFmtId="0" fontId="8" fillId="0" borderId="22" xfId="0" applyFont="1" applyBorder="1" applyAlignment="1">
      <alignment vertical="center"/>
    </xf>
    <xf numFmtId="0" fontId="17" fillId="0" borderId="24" xfId="0" applyFont="1" applyBorder="1" applyAlignment="1">
      <alignment horizontal="center"/>
    </xf>
    <xf numFmtId="49" fontId="32" fillId="0" borderId="0" xfId="1" applyFont="1" applyAlignment="1">
      <alignment horizontal="left"/>
    </xf>
    <xf numFmtId="0" fontId="26" fillId="0" borderId="0" xfId="0" applyFont="1" applyAlignment="1">
      <alignment horizontal="left" wrapText="1"/>
    </xf>
    <xf numFmtId="171" fontId="30" fillId="0" borderId="0" xfId="28" applyNumberFormat="1" applyFont="1" applyFill="1" applyBorder="1" applyAlignment="1" applyProtection="1">
      <alignment horizontal="left" wrapText="1"/>
    </xf>
    <xf numFmtId="171" fontId="26" fillId="0" borderId="0" xfId="28" applyNumberFormat="1" applyFont="1" applyFill="1" applyBorder="1" applyAlignment="1" applyProtection="1">
      <alignment horizontal="left" wrapText="1"/>
    </xf>
    <xf numFmtId="0" fontId="33" fillId="0" borderId="0" xfId="0" applyFont="1" applyAlignment="1">
      <alignment horizontal="center" wrapText="1"/>
    </xf>
    <xf numFmtId="0" fontId="22" fillId="0" borderId="0" xfId="15" applyFont="1" applyAlignment="1">
      <alignment vertical="top"/>
    </xf>
    <xf numFmtId="0" fontId="0" fillId="0" borderId="0" xfId="0" applyAlignment="1">
      <alignment vertical="top"/>
    </xf>
    <xf numFmtId="0" fontId="34" fillId="0" borderId="0" xfId="41" applyNumberFormat="1" applyFont="1" applyAlignment="1">
      <alignment horizontal="left"/>
    </xf>
    <xf numFmtId="0" fontId="17" fillId="0" borderId="0" xfId="15" quotePrefix="1" applyFont="1" applyAlignment="1">
      <alignment horizontal="left"/>
    </xf>
    <xf numFmtId="0" fontId="17" fillId="0" borderId="0" xfId="15" applyFont="1" applyAlignment="1">
      <alignment horizontal="left"/>
    </xf>
    <xf numFmtId="0" fontId="17" fillId="0" borderId="0" xfId="15" quotePrefix="1" applyFont="1" applyAlignment="1">
      <alignment horizontal="left" wrapText="1"/>
    </xf>
    <xf numFmtId="0" fontId="18" fillId="2" borderId="4" xfId="0" applyFont="1" applyFill="1" applyBorder="1" applyAlignment="1">
      <alignment horizontal="left" wrapText="1"/>
    </xf>
    <xf numFmtId="49" fontId="35" fillId="0" borderId="0" xfId="32" applyFont="1" applyAlignment="1">
      <alignment horizontal="right"/>
    </xf>
    <xf numFmtId="0" fontId="12" fillId="0" borderId="0" xfId="0" applyFont="1" applyAlignment="1">
      <alignment horizontal="right"/>
    </xf>
    <xf numFmtId="0" fontId="27" fillId="0" borderId="0" xfId="0" applyFont="1" applyAlignment="1"/>
    <xf numFmtId="0" fontId="12" fillId="0" borderId="0" xfId="0" applyFont="1" applyAlignment="1">
      <alignment vertical="center"/>
    </xf>
    <xf numFmtId="0" fontId="18" fillId="2" borderId="13" xfId="0" applyFont="1" applyFill="1" applyBorder="1" applyAlignment="1">
      <alignment wrapText="1"/>
    </xf>
    <xf numFmtId="169" fontId="17" fillId="0" borderId="6" xfId="0" applyNumberFormat="1" applyFont="1" applyBorder="1" applyAlignment="1">
      <alignment vertical="center"/>
    </xf>
    <xf numFmtId="169" fontId="17" fillId="0" borderId="0" xfId="0" applyNumberFormat="1" applyFont="1" applyAlignment="1">
      <alignment vertical="center"/>
    </xf>
    <xf numFmtId="0" fontId="0" fillId="0" borderId="0" xfId="0" applyAlignment="1">
      <alignment vertical="center"/>
    </xf>
    <xf numFmtId="169" fontId="18" fillId="0" borderId="0" xfId="0" applyNumberFormat="1" applyFont="1" applyAlignment="1">
      <alignment vertical="center"/>
    </xf>
    <xf numFmtId="49" fontId="32" fillId="0" borderId="0" xfId="1" applyFont="1" applyAlignment="1"/>
    <xf numFmtId="0" fontId="12" fillId="0" borderId="0" xfId="0" applyFont="1" applyAlignment="1">
      <alignment horizontal="left" vertical="center"/>
    </xf>
    <xf numFmtId="0" fontId="18" fillId="0" borderId="7" xfId="0" applyFont="1" applyBorder="1" applyAlignment="1">
      <alignment horizontal="center" vertical="center" wrapText="1"/>
    </xf>
    <xf numFmtId="0" fontId="22" fillId="0" borderId="0" xfId="20" applyFont="1" applyAlignment="1">
      <alignment horizontal="left"/>
    </xf>
    <xf numFmtId="0" fontId="25" fillId="0" borderId="0" xfId="20" applyFont="1" applyAlignment="1">
      <alignment horizontal="left"/>
    </xf>
    <xf numFmtId="0" fontId="39" fillId="0" borderId="0" xfId="20" applyFont="1"/>
    <xf numFmtId="0" fontId="6" fillId="0" borderId="0" xfId="20" applyFont="1"/>
    <xf numFmtId="0" fontId="37" fillId="0" borderId="0" xfId="20" applyFont="1"/>
    <xf numFmtId="0" fontId="25" fillId="0" borderId="0" xfId="20" applyFont="1" applyAlignment="1">
      <alignment horizontal="right"/>
    </xf>
    <xf numFmtId="0" fontId="7" fillId="0" borderId="0" xfId="20"/>
    <xf numFmtId="0" fontId="41" fillId="0" borderId="0" xfId="20" applyFont="1" applyAlignment="1">
      <alignment horizontal="left"/>
    </xf>
    <xf numFmtId="0" fontId="32" fillId="0" borderId="0" xfId="20" applyFont="1" applyAlignment="1">
      <alignment horizontal="right"/>
    </xf>
    <xf numFmtId="0" fontId="24" fillId="0" borderId="0" xfId="20" applyFont="1" applyAlignment="1">
      <alignment horizontal="left"/>
    </xf>
    <xf numFmtId="0" fontId="41" fillId="0" borderId="6" xfId="20" applyFont="1" applyBorder="1" applyAlignment="1">
      <alignment horizontal="left"/>
    </xf>
    <xf numFmtId="0" fontId="38" fillId="0" borderId="6" xfId="20" applyFont="1" applyBorder="1"/>
    <xf numFmtId="0" fontId="38" fillId="0" borderId="0" xfId="20" applyFont="1"/>
    <xf numFmtId="0" fontId="41" fillId="0" borderId="0" xfId="20" applyFont="1" applyAlignment="1">
      <alignment horizontal="right"/>
    </xf>
    <xf numFmtId="0" fontId="11" fillId="0" borderId="0" xfId="43" applyFont="1">
      <alignment horizontal="left" vertical="center"/>
      <protection locked="0"/>
    </xf>
    <xf numFmtId="0" fontId="18" fillId="0" borderId="6" xfId="20" applyFont="1" applyBorder="1" applyAlignment="1">
      <alignment vertical="top" wrapText="1"/>
    </xf>
    <xf numFmtId="0" fontId="18" fillId="0" borderId="6" xfId="20" applyFont="1" applyBorder="1" applyAlignment="1">
      <alignment horizontal="center" vertical="top" textRotation="90" wrapText="1"/>
    </xf>
    <xf numFmtId="0" fontId="18" fillId="0" borderId="6" xfId="20" applyFont="1" applyBorder="1" applyAlignment="1">
      <alignment vertical="top" textRotation="90" wrapText="1"/>
    </xf>
    <xf numFmtId="0" fontId="18" fillId="0" borderId="0" xfId="20" applyFont="1" applyAlignment="1">
      <alignment vertical="top" wrapText="1"/>
    </xf>
    <xf numFmtId="0" fontId="17" fillId="0" borderId="18" xfId="20" applyFont="1" applyBorder="1"/>
    <xf numFmtId="0" fontId="17" fillId="0" borderId="0" xfId="20" applyFont="1"/>
    <xf numFmtId="0" fontId="7" fillId="0" borderId="18" xfId="20" applyBorder="1"/>
    <xf numFmtId="170" fontId="17" fillId="0" borderId="18" xfId="5" applyFont="1" applyBorder="1"/>
    <xf numFmtId="3" fontId="17" fillId="0" borderId="18" xfId="5" applyNumberFormat="1" applyFont="1" applyBorder="1"/>
    <xf numFmtId="165" fontId="17" fillId="0" borderId="18" xfId="11" applyFont="1" applyBorder="1"/>
    <xf numFmtId="0" fontId="17" fillId="0" borderId="4" xfId="20" applyFont="1" applyBorder="1"/>
    <xf numFmtId="170" fontId="17" fillId="0" borderId="4" xfId="5" applyFont="1" applyBorder="1"/>
    <xf numFmtId="3" fontId="17" fillId="0" borderId="4" xfId="5" applyNumberFormat="1" applyFont="1" applyBorder="1"/>
    <xf numFmtId="165" fontId="17" fillId="0" borderId="4" xfId="11" applyFont="1" applyBorder="1"/>
    <xf numFmtId="170" fontId="17" fillId="0" borderId="0" xfId="5" applyFont="1" applyBorder="1"/>
    <xf numFmtId="3" fontId="17" fillId="0" borderId="0" xfId="5" applyNumberFormat="1" applyFont="1" applyBorder="1"/>
    <xf numFmtId="165" fontId="17" fillId="0" borderId="0" xfId="11" applyFont="1" applyBorder="1"/>
    <xf numFmtId="166" fontId="17" fillId="0" borderId="6" xfId="5" applyNumberFormat="1" applyFont="1" applyBorder="1"/>
    <xf numFmtId="165" fontId="17" fillId="0" borderId="6" xfId="11" applyFont="1" applyBorder="1"/>
    <xf numFmtId="166" fontId="17" fillId="0" borderId="0" xfId="20" applyNumberFormat="1" applyFont="1"/>
    <xf numFmtId="0" fontId="17" fillId="0" borderId="0" xfId="20" applyFont="1" applyAlignment="1">
      <alignment wrapText="1"/>
    </xf>
    <xf numFmtId="0" fontId="17" fillId="0" borderId="23" xfId="20" applyFont="1" applyBorder="1" applyAlignment="1">
      <alignment horizontal="left"/>
    </xf>
    <xf numFmtId="0" fontId="17" fillId="0" borderId="17" xfId="20" applyFont="1" applyBorder="1"/>
    <xf numFmtId="0" fontId="17" fillId="0" borderId="17" xfId="20" applyFont="1" applyBorder="1" applyAlignment="1">
      <alignment horizontal="right"/>
    </xf>
    <xf numFmtId="0" fontId="17" fillId="0" borderId="19" xfId="20" applyFont="1" applyBorder="1"/>
    <xf numFmtId="0" fontId="17" fillId="0" borderId="15" xfId="20" applyFont="1" applyBorder="1" applyAlignment="1">
      <alignment horizontal="left"/>
    </xf>
    <xf numFmtId="0" fontId="17" fillId="0" borderId="0" xfId="20" applyFont="1" applyAlignment="1">
      <alignment horizontal="left"/>
    </xf>
    <xf numFmtId="0" fontId="17" fillId="0" borderId="12" xfId="20" applyFont="1" applyBorder="1"/>
    <xf numFmtId="0" fontId="17" fillId="0" borderId="6" xfId="20" applyFont="1" applyBorder="1"/>
    <xf numFmtId="0" fontId="17" fillId="0" borderId="11" xfId="20" applyFont="1" applyBorder="1"/>
    <xf numFmtId="0" fontId="7" fillId="0" borderId="0" xfId="20" applyAlignment="1">
      <alignment horizontal="left" wrapText="1"/>
    </xf>
    <xf numFmtId="37" fontId="22" fillId="0" borderId="0" xfId="20" applyNumberFormat="1" applyFont="1" applyAlignment="1">
      <alignment horizontal="left"/>
    </xf>
    <xf numFmtId="171" fontId="42" fillId="0" borderId="0" xfId="28" applyNumberFormat="1" applyFont="1" applyFill="1" applyBorder="1" applyAlignment="1"/>
    <xf numFmtId="37" fontId="39" fillId="0" borderId="0" xfId="20" applyNumberFormat="1" applyFont="1"/>
    <xf numFmtId="49" fontId="12" fillId="0" borderId="0" xfId="24" applyFont="1" applyAlignment="1">
      <alignment horizontal="left" wrapText="1"/>
    </xf>
    <xf numFmtId="42" fontId="7" fillId="0" borderId="0" xfId="9" applyFont="1" applyBorder="1" applyAlignment="1" applyProtection="1">
      <protection locked="0"/>
    </xf>
    <xf numFmtId="9" fontId="31" fillId="0" borderId="0" xfId="28" applyFont="1" applyBorder="1" applyAlignment="1" applyProtection="1">
      <alignment horizontal="left" wrapText="1"/>
    </xf>
    <xf numFmtId="9" fontId="31" fillId="0" borderId="0" xfId="28" applyFont="1" applyAlignment="1" applyProtection="1">
      <alignment horizontal="left" wrapText="1"/>
    </xf>
    <xf numFmtId="37" fontId="12" fillId="0" borderId="0" xfId="20" applyNumberFormat="1" applyFont="1" applyAlignment="1">
      <alignment horizontal="left" vertical="top" wrapText="1"/>
    </xf>
    <xf numFmtId="42" fontId="7" fillId="0" borderId="0" xfId="9" applyFont="1" applyBorder="1" applyAlignment="1"/>
    <xf numFmtId="37" fontId="7" fillId="0" borderId="0" xfId="9" applyNumberFormat="1" applyFont="1" applyAlignment="1"/>
    <xf numFmtId="0" fontId="33" fillId="0" borderId="0" xfId="20" applyFont="1" applyAlignment="1">
      <alignment horizontal="center"/>
    </xf>
    <xf numFmtId="49" fontId="12" fillId="0" borderId="0" xfId="22" applyFont="1">
      <alignment horizontal="left" vertical="top" wrapText="1"/>
    </xf>
    <xf numFmtId="37" fontId="7" fillId="0" borderId="0" xfId="9" applyNumberFormat="1" applyFont="1"/>
    <xf numFmtId="0" fontId="12" fillId="0" borderId="0" xfId="20" applyFont="1" applyAlignment="1">
      <alignment horizontal="left" vertical="top" wrapText="1"/>
    </xf>
    <xf numFmtId="0" fontId="7" fillId="0" borderId="25" xfId="20" applyBorder="1"/>
    <xf numFmtId="49" fontId="12" fillId="0" borderId="5" xfId="24" applyFont="1" applyBorder="1">
      <alignment horizontal="left" vertical="top" wrapText="1"/>
    </xf>
    <xf numFmtId="9" fontId="31" fillId="0" borderId="5" xfId="28" applyFont="1" applyBorder="1" applyAlignment="1" applyProtection="1">
      <alignment horizontal="left" vertical="top" wrapText="1"/>
    </xf>
    <xf numFmtId="42" fontId="12" fillId="0" borderId="5" xfId="9" applyFont="1" applyBorder="1" applyAlignment="1">
      <alignment horizontal="center"/>
    </xf>
    <xf numFmtId="37" fontId="12" fillId="0" borderId="5" xfId="22" applyNumberFormat="1" applyFont="1" applyBorder="1" applyAlignment="1">
      <alignment horizontal="center" vertical="top"/>
    </xf>
    <xf numFmtId="42" fontId="7" fillId="0" borderId="5" xfId="9" applyFont="1" applyBorder="1" applyAlignment="1"/>
    <xf numFmtId="37" fontId="7" fillId="0" borderId="5" xfId="9" applyNumberFormat="1" applyFont="1" applyBorder="1" applyAlignment="1"/>
    <xf numFmtId="9" fontId="31" fillId="0" borderId="26" xfId="28" applyFont="1" applyBorder="1" applyAlignment="1" applyProtection="1">
      <alignment horizontal="left" vertical="top" wrapText="1"/>
    </xf>
    <xf numFmtId="37" fontId="7" fillId="0" borderId="27" xfId="9" applyNumberFormat="1" applyFont="1" applyBorder="1"/>
    <xf numFmtId="0" fontId="33" fillId="0" borderId="0" xfId="22" applyNumberFormat="1" applyFont="1" applyAlignment="1">
      <alignment horizontal="center" vertical="center" wrapText="1"/>
    </xf>
    <xf numFmtId="0" fontId="12" fillId="0" borderId="0" xfId="20" applyFont="1" applyAlignment="1">
      <alignment horizontal="left" vertical="center" wrapText="1"/>
    </xf>
    <xf numFmtId="0" fontId="7" fillId="0" borderId="0" xfId="24" applyNumberFormat="1" applyAlignment="1">
      <alignment horizontal="left"/>
    </xf>
    <xf numFmtId="49" fontId="12" fillId="0" borderId="0" xfId="32" applyFont="1" applyAlignment="1">
      <alignment horizontal="right"/>
    </xf>
    <xf numFmtId="0" fontId="24" fillId="0" borderId="0" xfId="20" applyFont="1"/>
    <xf numFmtId="0" fontId="37" fillId="0" borderId="0" xfId="20" applyFont="1" applyAlignment="1">
      <alignment horizontal="right"/>
    </xf>
    <xf numFmtId="0" fontId="14" fillId="0" borderId="16" xfId="0" applyFont="1" applyBorder="1" applyAlignment="1"/>
    <xf numFmtId="0" fontId="14" fillId="0" borderId="16" xfId="0" applyFont="1" applyBorder="1" applyAlignment="1">
      <alignment horizontal="center"/>
    </xf>
    <xf numFmtId="0" fontId="43" fillId="0" borderId="0" xfId="21" applyFont="1"/>
    <xf numFmtId="0" fontId="44" fillId="0" borderId="0" xfId="21" applyFont="1" applyAlignment="1">
      <alignment horizontal="left" indent="5"/>
    </xf>
    <xf numFmtId="0" fontId="43" fillId="0" borderId="0" xfId="21" applyFont="1" applyAlignment="1">
      <alignment vertical="top"/>
    </xf>
    <xf numFmtId="0" fontId="46" fillId="0" borderId="0" xfId="0" applyFont="1">
      <alignment horizontal="center" vertical="center"/>
    </xf>
    <xf numFmtId="0" fontId="14" fillId="0" borderId="0" xfId="15" applyFont="1" applyAlignment="1">
      <alignment horizontal="left"/>
    </xf>
    <xf numFmtId="49" fontId="14" fillId="0" borderId="0" xfId="26" applyFont="1" applyAlignment="1">
      <alignment horizontal="left"/>
    </xf>
    <xf numFmtId="49" fontId="14" fillId="0" borderId="0" xfId="35" applyFont="1" applyAlignment="1"/>
    <xf numFmtId="0" fontId="14" fillId="0" borderId="2" xfId="0" applyFont="1" applyBorder="1" applyAlignment="1" applyProtection="1">
      <alignment horizontal="left"/>
      <protection locked="0"/>
    </xf>
    <xf numFmtId="49" fontId="12" fillId="0" borderId="0" xfId="35" applyFont="1" applyAlignment="1"/>
    <xf numFmtId="49" fontId="14" fillId="0" borderId="23" xfId="35" applyFont="1" applyBorder="1" applyAlignment="1"/>
    <xf numFmtId="49" fontId="14" fillId="0" borderId="15" xfId="35" applyFont="1" applyBorder="1" applyAlignment="1"/>
    <xf numFmtId="49" fontId="12" fillId="0" borderId="15" xfId="35" applyFont="1" applyBorder="1" applyAlignment="1"/>
    <xf numFmtId="49" fontId="12" fillId="0" borderId="12" xfId="35" applyFont="1" applyBorder="1" applyAlignment="1"/>
    <xf numFmtId="0" fontId="14" fillId="0" borderId="15" xfId="0" applyFont="1" applyBorder="1" applyAlignment="1">
      <alignment horizontal="left"/>
    </xf>
    <xf numFmtId="49" fontId="14" fillId="0" borderId="15" xfId="26" applyFont="1" applyBorder="1" applyAlignment="1">
      <alignment horizontal="left"/>
    </xf>
    <xf numFmtId="49" fontId="7" fillId="0" borderId="0" xfId="26" applyAlignment="1">
      <alignment horizontal="left"/>
    </xf>
    <xf numFmtId="37" fontId="17" fillId="0" borderId="0" xfId="0" applyNumberFormat="1" applyFont="1" applyAlignment="1">
      <alignment vertical="top" wrapText="1"/>
    </xf>
    <xf numFmtId="0" fontId="17" fillId="0" borderId="0" xfId="0" applyFont="1" applyAlignment="1">
      <alignment horizontal="left"/>
    </xf>
    <xf numFmtId="0" fontId="17" fillId="2" borderId="0" xfId="0" applyFont="1" applyFill="1">
      <alignment horizontal="center" vertical="center"/>
    </xf>
    <xf numFmtId="5" fontId="17" fillId="0" borderId="0" xfId="0" applyNumberFormat="1" applyFont="1" applyAlignment="1">
      <alignment horizontal="right"/>
    </xf>
    <xf numFmtId="0" fontId="6" fillId="0" borderId="0" xfId="0" applyFont="1" applyAlignment="1"/>
    <xf numFmtId="0" fontId="6" fillId="0" borderId="0" xfId="0" applyFont="1">
      <alignment horizontal="center" vertical="center"/>
    </xf>
    <xf numFmtId="0" fontId="6" fillId="0" borderId="0" xfId="0" applyFont="1" applyAlignment="1">
      <alignment horizontal="right"/>
    </xf>
    <xf numFmtId="0" fontId="11" fillId="0" borderId="0" xfId="0" applyFont="1" applyAlignment="1">
      <alignment horizontal="left"/>
    </xf>
    <xf numFmtId="0" fontId="11" fillId="0" borderId="6" xfId="0" applyFont="1" applyBorder="1" applyAlignment="1">
      <alignment horizontal="left"/>
    </xf>
    <xf numFmtId="0" fontId="7" fillId="0" borderId="0" xfId="15" applyAlignment="1">
      <alignment horizontal="left" wrapText="1"/>
    </xf>
    <xf numFmtId="0" fontId="7" fillId="0" borderId="0" xfId="0" applyFont="1" applyAlignment="1">
      <alignment horizontal="center"/>
    </xf>
    <xf numFmtId="0" fontId="7" fillId="0" borderId="0" xfId="24" applyNumberFormat="1" applyAlignment="1">
      <alignment horizontal="left" wrapText="1"/>
    </xf>
    <xf numFmtId="37" fontId="7" fillId="0" borderId="0" xfId="0" applyNumberFormat="1" applyFont="1" applyAlignment="1"/>
    <xf numFmtId="37" fontId="7" fillId="0" borderId="1" xfId="0" applyNumberFormat="1" applyFont="1" applyBorder="1" applyAlignment="1"/>
    <xf numFmtId="0" fontId="7" fillId="0" borderId="0" xfId="24" applyNumberFormat="1" applyAlignment="1">
      <alignment horizontal="left" wrapText="1" indent="1"/>
    </xf>
    <xf numFmtId="0" fontId="7" fillId="0" borderId="2" xfId="24" quotePrefix="1" applyNumberFormat="1" applyBorder="1" applyAlignment="1">
      <alignment horizontal="left" wrapText="1"/>
    </xf>
    <xf numFmtId="0" fontId="7" fillId="0" borderId="0" xfId="15" applyAlignment="1">
      <alignment horizontal="left" wrapText="1" indent="1"/>
    </xf>
    <xf numFmtId="0" fontId="7" fillId="0" borderId="0" xfId="0" applyFont="1" applyAlignment="1">
      <alignment horizontal="left" wrapText="1"/>
    </xf>
    <xf numFmtId="49" fontId="7" fillId="0" borderId="0" xfId="26" applyAlignment="1">
      <alignment horizontal="left" wrapText="1"/>
    </xf>
    <xf numFmtId="37" fontId="7" fillId="0" borderId="0" xfId="0" applyNumberFormat="1" applyFont="1" applyAlignment="1">
      <alignment horizontal="left" wrapText="1"/>
    </xf>
    <xf numFmtId="0" fontId="25" fillId="0" borderId="0" xfId="0" applyFont="1" applyAlignment="1">
      <alignment horizontal="right"/>
    </xf>
    <xf numFmtId="44" fontId="25" fillId="0" borderId="0" xfId="6" applyFont="1" applyFill="1" applyAlignment="1">
      <alignment horizontal="right"/>
    </xf>
    <xf numFmtId="9" fontId="32" fillId="0" borderId="0" xfId="28" applyFont="1" applyBorder="1" applyAlignment="1">
      <alignment horizontal="right" vertical="top"/>
    </xf>
    <xf numFmtId="0" fontId="22" fillId="0" borderId="0" xfId="15" applyFont="1" applyAlignment="1">
      <alignment horizontal="left" vertical="top"/>
    </xf>
    <xf numFmtId="0" fontId="0" fillId="0" borderId="0" xfId="0" applyAlignment="1">
      <alignment horizontal="center" vertical="top"/>
    </xf>
    <xf numFmtId="3" fontId="17" fillId="0" borderId="17" xfId="6" applyNumberFormat="1" applyFont="1" applyFill="1" applyBorder="1" applyAlignment="1"/>
    <xf numFmtId="3" fontId="17" fillId="0" borderId="0" xfId="0" applyNumberFormat="1" applyFont="1" applyAlignment="1"/>
    <xf numFmtId="3" fontId="17" fillId="0" borderId="17" xfId="0" applyNumberFormat="1" applyFont="1" applyBorder="1" applyAlignment="1"/>
    <xf numFmtId="0" fontId="7" fillId="0" borderId="0" xfId="24" quotePrefix="1" applyNumberFormat="1" applyAlignment="1">
      <alignment horizontal="left" wrapText="1"/>
    </xf>
    <xf numFmtId="0" fontId="7" fillId="0" borderId="0" xfId="0" applyFont="1" applyAlignment="1" applyProtection="1">
      <alignment horizontal="left" wrapText="1"/>
      <protection locked="0"/>
    </xf>
    <xf numFmtId="0" fontId="32" fillId="0" borderId="0" xfId="1" applyNumberFormat="1" applyFont="1" applyAlignment="1">
      <alignment horizontal="left"/>
    </xf>
    <xf numFmtId="49" fontId="12" fillId="0" borderId="6" xfId="35" applyFont="1" applyBorder="1" applyAlignment="1">
      <alignment wrapText="1"/>
    </xf>
    <xf numFmtId="49" fontId="14" fillId="0" borderId="17" xfId="35" applyFont="1" applyBorder="1" applyAlignment="1"/>
    <xf numFmtId="49" fontId="12" fillId="0" borderId="6" xfId="35" applyFont="1" applyBorder="1" applyAlignment="1"/>
    <xf numFmtId="0" fontId="14" fillId="0" borderId="0" xfId="0" applyFont="1" applyAlignment="1">
      <alignment horizontal="left"/>
    </xf>
    <xf numFmtId="0" fontId="14" fillId="0" borderId="0" xfId="26" applyNumberFormat="1" applyFont="1" applyAlignment="1">
      <alignment horizontal="left"/>
    </xf>
    <xf numFmtId="0" fontId="12" fillId="0" borderId="0" xfId="35" applyNumberFormat="1" applyFont="1" applyAlignment="1"/>
    <xf numFmtId="49" fontId="32" fillId="0" borderId="0" xfId="1" applyFont="1" applyAlignment="1">
      <alignment horizontal="left" indent="1"/>
    </xf>
    <xf numFmtId="0" fontId="7" fillId="0" borderId="0" xfId="15" applyAlignment="1">
      <alignment horizontal="left"/>
    </xf>
    <xf numFmtId="0" fontId="7" fillId="0" borderId="15" xfId="0" applyFont="1" applyBorder="1">
      <alignment horizontal="center" vertical="center"/>
    </xf>
    <xf numFmtId="0" fontId="7" fillId="0" borderId="2" xfId="24" quotePrefix="1" applyNumberFormat="1" applyBorder="1" applyAlignment="1">
      <alignment horizontal="left"/>
    </xf>
    <xf numFmtId="0" fontId="7" fillId="0" borderId="2" xfId="24" applyNumberFormat="1" applyBorder="1" applyAlignment="1">
      <alignment horizontal="left"/>
    </xf>
    <xf numFmtId="0" fontId="7" fillId="0" borderId="0" xfId="26" applyNumberFormat="1" applyAlignment="1">
      <alignment horizontal="left" wrapText="1"/>
    </xf>
    <xf numFmtId="0" fontId="7" fillId="0" borderId="17" xfId="0" applyFont="1" applyBorder="1">
      <alignment horizontal="center" vertical="center"/>
    </xf>
    <xf numFmtId="37" fontId="7" fillId="0" borderId="17" xfId="0" applyNumberFormat="1" applyFont="1" applyBorder="1" applyAlignment="1"/>
    <xf numFmtId="0" fontId="7" fillId="0" borderId="17" xfId="0" applyFont="1" applyBorder="1" applyAlignment="1"/>
    <xf numFmtId="0" fontId="7" fillId="0" borderId="6" xfId="0" applyFont="1" applyBorder="1">
      <alignment horizontal="center" vertical="center"/>
    </xf>
    <xf numFmtId="37" fontId="7" fillId="0" borderId="6" xfId="0" applyNumberFormat="1" applyFont="1" applyBorder="1" applyAlignment="1"/>
    <xf numFmtId="0" fontId="7" fillId="0" borderId="15" xfId="0" applyFont="1" applyBorder="1" applyAlignment="1">
      <alignment horizontal="left"/>
    </xf>
    <xf numFmtId="49" fontId="7" fillId="0" borderId="15" xfId="26" applyBorder="1" applyAlignment="1">
      <alignment horizontal="left"/>
    </xf>
    <xf numFmtId="0" fontId="7" fillId="0" borderId="0" xfId="0" applyFont="1" applyAlignment="1">
      <alignment horizontal="left"/>
    </xf>
    <xf numFmtId="49" fontId="7" fillId="0" borderId="0" xfId="32" applyFont="1" applyAlignment="1">
      <alignment horizontal="left"/>
    </xf>
    <xf numFmtId="49" fontId="7" fillId="0" borderId="0" xfId="32" applyFont="1" applyAlignment="1">
      <alignment horizontal="right"/>
    </xf>
    <xf numFmtId="0" fontId="7" fillId="0" borderId="0" xfId="32" applyNumberFormat="1" applyFont="1" applyAlignment="1">
      <alignment horizontal="left"/>
    </xf>
    <xf numFmtId="3" fontId="0" fillId="0" borderId="0" xfId="0" applyNumberFormat="1" applyAlignment="1">
      <alignment horizontal="centerContinuous"/>
    </xf>
    <xf numFmtId="3" fontId="17" fillId="0" borderId="6" xfId="0" applyNumberFormat="1" applyFont="1" applyBorder="1">
      <alignment horizontal="center" vertical="center"/>
    </xf>
    <xf numFmtId="3" fontId="17" fillId="0" borderId="0" xfId="0" applyNumberFormat="1" applyFont="1">
      <alignment horizontal="center" vertical="center"/>
    </xf>
    <xf numFmtId="3" fontId="17" fillId="0" borderId="4" xfId="0" applyNumberFormat="1" applyFont="1" applyBorder="1">
      <alignment horizontal="center" vertical="center"/>
    </xf>
    <xf numFmtId="3" fontId="17" fillId="0" borderId="22" xfId="0" applyNumberFormat="1" applyFont="1" applyBorder="1">
      <alignment horizontal="center" vertical="center"/>
    </xf>
    <xf numFmtId="3" fontId="0" fillId="0" borderId="0" xfId="0" applyNumberFormat="1">
      <alignment horizontal="center" vertical="center"/>
    </xf>
    <xf numFmtId="49" fontId="12" fillId="0" borderId="17" xfId="35" applyFont="1" applyBorder="1" applyAlignment="1">
      <alignment wrapText="1"/>
    </xf>
    <xf numFmtId="49" fontId="47" fillId="0" borderId="15" xfId="35" applyFont="1" applyBorder="1" applyAlignment="1"/>
    <xf numFmtId="9" fontId="30" fillId="0" borderId="16" xfId="28" applyFont="1" applyBorder="1" applyAlignment="1"/>
    <xf numFmtId="49" fontId="47" fillId="0" borderId="0" xfId="35" applyFont="1" applyAlignment="1">
      <alignment horizontal="right"/>
    </xf>
    <xf numFmtId="0" fontId="7" fillId="0" borderId="6" xfId="0" applyFont="1" applyBorder="1" applyAlignment="1"/>
    <xf numFmtId="49" fontId="47" fillId="0" borderId="23" xfId="35" applyFont="1" applyBorder="1" applyAlignment="1"/>
    <xf numFmtId="9" fontId="30" fillId="0" borderId="28" xfId="28" applyFont="1" applyBorder="1" applyAlignment="1"/>
    <xf numFmtId="0" fontId="12" fillId="0" borderId="0" xfId="0" applyFont="1" applyAlignment="1">
      <alignment horizontal="right" vertical="center"/>
    </xf>
    <xf numFmtId="42" fontId="7" fillId="0" borderId="0" xfId="9" applyFont="1" applyFill="1" applyBorder="1" applyAlignment="1" applyProtection="1">
      <protection locked="0"/>
    </xf>
    <xf numFmtId="3" fontId="6" fillId="0" borderId="0" xfId="0" applyNumberFormat="1" applyFont="1" applyAlignment="1"/>
    <xf numFmtId="3" fontId="7" fillId="0" borderId="0" xfId="0" applyNumberFormat="1" applyFont="1">
      <alignment horizontal="center" vertical="center"/>
    </xf>
    <xf numFmtId="0" fontId="8" fillId="0" borderId="8" xfId="0" applyFont="1" applyBorder="1" applyAlignment="1">
      <alignment wrapText="1"/>
    </xf>
    <xf numFmtId="0" fontId="18" fillId="0" borderId="4" xfId="0" applyFont="1" applyBorder="1" applyAlignment="1">
      <alignment horizontal="center" vertical="center" wrapText="1"/>
    </xf>
    <xf numFmtId="49" fontId="7" fillId="0" borderId="0" xfId="22" applyAlignment="1">
      <alignment horizontal="left"/>
    </xf>
    <xf numFmtId="49" fontId="7" fillId="0" borderId="0" xfId="22" applyAlignment="1">
      <alignment horizontal="left" wrapText="1"/>
    </xf>
    <xf numFmtId="37" fontId="7" fillId="0" borderId="2" xfId="7" applyNumberFormat="1" applyFont="1" applyFill="1" applyBorder="1"/>
    <xf numFmtId="9" fontId="29" fillId="0" borderId="2" xfId="28" applyFont="1" applyFill="1" applyBorder="1"/>
    <xf numFmtId="0" fontId="18" fillId="0" borderId="0" xfId="0" applyFont="1" applyAlignment="1">
      <alignment wrapText="1"/>
    </xf>
    <xf numFmtId="0" fontId="12" fillId="0" borderId="0" xfId="0" applyFont="1" applyAlignment="1">
      <alignment horizontal="left"/>
    </xf>
    <xf numFmtId="0" fontId="47" fillId="0" borderId="0" xfId="0" applyFont="1" applyAlignment="1">
      <alignment horizontal="left" vertical="center"/>
    </xf>
    <xf numFmtId="49" fontId="7" fillId="0" borderId="0" xfId="34" applyFont="1" applyAlignment="1">
      <alignment horizontal="left"/>
    </xf>
    <xf numFmtId="49" fontId="7" fillId="0" borderId="0" xfId="34" applyFont="1" applyAlignment="1">
      <alignment horizontal="right"/>
    </xf>
    <xf numFmtId="0" fontId="12" fillId="0" borderId="0" xfId="34" applyNumberFormat="1" applyFont="1" applyAlignment="1">
      <alignment horizontal="left"/>
    </xf>
    <xf numFmtId="0" fontId="7" fillId="0" borderId="0" xfId="34" applyNumberFormat="1" applyFont="1" applyAlignment="1">
      <alignment horizontal="left"/>
    </xf>
    <xf numFmtId="0" fontId="7" fillId="0" borderId="0" xfId="34" applyNumberFormat="1" applyFont="1" applyAlignment="1">
      <alignment horizontal="left" wrapText="1"/>
    </xf>
    <xf numFmtId="49" fontId="12" fillId="0" borderId="0" xfId="34" applyFont="1" applyAlignment="1">
      <alignment horizontal="right"/>
    </xf>
    <xf numFmtId="49" fontId="7" fillId="0" borderId="0" xfId="38" applyFont="1" applyAlignment="1">
      <alignment wrapText="1"/>
    </xf>
    <xf numFmtId="49" fontId="12" fillId="0" borderId="0" xfId="38" applyFont="1" applyAlignment="1"/>
    <xf numFmtId="49" fontId="12" fillId="0" borderId="0" xfId="38" applyFont="1" applyAlignment="1">
      <alignment wrapText="1"/>
    </xf>
    <xf numFmtId="49" fontId="12" fillId="0" borderId="0" xfId="38" applyFont="1" applyAlignment="1">
      <alignment horizontal="left" wrapText="1"/>
    </xf>
    <xf numFmtId="49" fontId="12" fillId="0" borderId="17" xfId="38" applyFont="1" applyBorder="1" applyAlignment="1">
      <alignment wrapText="1"/>
    </xf>
    <xf numFmtId="49" fontId="47" fillId="0" borderId="15" xfId="38" applyFont="1" applyBorder="1" applyAlignment="1"/>
    <xf numFmtId="49" fontId="47" fillId="0" borderId="0" xfId="38" applyFont="1" applyAlignment="1">
      <alignment horizontal="right"/>
    </xf>
    <xf numFmtId="49" fontId="12" fillId="0" borderId="12" xfId="38" applyFont="1" applyBorder="1" applyAlignment="1"/>
    <xf numFmtId="49" fontId="12" fillId="0" borderId="6" xfId="38" applyFont="1" applyBorder="1" applyAlignment="1">
      <alignment wrapText="1"/>
    </xf>
    <xf numFmtId="49" fontId="7" fillId="0" borderId="23" xfId="38" applyFont="1" applyBorder="1" applyAlignment="1"/>
    <xf numFmtId="49" fontId="7" fillId="0" borderId="17" xfId="38" applyFont="1" applyBorder="1" applyAlignment="1">
      <alignment wrapText="1"/>
    </xf>
    <xf numFmtId="49" fontId="7" fillId="0" borderId="15" xfId="38" applyFont="1" applyBorder="1" applyAlignment="1"/>
    <xf numFmtId="49" fontId="12" fillId="0" borderId="15" xfId="38" applyFont="1" applyBorder="1" applyAlignment="1"/>
    <xf numFmtId="0" fontId="12" fillId="0" borderId="0" xfId="38" applyNumberFormat="1" applyFont="1" applyAlignment="1">
      <alignment wrapText="1"/>
    </xf>
    <xf numFmtId="0" fontId="7" fillId="0" borderId="0" xfId="32" applyNumberFormat="1" applyFont="1" applyAlignment="1"/>
    <xf numFmtId="0" fontId="7" fillId="0" borderId="0" xfId="24" applyNumberFormat="1" applyAlignment="1"/>
    <xf numFmtId="49" fontId="7" fillId="0" borderId="0" xfId="35" applyFont="1" applyAlignment="1"/>
    <xf numFmtId="49" fontId="12" fillId="0" borderId="0" xfId="38" applyFont="1" applyAlignment="1">
      <alignment horizontal="left"/>
    </xf>
    <xf numFmtId="0" fontId="7" fillId="0" borderId="0" xfId="24" applyNumberFormat="1" applyAlignment="1">
      <alignment horizontal="left" indent="1"/>
    </xf>
    <xf numFmtId="0" fontId="7" fillId="0" borderId="0" xfId="15" applyAlignment="1">
      <alignment horizontal="left" indent="1"/>
    </xf>
    <xf numFmtId="37" fontId="17" fillId="0" borderId="0" xfId="0" applyNumberFormat="1" applyFont="1" applyAlignment="1">
      <alignment horizontal="left" vertical="top" wrapText="1"/>
    </xf>
    <xf numFmtId="0" fontId="46" fillId="0" borderId="0" xfId="20" applyFont="1"/>
    <xf numFmtId="9" fontId="45" fillId="0" borderId="0" xfId="28" applyFont="1" applyAlignment="1" applyProtection="1">
      <alignment horizontal="left" wrapText="1"/>
    </xf>
    <xf numFmtId="9" fontId="45" fillId="0" borderId="5" xfId="28" applyFont="1" applyBorder="1" applyAlignment="1" applyProtection="1">
      <alignment horizontal="left" vertical="top" wrapText="1"/>
    </xf>
    <xf numFmtId="9" fontId="45" fillId="0" borderId="26" xfId="28" applyFont="1" applyBorder="1" applyAlignment="1" applyProtection="1">
      <alignment horizontal="left" vertical="top" wrapText="1"/>
    </xf>
    <xf numFmtId="3" fontId="7" fillId="0" borderId="0" xfId="20" applyNumberFormat="1"/>
    <xf numFmtId="3" fontId="48" fillId="0" borderId="0" xfId="20" applyNumberFormat="1" applyFont="1" applyAlignment="1">
      <alignment horizontal="left" vertical="top" wrapText="1"/>
    </xf>
    <xf numFmtId="3" fontId="48" fillId="0" borderId="27" xfId="20" applyNumberFormat="1" applyFont="1" applyBorder="1" applyAlignment="1">
      <alignment horizontal="left" vertical="top" wrapText="1"/>
    </xf>
    <xf numFmtId="3" fontId="7" fillId="0" borderId="0" xfId="9" applyNumberFormat="1" applyFont="1" applyBorder="1" applyAlignment="1" applyProtection="1">
      <alignment horizontal="center"/>
    </xf>
    <xf numFmtId="3" fontId="7" fillId="0" borderId="0" xfId="9" applyNumberFormat="1" applyFont="1" applyAlignment="1"/>
    <xf numFmtId="3" fontId="48" fillId="0" borderId="5" xfId="22" applyNumberFormat="1" applyFont="1" applyBorder="1" applyAlignment="1">
      <alignment horizontal="center" vertical="top"/>
    </xf>
    <xf numFmtId="3" fontId="7" fillId="0" borderId="5" xfId="9" applyNumberFormat="1" applyFont="1" applyBorder="1" applyAlignment="1"/>
    <xf numFmtId="9" fontId="46" fillId="0" borderId="0" xfId="0" applyNumberFormat="1" applyFont="1">
      <alignment horizontal="center" vertical="center"/>
    </xf>
    <xf numFmtId="49" fontId="12" fillId="0" borderId="0" xfId="22" applyFont="1" applyAlignment="1">
      <alignment horizontal="center" vertical="center" wrapText="1"/>
    </xf>
    <xf numFmtId="3" fontId="48" fillId="0" borderId="0" xfId="22" applyNumberFormat="1" applyFont="1" applyAlignment="1">
      <alignment horizontal="center" vertical="center" wrapText="1"/>
    </xf>
    <xf numFmtId="37" fontId="12" fillId="0" borderId="0" xfId="22" applyNumberFormat="1" applyFont="1" applyAlignment="1">
      <alignment horizontal="center" vertical="center" wrapText="1"/>
    </xf>
    <xf numFmtId="3" fontId="7" fillId="0" borderId="6" xfId="0" applyNumberFormat="1" applyFont="1" applyBorder="1">
      <alignment horizontal="center" vertical="center"/>
    </xf>
    <xf numFmtId="3" fontId="7" fillId="0" borderId="4" xfId="0" applyNumberFormat="1" applyFont="1" applyBorder="1">
      <alignment horizontal="center" vertical="center"/>
    </xf>
    <xf numFmtId="3" fontId="48" fillId="0" borderId="0" xfId="0" applyNumberFormat="1" applyFont="1">
      <alignment horizontal="center" vertical="center"/>
    </xf>
    <xf numFmtId="0" fontId="7" fillId="0" borderId="23" xfId="0" applyFont="1" applyBorder="1">
      <alignment horizontal="center" vertical="center"/>
    </xf>
    <xf numFmtId="0" fontId="7" fillId="0" borderId="12" xfId="0" applyFont="1" applyBorder="1">
      <alignment horizontal="center" vertical="center"/>
    </xf>
    <xf numFmtId="0" fontId="0" fillId="0" borderId="12" xfId="0" applyBorder="1">
      <alignment horizontal="center" vertical="center"/>
    </xf>
    <xf numFmtId="0" fontId="0" fillId="0" borderId="6" xfId="0" applyBorder="1">
      <alignment horizontal="center" vertical="center"/>
    </xf>
    <xf numFmtId="3" fontId="7" fillId="0" borderId="2" xfId="0" applyNumberFormat="1" applyFont="1" applyBorder="1">
      <alignment horizontal="center" vertical="center"/>
    </xf>
    <xf numFmtId="3" fontId="7" fillId="0" borderId="1" xfId="0" applyNumberFormat="1" applyFont="1" applyBorder="1">
      <alignment horizontal="center" vertical="center"/>
    </xf>
    <xf numFmtId="3" fontId="48" fillId="0" borderId="1" xfId="0" applyNumberFormat="1" applyFont="1" applyBorder="1">
      <alignment horizontal="center" vertical="center"/>
    </xf>
    <xf numFmtId="3" fontId="7" fillId="0" borderId="18" xfId="0" applyNumberFormat="1" applyFont="1" applyBorder="1">
      <alignment horizontal="center" vertical="center"/>
    </xf>
    <xf numFmtId="3" fontId="7" fillId="0" borderId="3" xfId="0" applyNumberFormat="1" applyFont="1" applyBorder="1">
      <alignment horizontal="center" vertical="center"/>
    </xf>
    <xf numFmtId="3" fontId="7" fillId="0" borderId="5" xfId="0" applyNumberFormat="1" applyFont="1" applyBorder="1">
      <alignment horizontal="center" vertical="center"/>
    </xf>
    <xf numFmtId="3" fontId="12" fillId="0" borderId="6" xfId="0" applyNumberFormat="1" applyFont="1" applyBorder="1">
      <alignment horizontal="center" vertical="center"/>
    </xf>
    <xf numFmtId="3" fontId="12" fillId="0" borderId="3" xfId="0" applyNumberFormat="1" applyFont="1" applyBorder="1">
      <alignment horizontal="center" vertical="center"/>
    </xf>
    <xf numFmtId="9" fontId="46" fillId="0" borderId="0" xfId="20" applyNumberFormat="1" applyFont="1"/>
    <xf numFmtId="9" fontId="48" fillId="0" borderId="0" xfId="22" applyNumberFormat="1" applyFont="1" applyAlignment="1">
      <alignment horizontal="center" vertical="center" wrapText="1"/>
    </xf>
    <xf numFmtId="9" fontId="46" fillId="0" borderId="2" xfId="0" applyNumberFormat="1" applyFont="1" applyBorder="1">
      <alignment horizontal="center" vertical="center"/>
    </xf>
    <xf numFmtId="9" fontId="46" fillId="0" borderId="1" xfId="0" applyNumberFormat="1" applyFont="1" applyBorder="1">
      <alignment horizontal="center" vertical="center"/>
    </xf>
    <xf numFmtId="9" fontId="46" fillId="0" borderId="3" xfId="0" applyNumberFormat="1" applyFont="1" applyBorder="1">
      <alignment horizontal="center" vertical="center"/>
    </xf>
    <xf numFmtId="9" fontId="46" fillId="0" borderId="5" xfId="0" applyNumberFormat="1" applyFont="1" applyBorder="1">
      <alignment horizontal="center" vertical="center"/>
    </xf>
    <xf numFmtId="9" fontId="46" fillId="0" borderId="6" xfId="0" applyNumberFormat="1" applyFont="1" applyBorder="1">
      <alignment horizontal="center" vertical="center"/>
    </xf>
    <xf numFmtId="9" fontId="46" fillId="0" borderId="4" xfId="0" applyNumberFormat="1" applyFont="1" applyBorder="1">
      <alignment horizontal="center" vertical="center"/>
    </xf>
    <xf numFmtId="9" fontId="53" fillId="0" borderId="0" xfId="0" applyNumberFormat="1" applyFont="1">
      <alignment horizontal="center" vertical="center"/>
    </xf>
    <xf numFmtId="9" fontId="53" fillId="0" borderId="1" xfId="0" applyNumberFormat="1" applyFont="1" applyBorder="1">
      <alignment horizontal="center" vertical="center"/>
    </xf>
    <xf numFmtId="9" fontId="46" fillId="0" borderId="17" xfId="0" applyNumberFormat="1" applyFont="1" applyBorder="1">
      <alignment horizontal="center" vertical="center"/>
    </xf>
    <xf numFmtId="0" fontId="7" fillId="0" borderId="5" xfId="20" applyBorder="1"/>
    <xf numFmtId="0" fontId="12" fillId="0" borderId="5" xfId="20" applyFont="1" applyBorder="1" applyAlignment="1">
      <alignment horizontal="center"/>
    </xf>
    <xf numFmtId="37" fontId="17" fillId="0" borderId="0" xfId="0" applyNumberFormat="1" applyFont="1" applyAlignment="1">
      <alignment horizontal="left" vertical="top"/>
    </xf>
    <xf numFmtId="0" fontId="22" fillId="0" borderId="0" xfId="20" applyFont="1" applyAlignment="1">
      <alignment horizontal="right"/>
    </xf>
    <xf numFmtId="0" fontId="22" fillId="0" borderId="0" xfId="15" applyFont="1" applyAlignment="1">
      <alignment horizontal="right"/>
    </xf>
    <xf numFmtId="0" fontId="32" fillId="0" borderId="0" xfId="1" applyNumberFormat="1" applyFont="1" applyAlignment="1">
      <alignment horizontal="right"/>
    </xf>
    <xf numFmtId="0" fontId="52" fillId="0" borderId="0" xfId="41" applyNumberFormat="1" applyFont="1" applyAlignment="1">
      <alignment horizontal="right"/>
    </xf>
    <xf numFmtId="49" fontId="12" fillId="0" borderId="0" xfId="22" applyFont="1" applyAlignment="1">
      <alignment horizontal="right" vertical="center" wrapText="1"/>
    </xf>
    <xf numFmtId="0" fontId="12" fillId="0" borderId="0" xfId="15" applyFont="1" applyAlignment="1">
      <alignment horizontal="right"/>
    </xf>
    <xf numFmtId="0" fontId="7" fillId="0" borderId="0" xfId="15" applyAlignment="1">
      <alignment horizontal="right" wrapText="1"/>
    </xf>
    <xf numFmtId="0" fontId="7" fillId="0" borderId="0" xfId="24" quotePrefix="1" applyNumberFormat="1" applyAlignment="1">
      <alignment horizontal="right" wrapText="1"/>
    </xf>
    <xf numFmtId="0" fontId="12" fillId="0" borderId="0" xfId="34" applyNumberFormat="1" applyFont="1" applyAlignment="1">
      <alignment horizontal="right"/>
    </xf>
    <xf numFmtId="0" fontId="7" fillId="0" borderId="0" xfId="34" applyNumberFormat="1" applyFont="1" applyAlignment="1">
      <alignment horizontal="right" wrapText="1"/>
    </xf>
    <xf numFmtId="0" fontId="7" fillId="0" borderId="0" xfId="24" applyNumberFormat="1" applyAlignment="1">
      <alignment horizontal="right" wrapText="1"/>
    </xf>
    <xf numFmtId="0" fontId="12" fillId="0" borderId="0" xfId="1" applyNumberFormat="1" applyFont="1" applyAlignment="1">
      <alignment horizontal="right"/>
    </xf>
    <xf numFmtId="0" fontId="7" fillId="0" borderId="0" xfId="34" applyNumberFormat="1" applyFont="1" applyAlignment="1">
      <alignment horizontal="right"/>
    </xf>
    <xf numFmtId="0" fontId="12" fillId="0" borderId="0" xfId="24" applyNumberFormat="1" applyFont="1" applyAlignment="1">
      <alignment horizontal="right" wrapText="1"/>
    </xf>
    <xf numFmtId="0" fontId="12" fillId="0" borderId="0" xfId="24" applyNumberFormat="1" applyFont="1" applyAlignment="1">
      <alignment horizontal="right"/>
    </xf>
    <xf numFmtId="0" fontId="17" fillId="0" borderId="0" xfId="15" quotePrefix="1" applyFont="1" applyAlignment="1">
      <alignment horizontal="right"/>
    </xf>
    <xf numFmtId="0" fontId="17" fillId="0" borderId="0" xfId="15" quotePrefix="1" applyFont="1" applyAlignment="1">
      <alignment horizontal="right" wrapText="1"/>
    </xf>
    <xf numFmtId="0" fontId="7" fillId="0" borderId="0" xfId="26" applyNumberFormat="1" applyAlignment="1">
      <alignment horizontal="right" wrapText="1"/>
    </xf>
    <xf numFmtId="49" fontId="7" fillId="0" borderId="0" xfId="26" applyAlignment="1">
      <alignment horizontal="right" wrapText="1"/>
    </xf>
    <xf numFmtId="0" fontId="7" fillId="0" borderId="0" xfId="0" applyFont="1" applyAlignment="1" applyProtection="1">
      <alignment horizontal="right" wrapText="1"/>
      <protection locked="0"/>
    </xf>
    <xf numFmtId="49" fontId="12" fillId="0" borderId="0" xfId="38" applyFont="1" applyAlignment="1">
      <alignment horizontal="right" wrapText="1"/>
    </xf>
    <xf numFmtId="0" fontId="12" fillId="0" borderId="0" xfId="9" applyNumberFormat="1" applyFont="1" applyBorder="1" applyAlignment="1" applyProtection="1">
      <alignment horizontal="right"/>
    </xf>
    <xf numFmtId="49" fontId="7" fillId="0" borderId="0" xfId="38" applyFont="1" applyAlignment="1">
      <alignment horizontal="right" wrapText="1"/>
    </xf>
    <xf numFmtId="42" fontId="12" fillId="0" borderId="0" xfId="9" applyFont="1" applyBorder="1" applyAlignment="1" applyProtection="1">
      <alignment horizontal="right" vertical="top"/>
    </xf>
    <xf numFmtId="0" fontId="7" fillId="0" borderId="0" xfId="0" applyFont="1" applyAlignment="1">
      <alignment horizontal="right" wrapText="1"/>
    </xf>
    <xf numFmtId="0" fontId="12" fillId="0" borderId="0" xfId="38" applyNumberFormat="1" applyFont="1" applyAlignment="1">
      <alignment horizontal="right" wrapText="1"/>
    </xf>
    <xf numFmtId="0" fontId="17" fillId="0" borderId="0" xfId="0" applyFont="1" applyAlignment="1">
      <alignment horizontal="right" vertical="top" wrapText="1"/>
    </xf>
    <xf numFmtId="0" fontId="7" fillId="0" borderId="0" xfId="0" applyFont="1" applyAlignment="1">
      <alignment horizontal="right"/>
    </xf>
    <xf numFmtId="0" fontId="32" fillId="0" borderId="0" xfId="1" applyNumberFormat="1" applyFont="1" applyAlignment="1"/>
    <xf numFmtId="0" fontId="54" fillId="0" borderId="0" xfId="41" applyNumberFormat="1" applyFont="1" applyAlignment="1">
      <alignment horizontal="left"/>
    </xf>
    <xf numFmtId="0" fontId="55" fillId="0" borderId="0" xfId="1" applyNumberFormat="1" applyFont="1" applyAlignment="1"/>
    <xf numFmtId="0" fontId="32" fillId="0" borderId="6" xfId="1" applyNumberFormat="1" applyFont="1" applyBorder="1" applyAlignment="1"/>
    <xf numFmtId="0" fontId="47" fillId="0" borderId="0" xfId="0" applyFont="1">
      <alignment horizontal="center" vertical="center"/>
    </xf>
    <xf numFmtId="0" fontId="6" fillId="0" borderId="0" xfId="20" applyFont="1" applyAlignment="1">
      <alignment wrapText="1"/>
    </xf>
    <xf numFmtId="0" fontId="22" fillId="0" borderId="0" xfId="15" applyFont="1" applyAlignment="1">
      <alignment horizontal="left" wrapText="1"/>
    </xf>
    <xf numFmtId="169" fontId="47" fillId="0" borderId="0" xfId="22" applyNumberFormat="1" applyFont="1" applyAlignment="1">
      <alignment horizontal="center" vertical="center" wrapText="1"/>
    </xf>
    <xf numFmtId="0" fontId="12" fillId="0" borderId="0" xfId="15" applyFont="1" applyAlignment="1">
      <alignment horizontal="left" wrapText="1"/>
    </xf>
    <xf numFmtId="49" fontId="7" fillId="0" borderId="0" xfId="34" applyFont="1" applyAlignment="1">
      <alignment horizontal="left" wrapText="1"/>
    </xf>
    <xf numFmtId="0" fontId="7" fillId="0" borderId="0" xfId="34" applyNumberFormat="1" applyFont="1" applyAlignment="1">
      <alignment wrapText="1"/>
    </xf>
    <xf numFmtId="0" fontId="7" fillId="0" borderId="0" xfId="0" applyFont="1" applyAlignment="1">
      <alignment horizontal="center" vertical="center" wrapText="1"/>
    </xf>
    <xf numFmtId="49" fontId="50" fillId="0" borderId="0" xfId="34" applyFont="1" applyAlignment="1">
      <alignment horizontal="left" wrapText="1"/>
    </xf>
    <xf numFmtId="0" fontId="12" fillId="0" borderId="0" xfId="34" applyNumberFormat="1" applyFont="1" applyAlignment="1">
      <alignment horizontal="left" wrapText="1"/>
    </xf>
    <xf numFmtId="49" fontId="12" fillId="0" borderId="0" xfId="34" applyFont="1" applyAlignment="1">
      <alignment horizontal="left" wrapText="1"/>
    </xf>
    <xf numFmtId="0" fontId="12" fillId="0" borderId="0" xfId="1" applyNumberFormat="1" applyFont="1" applyAlignment="1">
      <alignment horizontal="left" wrapText="1"/>
    </xf>
    <xf numFmtId="0" fontId="50" fillId="0" borderId="0" xfId="34" applyNumberFormat="1" applyFont="1" applyAlignment="1">
      <alignment horizontal="left" wrapText="1"/>
    </xf>
    <xf numFmtId="0" fontId="12" fillId="0" borderId="0" xfId="0" applyFont="1" applyAlignment="1">
      <alignment horizontal="left" vertical="center" wrapText="1"/>
    </xf>
    <xf numFmtId="0" fontId="7" fillId="0" borderId="0" xfId="24" applyNumberFormat="1" applyAlignment="1">
      <alignment wrapText="1"/>
    </xf>
    <xf numFmtId="49" fontId="47" fillId="0" borderId="0" xfId="38" applyFont="1" applyAlignment="1">
      <alignment wrapText="1"/>
    </xf>
    <xf numFmtId="42" fontId="12" fillId="0" borderId="0" xfId="9" applyFont="1" applyBorder="1" applyAlignment="1" applyProtection="1">
      <alignment vertical="top" wrapText="1"/>
    </xf>
    <xf numFmtId="0" fontId="12" fillId="0" borderId="0" xfId="9" applyNumberFormat="1" applyFont="1" applyBorder="1" applyAlignment="1" applyProtection="1">
      <alignment horizontal="center"/>
    </xf>
    <xf numFmtId="3" fontId="7" fillId="0" borderId="17" xfId="0" applyNumberFormat="1" applyFont="1" applyBorder="1">
      <alignment horizontal="center" vertical="center"/>
    </xf>
    <xf numFmtId="0" fontId="7" fillId="0" borderId="19" xfId="0" applyFont="1" applyBorder="1" applyAlignment="1"/>
    <xf numFmtId="0" fontId="7" fillId="0" borderId="16" xfId="0" applyFont="1" applyBorder="1" applyAlignment="1"/>
    <xf numFmtId="0" fontId="12" fillId="0" borderId="16" xfId="0" applyFont="1" applyBorder="1" applyAlignment="1"/>
    <xf numFmtId="0" fontId="7" fillId="0" borderId="11" xfId="0" applyFont="1" applyBorder="1" applyAlignment="1"/>
    <xf numFmtId="0" fontId="7" fillId="0" borderId="16" xfId="0" applyFont="1" applyBorder="1" applyAlignment="1">
      <alignment horizontal="left" wrapText="1"/>
    </xf>
    <xf numFmtId="0" fontId="7" fillId="0" borderId="16" xfId="0" applyFont="1" applyBorder="1">
      <alignment horizontal="center" vertical="center"/>
    </xf>
    <xf numFmtId="0" fontId="7" fillId="0" borderId="11" xfId="0" applyFont="1" applyBorder="1">
      <alignment horizontal="center" vertical="center"/>
    </xf>
    <xf numFmtId="0" fontId="7" fillId="0" borderId="19" xfId="0" applyFont="1" applyBorder="1">
      <alignment horizontal="center" vertical="center"/>
    </xf>
    <xf numFmtId="0" fontId="7" fillId="0" borderId="2" xfId="0" applyFont="1" applyBorder="1">
      <alignment horizontal="center" vertical="center"/>
    </xf>
    <xf numFmtId="49" fontId="7" fillId="0" borderId="2" xfId="34" applyFont="1" applyBorder="1" applyAlignment="1">
      <alignment horizontal="right"/>
    </xf>
    <xf numFmtId="49" fontId="7" fillId="0" borderId="1" xfId="32" applyFont="1" applyBorder="1" applyAlignment="1">
      <alignment horizontal="right"/>
    </xf>
    <xf numFmtId="49" fontId="12" fillId="0" borderId="1" xfId="34" applyFont="1" applyBorder="1" applyAlignment="1">
      <alignment horizontal="left"/>
    </xf>
    <xf numFmtId="0" fontId="7" fillId="0" borderId="2" xfId="15" applyBorder="1" applyAlignment="1">
      <alignment horizontal="left"/>
    </xf>
    <xf numFmtId="0" fontId="7" fillId="0" borderId="2" xfId="15" applyBorder="1" applyAlignment="1">
      <alignment horizontal="left" wrapText="1"/>
    </xf>
    <xf numFmtId="0" fontId="7" fillId="0" borderId="1" xfId="15" applyBorder="1" applyAlignment="1">
      <alignment horizontal="left"/>
    </xf>
    <xf numFmtId="0" fontId="7" fillId="0" borderId="1" xfId="15" applyBorder="1" applyAlignment="1">
      <alignment horizontal="left" wrapText="1"/>
    </xf>
    <xf numFmtId="0" fontId="7" fillId="0" borderId="2" xfId="24" applyNumberFormat="1" applyBorder="1" applyAlignment="1">
      <alignment horizontal="left" wrapText="1"/>
    </xf>
    <xf numFmtId="0" fontId="7" fillId="0" borderId="1" xfId="24" applyNumberFormat="1" applyBorder="1" applyAlignment="1">
      <alignment horizontal="left"/>
    </xf>
    <xf numFmtId="0" fontId="7" fillId="0" borderId="1" xfId="24" quotePrefix="1" applyNumberFormat="1" applyBorder="1" applyAlignment="1">
      <alignment horizontal="left" wrapText="1"/>
    </xf>
    <xf numFmtId="0" fontId="7" fillId="0" borderId="2" xfId="15" applyBorder="1" applyAlignment="1">
      <alignment horizontal="left" indent="1"/>
    </xf>
    <xf numFmtId="0" fontId="7" fillId="0" borderId="1" xfId="24" applyNumberFormat="1" applyBorder="1" applyAlignment="1">
      <alignment horizontal="left" wrapText="1"/>
    </xf>
    <xf numFmtId="0" fontId="7" fillId="0" borderId="2" xfId="24" applyNumberFormat="1" applyBorder="1" applyAlignment="1"/>
    <xf numFmtId="0" fontId="7" fillId="0" borderId="1" xfId="24" applyNumberFormat="1" applyBorder="1" applyAlignment="1"/>
    <xf numFmtId="0" fontId="7" fillId="0" borderId="2" xfId="0" applyFont="1" applyBorder="1" applyAlignment="1">
      <alignment horizontal="center" vertical="center" wrapText="1"/>
    </xf>
    <xf numFmtId="49" fontId="7" fillId="0" borderId="1" xfId="34" applyFont="1" applyBorder="1" applyAlignment="1">
      <alignment horizontal="right" wrapText="1"/>
    </xf>
    <xf numFmtId="0" fontId="7" fillId="0" borderId="0" xfId="20" applyAlignment="1">
      <alignment horizontal="right"/>
    </xf>
    <xf numFmtId="0" fontId="0" fillId="0" borderId="0" xfId="0" applyAlignment="1">
      <alignment horizontal="right" wrapText="1"/>
    </xf>
    <xf numFmtId="49" fontId="7" fillId="0" borderId="0" xfId="22" applyAlignment="1">
      <alignment horizontal="right" wrapText="1"/>
    </xf>
    <xf numFmtId="0" fontId="7" fillId="0" borderId="2" xfId="24" applyNumberFormat="1" applyBorder="1" applyAlignment="1">
      <alignment wrapText="1"/>
    </xf>
    <xf numFmtId="0" fontId="7" fillId="0" borderId="1" xfId="24" applyNumberFormat="1" applyBorder="1" applyAlignment="1">
      <alignment wrapText="1"/>
    </xf>
    <xf numFmtId="49" fontId="7" fillId="0" borderId="2" xfId="26" applyBorder="1" applyAlignment="1">
      <alignment horizontal="left" wrapText="1"/>
    </xf>
    <xf numFmtId="3" fontId="48" fillId="0" borderId="4" xfId="0" applyNumberFormat="1" applyFont="1" applyBorder="1">
      <alignment horizontal="center" vertical="center"/>
    </xf>
    <xf numFmtId="0" fontId="6" fillId="0" borderId="0" xfId="21"/>
    <xf numFmtId="0" fontId="18" fillId="0" borderId="0" xfId="0" applyFont="1" applyAlignment="1">
      <alignment horizontal="center" wrapText="1"/>
    </xf>
    <xf numFmtId="0" fontId="17" fillId="0" borderId="4" xfId="0" applyFont="1" applyBorder="1">
      <alignment horizontal="center" vertical="center"/>
    </xf>
    <xf numFmtId="3" fontId="17" fillId="0" borderId="17" xfId="0" applyNumberFormat="1" applyFont="1" applyBorder="1">
      <alignment horizontal="center" vertical="center"/>
    </xf>
    <xf numFmtId="0" fontId="18" fillId="2" borderId="6" xfId="0" applyFont="1" applyFill="1" applyBorder="1" applyAlignment="1">
      <alignment horizontal="center" wrapText="1"/>
    </xf>
    <xf numFmtId="0" fontId="17" fillId="0" borderId="23" xfId="0" applyFont="1" applyBorder="1">
      <alignment horizontal="center" vertical="center"/>
    </xf>
    <xf numFmtId="0" fontId="18" fillId="0" borderId="15" xfId="0" applyFont="1" applyBorder="1" applyAlignment="1">
      <alignment horizontal="left" vertical="center"/>
    </xf>
    <xf numFmtId="0" fontId="17" fillId="0" borderId="15" xfId="0" applyFont="1" applyBorder="1" applyAlignment="1">
      <alignment horizontal="left" vertical="center"/>
    </xf>
    <xf numFmtId="0" fontId="17" fillId="0" borderId="12" xfId="0" applyFont="1" applyBorder="1">
      <alignment horizontal="center" vertical="center"/>
    </xf>
    <xf numFmtId="49" fontId="22" fillId="0" borderId="0" xfId="1" applyFont="1" applyAlignment="1">
      <alignment horizontal="left" vertical="top" wrapText="1"/>
    </xf>
    <xf numFmtId="0" fontId="0" fillId="0" borderId="0" xfId="0" applyAlignment="1">
      <alignment horizontal="left" vertical="top" wrapText="1"/>
    </xf>
    <xf numFmtId="0" fontId="57" fillId="0" borderId="6" xfId="0" applyFont="1" applyBorder="1" applyAlignment="1">
      <alignment horizontal="left"/>
    </xf>
    <xf numFmtId="0" fontId="58" fillId="3" borderId="6" xfId="0" applyFont="1" applyFill="1" applyBorder="1" applyAlignment="1">
      <alignment horizontal="left"/>
    </xf>
    <xf numFmtId="0" fontId="17" fillId="0" borderId="0" xfId="13" applyNumberFormat="1" applyFont="1" applyBorder="1" applyAlignment="1"/>
    <xf numFmtId="49" fontId="18" fillId="0" borderId="0" xfId="22" applyFont="1">
      <alignment horizontal="left" vertical="top" wrapText="1"/>
    </xf>
    <xf numFmtId="37" fontId="17" fillId="0" borderId="0" xfId="13" applyNumberFormat="1" applyFont="1" applyBorder="1" applyAlignment="1"/>
    <xf numFmtId="49" fontId="18" fillId="0" borderId="0" xfId="22" applyFont="1" applyAlignment="1">
      <alignment horizontal="center" vertical="center" wrapText="1"/>
    </xf>
    <xf numFmtId="49" fontId="18" fillId="0" borderId="0" xfId="22" applyFont="1" applyAlignment="1">
      <alignment horizontal="left" vertical="center" wrapText="1"/>
    </xf>
    <xf numFmtId="49" fontId="18" fillId="0" borderId="0" xfId="22" quotePrefix="1" applyFont="1" applyAlignment="1">
      <alignment horizontal="left" vertical="center" wrapText="1"/>
    </xf>
    <xf numFmtId="0" fontId="17" fillId="0" borderId="2" xfId="0" applyFont="1" applyBorder="1">
      <alignment horizontal="center" vertical="center"/>
    </xf>
    <xf numFmtId="166" fontId="17" fillId="0" borderId="2" xfId="6" applyNumberFormat="1" applyFont="1" applyBorder="1"/>
    <xf numFmtId="0" fontId="17" fillId="0" borderId="2" xfId="3" applyNumberFormat="1" applyFont="1" applyBorder="1"/>
    <xf numFmtId="42" fontId="17" fillId="0" borderId="2" xfId="9" applyFont="1" applyBorder="1" applyAlignment="1" applyProtection="1"/>
    <xf numFmtId="42" fontId="17" fillId="0" borderId="1" xfId="9" applyFont="1" applyBorder="1" applyAlignment="1" applyProtection="1"/>
    <xf numFmtId="0" fontId="17" fillId="0" borderId="0" xfId="18" applyFont="1" applyAlignment="1">
      <alignment wrapText="1"/>
    </xf>
    <xf numFmtId="37" fontId="17" fillId="0" borderId="0" xfId="18" applyNumberFormat="1" applyFont="1" applyAlignment="1">
      <alignment wrapText="1"/>
    </xf>
    <xf numFmtId="0" fontId="17" fillId="0" borderId="0" xfId="8" applyNumberFormat="1" applyFont="1" applyBorder="1" applyAlignment="1">
      <alignment wrapText="1"/>
    </xf>
    <xf numFmtId="166" fontId="17" fillId="0" borderId="0" xfId="13" applyNumberFormat="1" applyFont="1" applyAlignment="1">
      <alignment wrapText="1"/>
    </xf>
    <xf numFmtId="42" fontId="17" fillId="0" borderId="0" xfId="8" applyNumberFormat="1" applyFont="1" applyAlignment="1">
      <alignment wrapText="1"/>
    </xf>
    <xf numFmtId="166" fontId="17" fillId="0" borderId="0" xfId="18" applyNumberFormat="1" applyFont="1" applyAlignment="1">
      <alignment wrapText="1"/>
    </xf>
    <xf numFmtId="0" fontId="17" fillId="0" borderId="1" xfId="0" applyFont="1" applyBorder="1">
      <alignment horizontal="center" vertical="center"/>
    </xf>
    <xf numFmtId="0" fontId="17" fillId="0" borderId="1" xfId="3" applyNumberFormat="1" applyFont="1" applyBorder="1"/>
    <xf numFmtId="166" fontId="17" fillId="0" borderId="0" xfId="6" applyNumberFormat="1" applyFont="1" applyBorder="1"/>
    <xf numFmtId="0" fontId="18" fillId="0" borderId="0" xfId="0" applyFont="1" applyAlignment="1">
      <alignment horizontal="right"/>
    </xf>
    <xf numFmtId="166" fontId="17" fillId="0" borderId="3" xfId="6" applyNumberFormat="1" applyFont="1" applyBorder="1"/>
    <xf numFmtId="42" fontId="17" fillId="0" borderId="5" xfId="9" applyFont="1" applyBorder="1" applyAlignment="1" applyProtection="1"/>
    <xf numFmtId="42" fontId="17" fillId="0" borderId="6" xfId="9" applyFont="1" applyBorder="1" applyAlignment="1" applyProtection="1"/>
    <xf numFmtId="37" fontId="17" fillId="0" borderId="0" xfId="13" applyNumberFormat="1" applyFont="1" applyAlignment="1">
      <alignment wrapText="1"/>
    </xf>
    <xf numFmtId="0" fontId="17" fillId="0" borderId="0" xfId="3" applyNumberFormat="1" applyFont="1" applyBorder="1"/>
    <xf numFmtId="0" fontId="17" fillId="0" borderId="6" xfId="3" applyNumberFormat="1" applyFont="1" applyBorder="1"/>
    <xf numFmtId="0" fontId="18" fillId="0" borderId="0" xfId="13" applyNumberFormat="1" applyFont="1" applyBorder="1" applyAlignment="1"/>
    <xf numFmtId="0" fontId="17" fillId="0" borderId="0" xfId="18" applyFont="1" applyAlignment="1">
      <alignment vertical="center" wrapText="1"/>
    </xf>
    <xf numFmtId="1" fontId="7" fillId="0" borderId="0" xfId="44" applyFont="1" applyAlignment="1">
      <alignment horizontal="left"/>
    </xf>
    <xf numFmtId="0" fontId="7" fillId="0" borderId="0" xfId="18" applyAlignment="1">
      <alignment vertical="center" wrapText="1"/>
    </xf>
    <xf numFmtId="0" fontId="7" fillId="0" borderId="0" xfId="18" applyAlignment="1">
      <alignment wrapText="1"/>
    </xf>
    <xf numFmtId="37" fontId="7" fillId="0" borderId="0" xfId="18" applyNumberFormat="1" applyAlignment="1">
      <alignment wrapText="1"/>
    </xf>
    <xf numFmtId="0" fontId="7" fillId="0" borderId="0" xfId="8" applyNumberFormat="1" applyFont="1" applyBorder="1" applyAlignment="1">
      <alignment wrapText="1"/>
    </xf>
    <xf numFmtId="166" fontId="7" fillId="0" borderId="0" xfId="13" applyNumberFormat="1" applyFont="1" applyAlignment="1">
      <alignment wrapText="1"/>
    </xf>
    <xf numFmtId="42" fontId="7" fillId="0" borderId="0" xfId="8" applyNumberFormat="1" applyFont="1" applyAlignment="1">
      <alignment wrapText="1"/>
    </xf>
    <xf numFmtId="166" fontId="7" fillId="0" borderId="0" xfId="18" applyNumberFormat="1" applyAlignment="1">
      <alignment wrapText="1"/>
    </xf>
    <xf numFmtId="164" fontId="17" fillId="0" borderId="0" xfId="3" applyFont="1" applyBorder="1"/>
    <xf numFmtId="166" fontId="17" fillId="0" borderId="2" xfId="6" applyNumberFormat="1" applyFont="1" applyFill="1" applyBorder="1"/>
    <xf numFmtId="166" fontId="17" fillId="0" borderId="1" xfId="6" applyNumberFormat="1" applyFont="1" applyBorder="1"/>
    <xf numFmtId="166" fontId="17" fillId="0" borderId="1" xfId="6" applyNumberFormat="1" applyFont="1" applyFill="1" applyBorder="1"/>
    <xf numFmtId="166" fontId="17" fillId="0" borderId="3" xfId="6" applyNumberFormat="1" applyFont="1" applyFill="1" applyBorder="1"/>
    <xf numFmtId="0" fontId="56" fillId="0" borderId="0" xfId="0" applyFont="1" applyAlignment="1">
      <alignment vertical="top" wrapText="1"/>
    </xf>
    <xf numFmtId="0" fontId="22" fillId="0" borderId="0" xfId="0" applyFont="1" applyAlignment="1">
      <alignment vertical="top"/>
    </xf>
    <xf numFmtId="0" fontId="6" fillId="0" borderId="0" xfId="0" applyFont="1" applyAlignment="1">
      <alignment horizontal="right" vertical="top"/>
    </xf>
    <xf numFmtId="0" fontId="6" fillId="0" borderId="0" xfId="0" applyFont="1" applyAlignment="1">
      <alignment vertical="top"/>
    </xf>
    <xf numFmtId="0" fontId="25" fillId="0" borderId="0" xfId="0" applyFont="1" applyAlignment="1">
      <alignment horizontal="right" vertical="top"/>
    </xf>
    <xf numFmtId="49" fontId="32" fillId="0" borderId="0" xfId="2" applyFont="1" applyAlignment="1">
      <alignment horizontal="left" indent="1"/>
    </xf>
    <xf numFmtId="49" fontId="32" fillId="0" borderId="0" xfId="2" applyFont="1" applyAlignment="1">
      <alignment horizontal="left"/>
    </xf>
    <xf numFmtId="49" fontId="21" fillId="0" borderId="0" xfId="2" applyFont="1" applyAlignment="1">
      <alignment horizontal="left" vertical="center"/>
    </xf>
    <xf numFmtId="0" fontId="61" fillId="0" borderId="0" xfId="0" applyFont="1" applyAlignment="1">
      <alignment horizontal="right" vertical="center"/>
    </xf>
    <xf numFmtId="0" fontId="61" fillId="0" borderId="0" xfId="0" applyFont="1" applyAlignment="1">
      <alignment vertical="center"/>
    </xf>
    <xf numFmtId="0" fontId="61" fillId="0" borderId="0" xfId="0" applyFont="1" applyAlignment="1"/>
    <xf numFmtId="0" fontId="17" fillId="0" borderId="0" xfId="0" applyFont="1" applyAlignment="1">
      <alignment horizontal="right" vertical="center"/>
    </xf>
    <xf numFmtId="1" fontId="12" fillId="0" borderId="0" xfId="40" applyFont="1" applyAlignment="1">
      <alignment horizontal="left"/>
    </xf>
    <xf numFmtId="0" fontId="61" fillId="0" borderId="0" xfId="0" applyFont="1">
      <alignment horizontal="center" vertical="center"/>
    </xf>
    <xf numFmtId="164" fontId="17" fillId="0" borderId="5" xfId="3" applyFont="1" applyFill="1" applyBorder="1"/>
    <xf numFmtId="44" fontId="61" fillId="0" borderId="6" xfId="6" applyFont="1" applyFill="1" applyBorder="1"/>
    <xf numFmtId="9" fontId="17" fillId="0" borderId="2" xfId="28" applyFont="1" applyFill="1" applyBorder="1"/>
    <xf numFmtId="9" fontId="17" fillId="0" borderId="1" xfId="28" applyFont="1" applyFill="1" applyBorder="1"/>
    <xf numFmtId="49" fontId="61" fillId="0" borderId="0" xfId="23">
      <alignment horizontal="left" vertical="top" wrapText="1"/>
    </xf>
    <xf numFmtId="164" fontId="61" fillId="0" borderId="0" xfId="3" applyFont="1" applyFill="1" applyBorder="1"/>
    <xf numFmtId="49" fontId="12" fillId="0" borderId="0" xfId="31" applyFont="1" applyAlignment="1"/>
    <xf numFmtId="0" fontId="0" fillId="0" borderId="0" xfId="0" applyAlignment="1">
      <alignment horizontal="right" vertical="center"/>
    </xf>
    <xf numFmtId="49" fontId="61" fillId="0" borderId="0" xfId="31" applyFont="1" applyAlignment="1">
      <alignment horizontal="right"/>
    </xf>
    <xf numFmtId="49" fontId="17" fillId="0" borderId="0" xfId="0" applyNumberFormat="1" applyFont="1" applyAlignment="1">
      <alignment horizontal="right" vertical="center"/>
    </xf>
    <xf numFmtId="164" fontId="17" fillId="0" borderId="3" xfId="3" applyFont="1" applyFill="1" applyBorder="1"/>
    <xf numFmtId="44" fontId="17" fillId="0" borderId="0" xfId="6" applyFont="1" applyFill="1" applyBorder="1"/>
    <xf numFmtId="1" fontId="12" fillId="0" borderId="0" xfId="40" applyFont="1" applyAlignment="1">
      <alignment horizontal="right"/>
    </xf>
    <xf numFmtId="49" fontId="18" fillId="0" borderId="0" xfId="0" applyNumberFormat="1" applyFont="1" applyAlignment="1">
      <alignment horizontal="right" vertical="center"/>
    </xf>
    <xf numFmtId="164" fontId="61" fillId="0" borderId="6" xfId="3" applyFont="1" applyFill="1" applyBorder="1"/>
    <xf numFmtId="164" fontId="61" fillId="0" borderId="3" xfId="3" applyFont="1" applyFill="1" applyBorder="1"/>
    <xf numFmtId="9" fontId="17" fillId="0" borderId="0" xfId="28" applyFont="1" applyFill="1" applyBorder="1"/>
    <xf numFmtId="0" fontId="6" fillId="0" borderId="0" xfId="0" applyFont="1" applyAlignment="1">
      <alignment horizontal="right" vertical="center"/>
    </xf>
    <xf numFmtId="44" fontId="61" fillId="0" borderId="0" xfId="6" applyFont="1" applyFill="1" applyBorder="1"/>
    <xf numFmtId="1" fontId="12" fillId="0" borderId="30" xfId="40" applyFont="1" applyBorder="1" applyAlignment="1">
      <alignment horizontal="left"/>
    </xf>
    <xf numFmtId="0" fontId="61" fillId="0" borderId="2" xfId="0" applyFont="1" applyBorder="1">
      <alignment horizontal="center" vertical="center"/>
    </xf>
    <xf numFmtId="164" fontId="61" fillId="0" borderId="2" xfId="3" applyFont="1" applyFill="1" applyBorder="1"/>
    <xf numFmtId="0" fontId="61" fillId="0" borderId="1" xfId="0" applyFont="1" applyBorder="1">
      <alignment horizontal="center" vertical="center"/>
    </xf>
    <xf numFmtId="164" fontId="61" fillId="0" borderId="1" xfId="3" applyFont="1" applyFill="1" applyBorder="1"/>
    <xf numFmtId="0" fontId="61" fillId="0" borderId="5" xfId="0" applyFont="1" applyBorder="1">
      <alignment horizontal="center" vertical="center"/>
    </xf>
    <xf numFmtId="164" fontId="61" fillId="0" borderId="5" xfId="3" applyFont="1" applyFill="1" applyBorder="1"/>
    <xf numFmtId="0" fontId="17" fillId="0" borderId="31" xfId="0" applyFont="1" applyBorder="1">
      <alignment horizontal="center" vertical="center"/>
    </xf>
    <xf numFmtId="0" fontId="61" fillId="0" borderId="30" xfId="0" applyFont="1" applyBorder="1">
      <alignment horizontal="center" vertical="center"/>
    </xf>
    <xf numFmtId="0" fontId="62" fillId="0" borderId="0" xfId="0" applyFont="1" applyAlignment="1">
      <alignment horizontal="left" vertical="center"/>
    </xf>
    <xf numFmtId="0" fontId="63" fillId="0" borderId="0" xfId="0" applyFont="1" applyAlignment="1">
      <alignment horizontal="right"/>
    </xf>
    <xf numFmtId="0" fontId="12" fillId="0" borderId="30" xfId="0" applyFont="1" applyBorder="1" applyAlignment="1">
      <alignment horizontal="left"/>
    </xf>
    <xf numFmtId="0" fontId="0" fillId="0" borderId="30" xfId="0" applyBorder="1" applyAlignment="1">
      <alignment horizontal="right" vertical="center"/>
    </xf>
    <xf numFmtId="164" fontId="61" fillId="0" borderId="30" xfId="3" applyFont="1" applyFill="1" applyBorder="1"/>
    <xf numFmtId="0" fontId="62" fillId="0" borderId="29" xfId="0" applyFont="1" applyBorder="1" applyAlignment="1">
      <alignment horizontal="left" vertical="center"/>
    </xf>
    <xf numFmtId="0" fontId="0" fillId="0" borderId="29" xfId="0" applyBorder="1" applyAlignment="1">
      <alignment horizontal="right" vertical="center"/>
    </xf>
    <xf numFmtId="0" fontId="60" fillId="0" borderId="0" xfId="0" applyFont="1" applyAlignment="1"/>
    <xf numFmtId="0" fontId="34" fillId="0" borderId="0" xfId="0" applyFont="1" applyAlignment="1">
      <alignment horizontal="right"/>
    </xf>
    <xf numFmtId="0" fontId="12" fillId="0" borderId="0" xfId="17" applyFont="1"/>
    <xf numFmtId="1" fontId="12" fillId="0" borderId="0" xfId="30" applyAlignment="1">
      <alignment horizontal="left"/>
    </xf>
    <xf numFmtId="0" fontId="61" fillId="0" borderId="0" xfId="17"/>
    <xf numFmtId="0" fontId="12" fillId="0" borderId="0" xfId="17" applyFont="1" applyAlignment="1">
      <alignment horizontal="center" wrapText="1"/>
    </xf>
    <xf numFmtId="0" fontId="12" fillId="0" borderId="0" xfId="17" applyFont="1" applyAlignment="1">
      <alignment horizontal="center"/>
    </xf>
    <xf numFmtId="1" fontId="62" fillId="0" borderId="0" xfId="40" applyAlignment="1">
      <alignment horizontal="left"/>
    </xf>
    <xf numFmtId="1" fontId="44" fillId="0" borderId="0" xfId="30" applyFont="1" applyAlignment="1">
      <alignment horizontal="left"/>
    </xf>
    <xf numFmtId="0" fontId="61" fillId="0" borderId="0" xfId="17" applyAlignment="1">
      <alignment horizontal="left"/>
    </xf>
    <xf numFmtId="0" fontId="17" fillId="0" borderId="0" xfId="17" applyFont="1"/>
    <xf numFmtId="166" fontId="17" fillId="0" borderId="2" xfId="4" applyFont="1" applyBorder="1"/>
    <xf numFmtId="167" fontId="17" fillId="0" borderId="2" xfId="12" applyFont="1" applyBorder="1"/>
    <xf numFmtId="167" fontId="17" fillId="0" borderId="6" xfId="12" applyFont="1" applyBorder="1"/>
    <xf numFmtId="166" fontId="17" fillId="0" borderId="1" xfId="4" applyFont="1"/>
    <xf numFmtId="167" fontId="17" fillId="0" borderId="1" xfId="12" applyFont="1" applyBorder="1"/>
    <xf numFmtId="166" fontId="17" fillId="0" borderId="3" xfId="4" applyFont="1" applyBorder="1"/>
    <xf numFmtId="167" fontId="17" fillId="0" borderId="0" xfId="12" applyFont="1" applyBorder="1"/>
    <xf numFmtId="1" fontId="12" fillId="0" borderId="0" xfId="30" applyAlignment="1"/>
    <xf numFmtId="0" fontId="17" fillId="0" borderId="0" xfId="17" applyFont="1" applyAlignment="1">
      <alignment horizontal="left"/>
    </xf>
    <xf numFmtId="0" fontId="18" fillId="0" borderId="0" xfId="17" applyFont="1"/>
    <xf numFmtId="166" fontId="17" fillId="0" borderId="0" xfId="4" applyFont="1" applyFill="1" applyBorder="1"/>
    <xf numFmtId="167" fontId="17" fillId="0" borderId="0" xfId="12" applyFont="1" applyFill="1" applyBorder="1"/>
    <xf numFmtId="0" fontId="12" fillId="0" borderId="0" xfId="17" applyFont="1" applyAlignment="1">
      <alignment horizontal="right"/>
    </xf>
    <xf numFmtId="166" fontId="61" fillId="0" borderId="6" xfId="17" applyNumberFormat="1" applyBorder="1"/>
    <xf numFmtId="167" fontId="61" fillId="0" borderId="6" xfId="12" applyBorder="1"/>
    <xf numFmtId="166" fontId="17" fillId="0" borderId="2" xfId="4" applyFont="1" applyFill="1" applyBorder="1"/>
    <xf numFmtId="167" fontId="17" fillId="0" borderId="2" xfId="12" applyFont="1" applyFill="1" applyBorder="1"/>
    <xf numFmtId="167" fontId="17" fillId="0" borderId="6" xfId="12" applyFont="1" applyFill="1" applyBorder="1"/>
    <xf numFmtId="166" fontId="17" fillId="0" borderId="1" xfId="4" applyFont="1" applyFill="1"/>
    <xf numFmtId="167" fontId="17" fillId="0" borderId="1" xfId="12" applyFont="1" applyFill="1" applyBorder="1"/>
    <xf numFmtId="166" fontId="17" fillId="0" borderId="3" xfId="4" applyFont="1" applyFill="1" applyBorder="1"/>
    <xf numFmtId="166" fontId="17" fillId="0" borderId="17" xfId="4" applyFont="1" applyFill="1" applyBorder="1"/>
    <xf numFmtId="166" fontId="17" fillId="0" borderId="22" xfId="4" applyFont="1" applyFill="1" applyBorder="1"/>
    <xf numFmtId="167" fontId="17" fillId="0" borderId="22" xfId="12" applyFont="1" applyFill="1" applyBorder="1"/>
    <xf numFmtId="0" fontId="23" fillId="0" borderId="0" xfId="0" applyFont="1" applyAlignment="1">
      <alignment horizontal="left" vertical="center"/>
    </xf>
    <xf numFmtId="5" fontId="61" fillId="0" borderId="0" xfId="0" applyNumberFormat="1" applyFont="1" applyAlignment="1">
      <alignment horizontal="right"/>
    </xf>
    <xf numFmtId="0" fontId="61" fillId="0" borderId="0" xfId="0" applyFont="1" applyAlignment="1">
      <alignment horizontal="left"/>
    </xf>
    <xf numFmtId="0" fontId="61" fillId="2" borderId="0" xfId="0" applyFont="1" applyFill="1">
      <alignment horizontal="center" vertical="center"/>
    </xf>
    <xf numFmtId="0" fontId="64" fillId="0" borderId="0" xfId="0" applyFont="1" applyAlignment="1">
      <alignment horizontal="left" vertical="center"/>
    </xf>
    <xf numFmtId="0" fontId="64" fillId="0" borderId="0" xfId="0" applyFont="1" applyAlignment="1">
      <alignment horizontal="right"/>
    </xf>
    <xf numFmtId="0" fontId="64" fillId="0" borderId="0" xfId="0" applyFont="1">
      <alignment horizontal="center" vertical="center"/>
    </xf>
    <xf numFmtId="0" fontId="62" fillId="0" borderId="0" xfId="0" applyFont="1">
      <alignment horizontal="center" vertical="center"/>
    </xf>
    <xf numFmtId="0" fontId="65" fillId="0" borderId="0" xfId="0" applyFont="1" applyAlignment="1">
      <alignment horizontal="left" vertical="center"/>
    </xf>
    <xf numFmtId="0" fontId="65" fillId="0" borderId="0" xfId="0" applyFont="1" applyAlignment="1">
      <alignment horizontal="right"/>
    </xf>
    <xf numFmtId="5" fontId="64" fillId="0" borderId="2" xfId="0" applyNumberFormat="1" applyFont="1" applyBorder="1" applyAlignment="1">
      <alignment horizontal="right"/>
    </xf>
    <xf numFmtId="0" fontId="64" fillId="0" borderId="0" xfId="0" applyFont="1" applyAlignment="1">
      <alignment horizontal="left"/>
    </xf>
    <xf numFmtId="0" fontId="0" fillId="0" borderId="0" xfId="0" applyAlignment="1">
      <alignment horizontal="left" vertical="center"/>
    </xf>
    <xf numFmtId="0" fontId="22" fillId="0" borderId="0" xfId="16" applyFont="1" applyAlignment="1">
      <alignment vertical="top"/>
    </xf>
    <xf numFmtId="0" fontId="22" fillId="0" borderId="0" xfId="16" applyFont="1" applyAlignment="1">
      <alignment horizontal="right" vertical="top"/>
    </xf>
    <xf numFmtId="0" fontId="17" fillId="0" borderId="0" xfId="16" applyFont="1" applyAlignment="1">
      <alignment horizontal="left" vertical="top" wrapText="1"/>
    </xf>
    <xf numFmtId="37" fontId="66" fillId="0" borderId="0" xfId="16" applyNumberFormat="1" applyFont="1" applyAlignment="1">
      <alignment horizontal="left" vertical="top"/>
    </xf>
    <xf numFmtId="49" fontId="32" fillId="0" borderId="0" xfId="2" applyFont="1" applyAlignment="1"/>
    <xf numFmtId="37" fontId="0" fillId="0" borderId="0" xfId="0" applyNumberFormat="1">
      <alignment horizontal="center" vertical="center"/>
    </xf>
    <xf numFmtId="0" fontId="34" fillId="0" borderId="0" xfId="42" applyNumberFormat="1" applyFont="1" applyAlignment="1"/>
    <xf numFmtId="0" fontId="34" fillId="0" borderId="0" xfId="42" applyNumberFormat="1" applyFont="1" applyAlignment="1">
      <alignment horizontal="right"/>
    </xf>
    <xf numFmtId="0" fontId="12" fillId="0" borderId="0" xfId="42" applyNumberFormat="1" applyFont="1" applyAlignment="1">
      <alignment horizontal="left"/>
    </xf>
    <xf numFmtId="0" fontId="61" fillId="0" borderId="0" xfId="16" applyAlignment="1">
      <alignment wrapText="1"/>
    </xf>
    <xf numFmtId="0" fontId="61" fillId="0" borderId="0" xfId="16" applyAlignment="1">
      <alignment horizontal="right" wrapText="1"/>
    </xf>
    <xf numFmtId="0" fontId="61" fillId="0" borderId="0" xfId="0" applyFont="1" applyAlignment="1">
      <alignment horizontal="center"/>
    </xf>
    <xf numFmtId="0" fontId="62" fillId="0" borderId="0" xfId="16" applyFont="1"/>
    <xf numFmtId="0" fontId="62" fillId="0" borderId="0" xfId="16" applyFont="1" applyAlignment="1">
      <alignment horizontal="right"/>
    </xf>
    <xf numFmtId="37" fontId="61" fillId="0" borderId="0" xfId="0" applyNumberFormat="1" applyFont="1" applyAlignment="1">
      <alignment horizontal="center" vertical="center" wrapText="1"/>
    </xf>
    <xf numFmtId="0" fontId="62" fillId="0" borderId="0" xfId="42" applyNumberFormat="1" applyFont="1" applyAlignment="1"/>
    <xf numFmtId="0" fontId="62" fillId="0" borderId="0" xfId="42" applyNumberFormat="1" applyFont="1" applyAlignment="1">
      <alignment horizontal="right"/>
    </xf>
    <xf numFmtId="0" fontId="12" fillId="0" borderId="0" xfId="42" applyNumberFormat="1" applyFont="1" applyAlignment="1"/>
    <xf numFmtId="0" fontId="12" fillId="0" borderId="0" xfId="42" applyNumberFormat="1" applyFont="1" applyAlignment="1">
      <alignment horizontal="right"/>
    </xf>
    <xf numFmtId="49" fontId="61" fillId="0" borderId="0" xfId="23" applyAlignment="1">
      <alignment wrapText="1"/>
    </xf>
    <xf numFmtId="49" fontId="61" fillId="0" borderId="0" xfId="23" applyAlignment="1">
      <alignment horizontal="right" wrapText="1"/>
    </xf>
    <xf numFmtId="37" fontId="61" fillId="0" borderId="2" xfId="7" applyNumberFormat="1" applyFont="1" applyBorder="1"/>
    <xf numFmtId="49" fontId="61" fillId="0" borderId="0" xfId="23" applyAlignment="1">
      <alignment horizontal="left"/>
    </xf>
    <xf numFmtId="49" fontId="61" fillId="0" borderId="0" xfId="33" applyFont="1" applyAlignment="1"/>
    <xf numFmtId="49" fontId="61" fillId="0" borderId="0" xfId="33" applyFont="1" applyAlignment="1">
      <alignment horizontal="right"/>
    </xf>
    <xf numFmtId="37" fontId="61" fillId="0" borderId="0" xfId="7" applyNumberFormat="1" applyFont="1"/>
    <xf numFmtId="0" fontId="61" fillId="0" borderId="0" xfId="33" applyNumberFormat="1" applyFont="1" applyAlignment="1">
      <alignment horizontal="left" wrapText="1"/>
    </xf>
    <xf numFmtId="37" fontId="61" fillId="0" borderId="3" xfId="0" applyNumberFormat="1" applyFont="1" applyBorder="1" applyAlignment="1"/>
    <xf numFmtId="0" fontId="12" fillId="0" borderId="0" xfId="33" applyNumberFormat="1" applyFont="1" applyAlignment="1"/>
    <xf numFmtId="0" fontId="12" fillId="0" borderId="0" xfId="33" applyNumberFormat="1" applyFont="1" applyAlignment="1">
      <alignment horizontal="right"/>
    </xf>
    <xf numFmtId="0" fontId="61" fillId="0" borderId="0" xfId="25" applyNumberFormat="1" applyAlignment="1">
      <alignment horizontal="left" wrapText="1"/>
    </xf>
    <xf numFmtId="37" fontId="61" fillId="0" borderId="0" xfId="0" applyNumberFormat="1" applyFont="1" applyAlignment="1"/>
    <xf numFmtId="37" fontId="61" fillId="0" borderId="2" xfId="0" applyNumberFormat="1" applyFont="1" applyBorder="1" applyAlignment="1"/>
    <xf numFmtId="0" fontId="61" fillId="0" borderId="0" xfId="25" applyNumberFormat="1" applyAlignment="1">
      <alignment wrapText="1"/>
    </xf>
    <xf numFmtId="0" fontId="61" fillId="0" borderId="0" xfId="25" applyNumberFormat="1" applyAlignment="1">
      <alignment horizontal="right" wrapText="1"/>
    </xf>
    <xf numFmtId="37" fontId="61" fillId="0" borderId="1" xfId="0" applyNumberFormat="1" applyFont="1" applyBorder="1" applyAlignment="1"/>
    <xf numFmtId="0" fontId="61" fillId="0" borderId="0" xfId="16" applyAlignment="1">
      <alignment horizontal="left" wrapText="1"/>
    </xf>
    <xf numFmtId="0" fontId="12" fillId="0" borderId="0" xfId="42" applyNumberFormat="1" applyFont="1" applyAlignment="1">
      <alignment horizontal="right" wrapText="1"/>
    </xf>
    <xf numFmtId="0" fontId="17" fillId="0" borderId="0" xfId="2" applyNumberFormat="1" applyFont="1" applyAlignment="1">
      <alignment horizontal="left"/>
    </xf>
    <xf numFmtId="37" fontId="6" fillId="0" borderId="3" xfId="0" applyNumberFormat="1" applyFont="1" applyBorder="1" applyAlignment="1"/>
    <xf numFmtId="49" fontId="12" fillId="0" borderId="0" xfId="33" applyFont="1" applyAlignment="1">
      <alignment horizontal="right"/>
    </xf>
    <xf numFmtId="0" fontId="18" fillId="0" borderId="0" xfId="2" applyNumberFormat="1" applyFont="1" applyAlignment="1">
      <alignment horizontal="left"/>
    </xf>
    <xf numFmtId="0" fontId="62" fillId="0" borderId="0" xfId="2" applyNumberFormat="1" applyFont="1" applyAlignment="1"/>
    <xf numFmtId="0" fontId="62" fillId="0" borderId="0" xfId="2" applyNumberFormat="1" applyFont="1" applyAlignment="1">
      <alignment horizontal="right"/>
    </xf>
    <xf numFmtId="0" fontId="6" fillId="0" borderId="0" xfId="33" applyNumberFormat="1" applyFont="1" applyAlignment="1">
      <alignment horizontal="left"/>
    </xf>
    <xf numFmtId="37" fontId="6" fillId="0" borderId="0" xfId="0" applyNumberFormat="1" applyFont="1" applyAlignment="1"/>
    <xf numFmtId="0" fontId="61" fillId="0" borderId="0" xfId="33" applyNumberFormat="1" applyFont="1" applyAlignment="1"/>
    <xf numFmtId="0" fontId="61" fillId="0" borderId="0" xfId="33" applyNumberFormat="1" applyFont="1" applyAlignment="1">
      <alignment horizontal="right"/>
    </xf>
    <xf numFmtId="37" fontId="61" fillId="0" borderId="5" xfId="0" applyNumberFormat="1" applyFont="1" applyBorder="1" applyAlignment="1"/>
    <xf numFmtId="9" fontId="29" fillId="0" borderId="5" xfId="28" applyFont="1" applyBorder="1" applyAlignment="1"/>
    <xf numFmtId="0" fontId="61" fillId="0" borderId="0" xfId="25" applyNumberFormat="1" applyAlignment="1"/>
    <xf numFmtId="0" fontId="61" fillId="0" borderId="0" xfId="33" applyNumberFormat="1" applyFont="1" applyAlignment="1">
      <alignment horizontal="left"/>
    </xf>
    <xf numFmtId="0" fontId="61" fillId="0" borderId="0" xfId="25" applyNumberFormat="1" applyAlignment="1">
      <alignment horizontal="left" wrapText="1" indent="1"/>
    </xf>
    <xf numFmtId="0" fontId="12" fillId="0" borderId="0" xfId="42" applyNumberFormat="1" applyFont="1" applyAlignment="1">
      <alignment horizontal="left" wrapText="1"/>
    </xf>
    <xf numFmtId="0" fontId="12" fillId="0" borderId="0" xfId="42" applyNumberFormat="1" applyFont="1" applyAlignment="1">
      <alignment wrapText="1"/>
    </xf>
    <xf numFmtId="0" fontId="12" fillId="0" borderId="0" xfId="33" applyNumberFormat="1" applyFont="1" applyAlignment="1">
      <alignment horizontal="right" wrapText="1"/>
    </xf>
    <xf numFmtId="0" fontId="12" fillId="0" borderId="0" xfId="25" applyNumberFormat="1" applyFont="1" applyAlignment="1">
      <alignment horizontal="left"/>
    </xf>
    <xf numFmtId="0" fontId="61" fillId="0" borderId="0" xfId="42" applyNumberFormat="1" applyFont="1" applyAlignment="1">
      <alignment horizontal="left"/>
    </xf>
    <xf numFmtId="37" fontId="61" fillId="0" borderId="4" xfId="0" applyNumberFormat="1" applyFont="1" applyBorder="1" applyAlignment="1"/>
    <xf numFmtId="49" fontId="12" fillId="0" borderId="0" xfId="33" applyFont="1" applyAlignment="1"/>
    <xf numFmtId="0" fontId="6" fillId="0" borderId="0" xfId="16" applyFont="1" applyAlignment="1">
      <alignment horizontal="left" wrapText="1"/>
    </xf>
    <xf numFmtId="37" fontId="6" fillId="0" borderId="4" xfId="0" applyNumberFormat="1" applyFont="1" applyBorder="1" applyAlignment="1"/>
    <xf numFmtId="0" fontId="18" fillId="0" borderId="0" xfId="42" applyNumberFormat="1" applyFont="1" applyAlignment="1">
      <alignment horizontal="left"/>
    </xf>
    <xf numFmtId="0" fontId="17" fillId="0" borderId="0" xfId="0" applyFont="1" applyAlignment="1">
      <alignment horizontal="right" wrapText="1"/>
    </xf>
    <xf numFmtId="0" fontId="17" fillId="0" borderId="0" xfId="0" applyFont="1" applyAlignment="1">
      <alignment horizontal="left" wrapText="1"/>
    </xf>
    <xf numFmtId="37" fontId="17" fillId="0" borderId="18" xfId="10" applyNumberFormat="1" applyFont="1" applyFill="1" applyBorder="1" applyAlignment="1"/>
    <xf numFmtId="37" fontId="17" fillId="0" borderId="0" xfId="10" applyNumberFormat="1" applyFont="1" applyFill="1" applyBorder="1" applyAlignment="1"/>
    <xf numFmtId="0" fontId="17" fillId="0" borderId="0" xfId="16" quotePrefix="1" applyFont="1"/>
    <xf numFmtId="0" fontId="17" fillId="0" borderId="0" xfId="16" quotePrefix="1" applyFont="1" applyAlignment="1">
      <alignment horizontal="right"/>
    </xf>
    <xf numFmtId="0" fontId="18" fillId="0" borderId="0" xfId="16" quotePrefix="1" applyFont="1"/>
    <xf numFmtId="0" fontId="18" fillId="0" borderId="0" xfId="16" quotePrefix="1" applyFont="1" applyAlignment="1">
      <alignment horizontal="right"/>
    </xf>
    <xf numFmtId="0" fontId="62" fillId="0" borderId="0" xfId="0" applyFont="1" applyAlignment="1">
      <alignment vertical="center"/>
    </xf>
    <xf numFmtId="0" fontId="62" fillId="0" borderId="0" xfId="0" applyFont="1" applyAlignment="1">
      <alignment horizontal="right" vertical="center"/>
    </xf>
    <xf numFmtId="37" fontId="61" fillId="0" borderId="0" xfId="7" applyNumberFormat="1" applyFont="1" applyFill="1"/>
    <xf numFmtId="9" fontId="29" fillId="0" borderId="0" xfId="28" applyFont="1" applyFill="1"/>
    <xf numFmtId="49" fontId="62" fillId="0" borderId="0" xfId="31" applyAlignment="1">
      <alignment horizontal="left" wrapText="1" indent="2"/>
    </xf>
    <xf numFmtId="49" fontId="62" fillId="0" borderId="0" xfId="31" applyAlignment="1">
      <alignment horizontal="right" vertical="top" wrapText="1"/>
    </xf>
    <xf numFmtId="49" fontId="61" fillId="0" borderId="0" xfId="23" applyAlignment="1">
      <alignment horizontal="left" wrapText="1" indent="2"/>
    </xf>
    <xf numFmtId="49" fontId="61" fillId="0" borderId="0" xfId="23" applyAlignment="1">
      <alignment horizontal="left" indent="2"/>
    </xf>
    <xf numFmtId="0" fontId="61" fillId="0" borderId="0" xfId="16" applyAlignment="1">
      <alignment horizontal="left" wrapText="1" indent="2"/>
    </xf>
    <xf numFmtId="37" fontId="61" fillId="0" borderId="0" xfId="7" applyNumberFormat="1" applyFont="1" applyBorder="1"/>
    <xf numFmtId="37" fontId="61" fillId="0" borderId="6" xfId="7" applyNumberFormat="1" applyFont="1" applyBorder="1"/>
    <xf numFmtId="9" fontId="29" fillId="0" borderId="6" xfId="28" applyFont="1" applyBorder="1"/>
    <xf numFmtId="1" fontId="62" fillId="0" borderId="0" xfId="40" applyAlignment="1">
      <alignment horizontal="left" wrapText="1" indent="2"/>
    </xf>
    <xf numFmtId="1" fontId="62" fillId="0" borderId="0" xfId="40" applyAlignment="1">
      <alignment horizontal="right" wrapText="1"/>
    </xf>
    <xf numFmtId="0" fontId="17" fillId="0" borderId="0" xfId="16" applyFont="1" applyAlignment="1">
      <alignment horizontal="left" wrapText="1"/>
    </xf>
    <xf numFmtId="37" fontId="61" fillId="0" borderId="2" xfId="7" applyNumberFormat="1" applyFont="1" applyFill="1" applyBorder="1"/>
    <xf numFmtId="0" fontId="18" fillId="0" borderId="0" xfId="16" quotePrefix="1" applyFont="1" applyAlignment="1">
      <alignment wrapText="1"/>
    </xf>
    <xf numFmtId="0" fontId="68" fillId="0" borderId="0" xfId="0" applyFont="1" applyAlignment="1">
      <alignment vertical="center"/>
    </xf>
    <xf numFmtId="0" fontId="68" fillId="0" borderId="0" xfId="0" applyFont="1" applyAlignment="1">
      <alignment horizontal="right" vertical="center"/>
    </xf>
    <xf numFmtId="9" fontId="29" fillId="0" borderId="2" xfId="28" applyFont="1" applyFill="1" applyBorder="1" applyAlignment="1"/>
    <xf numFmtId="37" fontId="61" fillId="0" borderId="0" xfId="7" applyNumberFormat="1" applyFont="1" applyFill="1" applyBorder="1"/>
    <xf numFmtId="9" fontId="29" fillId="0" borderId="0" xfId="28" applyFont="1" applyFill="1" applyBorder="1"/>
    <xf numFmtId="49" fontId="61" fillId="0" borderId="0" xfId="33" applyFont="1" applyAlignment="1">
      <alignment horizontal="left" indent="2"/>
    </xf>
    <xf numFmtId="37" fontId="61" fillId="0" borderId="6" xfId="7" applyNumberFormat="1" applyFont="1" applyFill="1" applyBorder="1"/>
    <xf numFmtId="9" fontId="29" fillId="0" borderId="6" xfId="28" applyFont="1" applyFill="1" applyBorder="1"/>
    <xf numFmtId="0" fontId="61" fillId="0" borderId="2" xfId="16" applyBorder="1" applyAlignment="1">
      <alignment horizontal="left" wrapText="1" indent="2"/>
    </xf>
    <xf numFmtId="0" fontId="61" fillId="0" borderId="1" xfId="16" applyBorder="1" applyAlignment="1">
      <alignment horizontal="left" wrapText="1" indent="2"/>
    </xf>
    <xf numFmtId="0" fontId="44" fillId="0" borderId="0" xfId="25" applyNumberFormat="1" applyFont="1" applyAlignment="1">
      <alignment horizontal="left"/>
    </xf>
    <xf numFmtId="0" fontId="12" fillId="0" borderId="0" xfId="25" applyNumberFormat="1" applyFont="1" applyAlignment="1">
      <alignment horizontal="left" indent="2"/>
    </xf>
    <xf numFmtId="0" fontId="61" fillId="0" borderId="0" xfId="25" applyNumberFormat="1" applyAlignment="1">
      <alignment horizontal="left" wrapText="1" indent="2"/>
    </xf>
    <xf numFmtId="9" fontId="29" fillId="0" borderId="1" xfId="28" applyFont="1" applyFill="1" applyBorder="1" applyAlignment="1"/>
    <xf numFmtId="0" fontId="61" fillId="0" borderId="0" xfId="0" applyFont="1" applyAlignment="1">
      <alignment horizontal="left" wrapText="1"/>
    </xf>
    <xf numFmtId="0" fontId="61" fillId="0" borderId="0" xfId="16"/>
    <xf numFmtId="0" fontId="61" fillId="0" borderId="0" xfId="42" applyNumberFormat="1" applyFont="1" applyAlignment="1">
      <alignment horizontal="right"/>
    </xf>
    <xf numFmtId="0" fontId="62" fillId="0" borderId="0" xfId="42" applyNumberFormat="1" applyFont="1" applyAlignment="1">
      <alignment wrapText="1"/>
    </xf>
    <xf numFmtId="0" fontId="62" fillId="0" borderId="0" xfId="42" applyNumberFormat="1" applyFont="1" applyAlignment="1">
      <alignment horizontal="left" wrapText="1"/>
    </xf>
    <xf numFmtId="37" fontId="6" fillId="0" borderId="6" xfId="7" applyNumberFormat="1" applyFont="1" applyFill="1" applyBorder="1"/>
    <xf numFmtId="49" fontId="61" fillId="0" borderId="0" xfId="23" applyAlignment="1">
      <alignment vertical="top" wrapText="1"/>
    </xf>
    <xf numFmtId="49" fontId="61" fillId="0" borderId="0" xfId="23" applyAlignment="1">
      <alignment horizontal="right" vertical="top" wrapText="1"/>
    </xf>
    <xf numFmtId="0" fontId="17" fillId="0" borderId="0" xfId="16" quotePrefix="1" applyFont="1" applyAlignment="1">
      <alignment wrapText="1"/>
    </xf>
    <xf numFmtId="0" fontId="17" fillId="0" borderId="0" xfId="16" quotePrefix="1" applyFont="1" applyAlignment="1">
      <alignment horizontal="right" wrapText="1"/>
    </xf>
    <xf numFmtId="0" fontId="18" fillId="0" borderId="0" xfId="16" quotePrefix="1" applyFont="1" applyAlignment="1">
      <alignment horizontal="right" wrapText="1"/>
    </xf>
    <xf numFmtId="0" fontId="61" fillId="0" borderId="0" xfId="25" applyNumberFormat="1" applyAlignment="1">
      <alignment horizontal="right"/>
    </xf>
    <xf numFmtId="0" fontId="62" fillId="0" borderId="0" xfId="25" applyNumberFormat="1" applyFont="1" applyAlignment="1"/>
    <xf numFmtId="0" fontId="62" fillId="0" borderId="0" xfId="25" applyNumberFormat="1" applyFont="1" applyAlignment="1">
      <alignment horizontal="right" wrapText="1"/>
    </xf>
    <xf numFmtId="42" fontId="62" fillId="0" borderId="0" xfId="10" applyFont="1" applyFill="1" applyBorder="1" applyAlignment="1" applyProtection="1"/>
    <xf numFmtId="49" fontId="61" fillId="0" borderId="0" xfId="37" applyFont="1" applyAlignment="1"/>
    <xf numFmtId="49" fontId="61" fillId="0" borderId="0" xfId="37" applyFont="1" applyAlignment="1">
      <alignment horizontal="right" wrapText="1"/>
    </xf>
    <xf numFmtId="49" fontId="61" fillId="0" borderId="0" xfId="27" applyAlignment="1"/>
    <xf numFmtId="49" fontId="61" fillId="0" borderId="0" xfId="27" applyAlignment="1">
      <alignment horizontal="right" wrapText="1"/>
    </xf>
    <xf numFmtId="0" fontId="61" fillId="0" borderId="2" xfId="0" applyFont="1" applyBorder="1" applyAlignment="1" applyProtection="1">
      <protection locked="0"/>
    </xf>
    <xf numFmtId="0" fontId="61" fillId="0" borderId="0" xfId="0" applyFont="1" applyAlignment="1" applyProtection="1">
      <alignment horizontal="right" wrapText="1"/>
      <protection locked="0"/>
    </xf>
    <xf numFmtId="49" fontId="62" fillId="0" borderId="0" xfId="37" applyAlignment="1"/>
    <xf numFmtId="49" fontId="62" fillId="0" borderId="0" xfId="37" applyAlignment="1">
      <alignment horizontal="right" wrapText="1"/>
    </xf>
    <xf numFmtId="49" fontId="12" fillId="0" borderId="0" xfId="37" applyFont="1" applyAlignment="1">
      <alignment wrapText="1"/>
    </xf>
    <xf numFmtId="49" fontId="61" fillId="0" borderId="0" xfId="37" applyFont="1" applyAlignment="1">
      <alignment wrapText="1"/>
    </xf>
    <xf numFmtId="49" fontId="61" fillId="0" borderId="0" xfId="27" applyAlignment="1">
      <alignment horizontal="left" wrapText="1"/>
    </xf>
    <xf numFmtId="49" fontId="20" fillId="0" borderId="0" xfId="37" applyFont="1" applyAlignment="1">
      <alignment wrapText="1"/>
    </xf>
    <xf numFmtId="49" fontId="69" fillId="0" borderId="0" xfId="37" applyFont="1" applyAlignment="1">
      <alignment wrapText="1"/>
    </xf>
    <xf numFmtId="49" fontId="62" fillId="0" borderId="0" xfId="37" applyAlignment="1">
      <alignment wrapText="1"/>
    </xf>
    <xf numFmtId="49" fontId="12" fillId="0" borderId="0" xfId="36" applyFont="1" applyAlignment="1"/>
    <xf numFmtId="49" fontId="12" fillId="0" borderId="0" xfId="36" applyFont="1" applyAlignment="1">
      <alignment horizontal="right" wrapText="1"/>
    </xf>
    <xf numFmtId="49" fontId="7" fillId="0" borderId="23" xfId="36" applyFont="1" applyBorder="1" applyAlignment="1"/>
    <xf numFmtId="49" fontId="12" fillId="0" borderId="17" xfId="36" applyFont="1" applyBorder="1" applyAlignment="1">
      <alignment horizontal="right" wrapText="1"/>
    </xf>
    <xf numFmtId="0" fontId="61" fillId="0" borderId="17" xfId="0" applyFont="1" applyBorder="1">
      <alignment horizontal="center" vertical="center"/>
    </xf>
    <xf numFmtId="37" fontId="61" fillId="0" borderId="17" xfId="0" applyNumberFormat="1" applyFont="1" applyBorder="1" applyAlignment="1"/>
    <xf numFmtId="0" fontId="61" fillId="0" borderId="17" xfId="0" applyFont="1" applyBorder="1" applyAlignment="1"/>
    <xf numFmtId="49" fontId="7" fillId="0" borderId="15" xfId="36" applyFont="1" applyBorder="1" applyAlignment="1"/>
    <xf numFmtId="49" fontId="12" fillId="0" borderId="12" xfId="36" applyFont="1" applyBorder="1" applyAlignment="1"/>
    <xf numFmtId="49" fontId="12" fillId="0" borderId="6" xfId="36" applyFont="1" applyBorder="1" applyAlignment="1">
      <alignment horizontal="right" wrapText="1"/>
    </xf>
    <xf numFmtId="0" fontId="61" fillId="0" borderId="6" xfId="0" applyFont="1" applyBorder="1">
      <alignment horizontal="center" vertical="center"/>
    </xf>
    <xf numFmtId="37" fontId="61" fillId="0" borderId="6" xfId="0" applyNumberFormat="1" applyFont="1" applyBorder="1" applyAlignment="1"/>
    <xf numFmtId="0" fontId="61" fillId="0" borderId="6" xfId="0" applyFont="1" applyBorder="1" applyAlignment="1"/>
    <xf numFmtId="0" fontId="12" fillId="0" borderId="0" xfId="10" applyNumberFormat="1" applyFont="1" applyBorder="1" applyAlignment="1" applyProtection="1"/>
    <xf numFmtId="0" fontId="12" fillId="0" borderId="0" xfId="10" applyNumberFormat="1" applyFont="1" applyBorder="1" applyAlignment="1" applyProtection="1">
      <alignment horizontal="right"/>
    </xf>
    <xf numFmtId="49" fontId="61" fillId="0" borderId="23" xfId="37" applyFont="1" applyBorder="1" applyAlignment="1"/>
    <xf numFmtId="49" fontId="61" fillId="0" borderId="17" xfId="37" applyFont="1" applyBorder="1" applyAlignment="1">
      <alignment horizontal="right" wrapText="1"/>
    </xf>
    <xf numFmtId="0" fontId="17" fillId="0" borderId="17" xfId="16" applyFont="1" applyBorder="1" applyAlignment="1">
      <alignment horizontal="left" wrapText="1"/>
    </xf>
    <xf numFmtId="37" fontId="6" fillId="0" borderId="17" xfId="0" applyNumberFormat="1" applyFont="1" applyBorder="1" applyAlignment="1"/>
    <xf numFmtId="0" fontId="6" fillId="0" borderId="17" xfId="0" applyFont="1" applyBorder="1" applyAlignment="1"/>
    <xf numFmtId="9" fontId="29" fillId="0" borderId="19" xfId="28" applyFont="1" applyBorder="1" applyAlignment="1"/>
    <xf numFmtId="49" fontId="61" fillId="0" borderId="15" xfId="37" applyFont="1" applyBorder="1" applyAlignment="1"/>
    <xf numFmtId="9" fontId="29" fillId="0" borderId="20" xfId="28" applyFont="1" applyBorder="1" applyAlignment="1"/>
    <xf numFmtId="49" fontId="12" fillId="0" borderId="15" xfId="37" applyFont="1" applyBorder="1" applyAlignment="1"/>
    <xf numFmtId="49" fontId="12" fillId="0" borderId="0" xfId="37" applyFont="1" applyAlignment="1">
      <alignment horizontal="right" wrapText="1"/>
    </xf>
    <xf numFmtId="9" fontId="29" fillId="0" borderId="21" xfId="28" applyFont="1" applyBorder="1" applyAlignment="1"/>
    <xf numFmtId="49" fontId="12" fillId="0" borderId="12" xfId="37" applyFont="1" applyBorder="1" applyAlignment="1">
      <alignment wrapText="1"/>
    </xf>
    <xf numFmtId="49" fontId="12" fillId="0" borderId="6" xfId="37" applyFont="1" applyBorder="1" applyAlignment="1">
      <alignment horizontal="right" wrapText="1"/>
    </xf>
    <xf numFmtId="0" fontId="17" fillId="0" borderId="6" xfId="16" applyFont="1" applyBorder="1" applyAlignment="1">
      <alignment horizontal="left" wrapText="1"/>
    </xf>
    <xf numFmtId="37" fontId="6" fillId="0" borderId="6" xfId="0" applyNumberFormat="1" applyFont="1" applyBorder="1" applyAlignment="1"/>
    <xf numFmtId="0" fontId="6" fillId="0" borderId="6" xfId="0" applyFont="1" applyBorder="1" applyAlignment="1"/>
    <xf numFmtId="9" fontId="29" fillId="0" borderId="11" xfId="28" applyFont="1" applyBorder="1" applyAlignment="1"/>
    <xf numFmtId="42" fontId="62" fillId="0" borderId="0" xfId="10" applyFont="1" applyBorder="1" applyAlignment="1" applyProtection="1">
      <alignment vertical="top"/>
    </xf>
    <xf numFmtId="42" fontId="62" fillId="0" borderId="0" xfId="10" applyFont="1" applyBorder="1" applyAlignment="1" applyProtection="1">
      <alignment horizontal="right" vertical="top"/>
    </xf>
    <xf numFmtId="0" fontId="61" fillId="0" borderId="15" xfId="0" applyFont="1" applyBorder="1" applyAlignment="1"/>
    <xf numFmtId="0" fontId="61" fillId="0" borderId="0" xfId="0" applyFont="1" applyAlignment="1">
      <alignment horizontal="right" wrapText="1"/>
    </xf>
    <xf numFmtId="49" fontId="61" fillId="0" borderId="15" xfId="27" applyBorder="1" applyAlignment="1"/>
    <xf numFmtId="0" fontId="12" fillId="0" borderId="0" xfId="37" applyNumberFormat="1" applyFont="1" applyAlignment="1">
      <alignment horizontal="right" wrapText="1"/>
    </xf>
    <xf numFmtId="0" fontId="61" fillId="0" borderId="0" xfId="0" applyFont="1" applyAlignment="1">
      <alignment wrapText="1"/>
    </xf>
    <xf numFmtId="37" fontId="61" fillId="0" borderId="0" xfId="0" applyNumberFormat="1" applyFont="1" applyAlignment="1">
      <alignment horizontal="left" wrapText="1"/>
    </xf>
    <xf numFmtId="9" fontId="29" fillId="0" borderId="0" xfId="28" applyFont="1" applyBorder="1" applyAlignment="1" applyProtection="1">
      <alignment horizontal="left" wrapText="1"/>
    </xf>
    <xf numFmtId="0" fontId="70" fillId="0" borderId="0" xfId="0" applyFont="1" applyAlignment="1">
      <alignment horizontal="right"/>
    </xf>
    <xf numFmtId="0" fontId="8" fillId="3" borderId="6" xfId="0" applyFont="1" applyFill="1" applyBorder="1" applyAlignment="1"/>
    <xf numFmtId="0" fontId="13" fillId="3" borderId="6" xfId="0" applyFont="1" applyFill="1" applyBorder="1" applyAlignment="1"/>
    <xf numFmtId="0" fontId="11" fillId="3" borderId="6" xfId="0" applyFont="1" applyFill="1" applyBorder="1" applyAlignment="1">
      <alignment horizontal="left"/>
    </xf>
    <xf numFmtId="0" fontId="17" fillId="3" borderId="6" xfId="0" applyFont="1" applyFill="1" applyBorder="1" applyAlignment="1"/>
    <xf numFmtId="0" fontId="13" fillId="0" borderId="6" xfId="0" applyFont="1" applyBorder="1" applyAlignment="1"/>
    <xf numFmtId="0" fontId="17" fillId="0" borderId="7" xfId="0" applyFont="1" applyBorder="1" applyAlignment="1">
      <alignment horizontal="center" vertical="center" textRotation="90" wrapText="1"/>
    </xf>
    <xf numFmtId="44" fontId="17" fillId="0" borderId="7" xfId="6" applyFont="1" applyFill="1" applyBorder="1" applyAlignment="1">
      <alignment horizontal="center" vertical="center" wrapText="1"/>
    </xf>
    <xf numFmtId="0" fontId="13" fillId="0" borderId="0" xfId="0" quotePrefix="1" applyFont="1" applyAlignment="1">
      <alignment vertical="top"/>
    </xf>
    <xf numFmtId="0" fontId="17" fillId="0" borderId="0" xfId="0" applyFont="1" applyAlignment="1">
      <alignment horizontal="center" wrapText="1"/>
    </xf>
    <xf numFmtId="0" fontId="16" fillId="0" borderId="0" xfId="0" applyFont="1" applyAlignment="1">
      <alignment horizontal="left" vertical="center" wrapText="1"/>
    </xf>
    <xf numFmtId="172" fontId="17" fillId="0" borderId="7" xfId="6" applyNumberFormat="1" applyFont="1" applyBorder="1"/>
    <xf numFmtId="172" fontId="17" fillId="0" borderId="0" xfId="0" applyNumberFormat="1" applyFont="1">
      <alignment horizontal="center" vertical="center"/>
    </xf>
    <xf numFmtId="1" fontId="17" fillId="0" borderId="7" xfId="0" applyNumberFormat="1" applyFont="1" applyBorder="1" applyAlignment="1"/>
    <xf numFmtId="1" fontId="17" fillId="0" borderId="0" xfId="0" applyNumberFormat="1" applyFont="1">
      <alignment horizontal="center" vertical="center"/>
    </xf>
    <xf numFmtId="49" fontId="24" fillId="0" borderId="0" xfId="1" applyFont="1" applyAlignment="1"/>
    <xf numFmtId="9" fontId="46" fillId="0" borderId="18" xfId="0" applyNumberFormat="1" applyFont="1" applyBorder="1">
      <alignment horizontal="center" vertical="center"/>
    </xf>
    <xf numFmtId="49" fontId="7" fillId="0" borderId="17" xfId="38" applyFont="1" applyBorder="1" applyAlignment="1">
      <alignment horizontal="right" wrapText="1"/>
    </xf>
    <xf numFmtId="0" fontId="17" fillId="0" borderId="5" xfId="0" applyFont="1" applyBorder="1">
      <alignment horizontal="center" vertical="center"/>
    </xf>
    <xf numFmtId="0" fontId="61" fillId="0" borderId="29" xfId="0" applyFont="1" applyBorder="1">
      <alignment horizontal="center" vertical="center"/>
    </xf>
    <xf numFmtId="44" fontId="6" fillId="0" borderId="0" xfId="6" applyFont="1" applyFill="1" applyAlignment="1"/>
    <xf numFmtId="0" fontId="17" fillId="0" borderId="6" xfId="0" applyFont="1" applyBorder="1" applyAlignment="1"/>
    <xf numFmtId="0" fontId="18" fillId="0" borderId="7" xfId="0" applyFont="1" applyBorder="1" applyAlignment="1">
      <alignment horizontal="left" vertical="center" wrapText="1"/>
    </xf>
    <xf numFmtId="44" fontId="17" fillId="0" borderId="7" xfId="6" applyFont="1" applyFill="1" applyBorder="1" applyAlignment="1">
      <alignment horizontal="left" vertical="center" wrapText="1"/>
    </xf>
    <xf numFmtId="168" fontId="17" fillId="0" borderId="0" xfId="6" applyNumberFormat="1" applyFont="1" applyBorder="1"/>
    <xf numFmtId="0" fontId="26" fillId="0" borderId="0" xfId="0" applyFont="1" applyAlignment="1">
      <alignment horizontal="center"/>
    </xf>
    <xf numFmtId="0" fontId="26" fillId="0" borderId="0" xfId="0" applyFont="1">
      <alignment horizontal="center" vertical="center"/>
    </xf>
    <xf numFmtId="0" fontId="71" fillId="0" borderId="0" xfId="0" applyFont="1" applyAlignment="1">
      <alignment vertical="center" wrapText="1"/>
    </xf>
    <xf numFmtId="0" fontId="71" fillId="0" borderId="0" xfId="0" applyFont="1" applyAlignment="1">
      <alignment horizontal="left" vertical="center" wrapText="1"/>
    </xf>
    <xf numFmtId="0" fontId="26" fillId="0" borderId="0" xfId="0" applyFont="1" applyAlignment="1">
      <alignment horizontal="center" wrapText="1"/>
    </xf>
    <xf numFmtId="0" fontId="26" fillId="0" borderId="7" xfId="0" applyFont="1" applyBorder="1" applyAlignment="1">
      <alignment horizontal="left" vertical="top" wrapText="1"/>
    </xf>
    <xf numFmtId="0" fontId="43" fillId="0" borderId="0" xfId="0" applyFont="1" applyAlignment="1">
      <alignment horizontal="left" vertical="center"/>
    </xf>
    <xf numFmtId="0" fontId="22" fillId="2" borderId="0" xfId="0" applyFont="1" applyFill="1" applyAlignment="1">
      <alignment horizontal="left" vertical="center"/>
    </xf>
    <xf numFmtId="0" fontId="6" fillId="2" borderId="0" xfId="0" applyFont="1" applyFill="1">
      <alignment horizontal="center" vertical="center"/>
    </xf>
    <xf numFmtId="0" fontId="8" fillId="2" borderId="0" xfId="0" applyFont="1" applyFill="1" applyAlignment="1">
      <alignment horizontal="left" vertical="center"/>
    </xf>
    <xf numFmtId="5" fontId="7" fillId="0" borderId="0" xfId="0" applyNumberFormat="1" applyFont="1" applyAlignment="1">
      <alignment horizontal="right"/>
    </xf>
    <xf numFmtId="0" fontId="7" fillId="0" borderId="0" xfId="0" applyFont="1" applyAlignment="1">
      <alignment horizontal="left" vertical="center"/>
    </xf>
    <xf numFmtId="5" fontId="17" fillId="0" borderId="1" xfId="0" applyNumberFormat="1" applyFont="1" applyBorder="1" applyAlignment="1">
      <alignment horizontal="right"/>
    </xf>
    <xf numFmtId="0" fontId="7" fillId="2" borderId="0" xfId="0" applyFont="1" applyFill="1" applyAlignment="1">
      <alignment horizontal="left" vertical="center"/>
    </xf>
    <xf numFmtId="5" fontId="17" fillId="0" borderId="2" xfId="0" applyNumberFormat="1" applyFont="1" applyBorder="1" applyAlignment="1">
      <alignment horizontal="right"/>
    </xf>
    <xf numFmtId="0" fontId="44" fillId="0" borderId="2" xfId="0" applyFont="1" applyBorder="1" applyAlignment="1">
      <alignment horizontal="right"/>
    </xf>
    <xf numFmtId="0" fontId="7" fillId="0" borderId="1" xfId="0" applyFont="1" applyBorder="1" applyAlignment="1">
      <alignment horizontal="right"/>
    </xf>
    <xf numFmtId="0" fontId="7" fillId="0" borderId="2" xfId="0" applyFont="1" applyBorder="1" applyAlignment="1">
      <alignment horizontal="right"/>
    </xf>
    <xf numFmtId="0" fontId="17" fillId="2" borderId="0" xfId="0" applyFont="1" applyFill="1" applyAlignment="1">
      <alignment horizontal="left" vertical="center"/>
    </xf>
    <xf numFmtId="0" fontId="17" fillId="0" borderId="0" xfId="0" applyFont="1" applyAlignment="1">
      <alignment horizontal="right"/>
    </xf>
    <xf numFmtId="0" fontId="44" fillId="0" borderId="0" xfId="21" applyFont="1" applyAlignment="1">
      <alignment vertical="top"/>
    </xf>
    <xf numFmtId="0" fontId="44" fillId="0" borderId="0" xfId="21" applyFont="1"/>
    <xf numFmtId="0" fontId="44" fillId="0" borderId="0" xfId="21" applyFont="1" applyAlignment="1">
      <alignment horizontal="left"/>
    </xf>
    <xf numFmtId="0" fontId="12" fillId="0" borderId="0" xfId="17" applyFont="1" applyAlignment="1">
      <alignment horizontal="center" vertical="top"/>
    </xf>
    <xf numFmtId="0" fontId="12" fillId="0" borderId="10" xfId="0" applyFont="1" applyBorder="1">
      <alignment horizontal="center" vertical="center"/>
    </xf>
    <xf numFmtId="0" fontId="12" fillId="0" borderId="8" xfId="0" applyFont="1" applyBorder="1" applyAlignment="1">
      <alignment vertical="center"/>
    </xf>
    <xf numFmtId="0" fontId="34" fillId="0" borderId="0" xfId="0" applyFont="1" applyAlignment="1">
      <alignment horizontal="left"/>
    </xf>
    <xf numFmtId="0" fontId="8" fillId="0" borderId="0" xfId="0" applyFont="1" applyAlignment="1">
      <alignment horizontal="left" vertical="center"/>
    </xf>
    <xf numFmtId="37" fontId="6" fillId="0" borderId="0" xfId="0" applyNumberFormat="1" applyFont="1" applyAlignment="1">
      <alignment horizontal="right" vertical="center"/>
    </xf>
    <xf numFmtId="37" fontId="66" fillId="0" borderId="0" xfId="16" applyNumberFormat="1" applyFont="1" applyAlignment="1">
      <alignment horizontal="right" vertical="center"/>
    </xf>
    <xf numFmtId="0" fontId="61" fillId="0" borderId="2" xfId="0" applyFont="1" applyBorder="1" applyAlignment="1"/>
    <xf numFmtId="0" fontId="17" fillId="0" borderId="2" xfId="0" applyFont="1" applyBorder="1" applyAlignment="1">
      <alignment horizontal="right" vertical="center"/>
    </xf>
    <xf numFmtId="0" fontId="61" fillId="0" borderId="1" xfId="0" applyFont="1" applyBorder="1" applyAlignment="1"/>
    <xf numFmtId="0" fontId="17" fillId="0" borderId="1" xfId="0" applyFont="1" applyBorder="1" applyAlignment="1">
      <alignment horizontal="right" vertical="center"/>
    </xf>
    <xf numFmtId="164" fontId="17" fillId="0" borderId="0" xfId="3" applyFont="1" applyFill="1" applyBorder="1"/>
    <xf numFmtId="0" fontId="25" fillId="0" borderId="0" xfId="0" applyFont="1" applyAlignment="1">
      <alignment vertical="top" wrapText="1"/>
    </xf>
    <xf numFmtId="0" fontId="7" fillId="0" borderId="0" xfId="46" applyFont="1">
      <alignment horizontal="center" vertical="center"/>
    </xf>
    <xf numFmtId="0" fontId="14" fillId="0" borderId="0" xfId="24" applyNumberFormat="1" applyFont="1" applyAlignment="1">
      <alignment horizontal="left" wrapText="1"/>
    </xf>
    <xf numFmtId="0" fontId="26" fillId="0" borderId="0" xfId="0" applyFont="1" applyAlignment="1">
      <alignment vertical="top" wrapText="1"/>
    </xf>
    <xf numFmtId="0" fontId="6" fillId="0" borderId="0" xfId="46" applyAlignment="1">
      <alignment horizontal="center" vertical="top"/>
    </xf>
    <xf numFmtId="0" fontId="32" fillId="0" borderId="0" xfId="46" applyFont="1" applyAlignment="1">
      <alignment horizontal="right"/>
    </xf>
    <xf numFmtId="0" fontId="6" fillId="0" borderId="0" xfId="46">
      <alignment horizontal="center" vertical="center"/>
    </xf>
    <xf numFmtId="0" fontId="7" fillId="0" borderId="0" xfId="46" applyFont="1" applyAlignment="1"/>
    <xf numFmtId="0" fontId="12" fillId="0" borderId="23" xfId="46" applyFont="1" applyBorder="1">
      <alignment horizontal="center" vertical="center"/>
    </xf>
    <xf numFmtId="0" fontId="6" fillId="0" borderId="17" xfId="46" applyBorder="1">
      <alignment horizontal="center" vertical="center"/>
    </xf>
    <xf numFmtId="0" fontId="12" fillId="0" borderId="0" xfId="46" applyFont="1" applyAlignment="1">
      <alignment horizontal="center"/>
    </xf>
    <xf numFmtId="37" fontId="12" fillId="0" borderId="23" xfId="46" applyNumberFormat="1" applyFont="1" applyBorder="1" applyAlignment="1">
      <alignment horizontal="center"/>
    </xf>
    <xf numFmtId="0" fontId="6" fillId="0" borderId="15" xfId="46" applyBorder="1">
      <alignment horizontal="center" vertical="center"/>
    </xf>
    <xf numFmtId="0" fontId="7" fillId="0" borderId="15" xfId="46" applyFont="1" applyBorder="1">
      <alignment horizontal="center" vertical="center"/>
    </xf>
    <xf numFmtId="0" fontId="7" fillId="0" borderId="0" xfId="46" applyFont="1" applyAlignment="1">
      <alignment horizontal="center"/>
    </xf>
    <xf numFmtId="0" fontId="7" fillId="0" borderId="12" xfId="46" applyFont="1" applyBorder="1" applyAlignment="1">
      <alignment horizontal="center"/>
    </xf>
    <xf numFmtId="0" fontId="7" fillId="0" borderId="6" xfId="46" applyFont="1" applyBorder="1" applyAlignment="1">
      <alignment horizontal="center"/>
    </xf>
    <xf numFmtId="49" fontId="7" fillId="0" borderId="0" xfId="49" applyFont="1" applyAlignment="1">
      <alignment horizontal="left"/>
    </xf>
    <xf numFmtId="37" fontId="7" fillId="0" borderId="2" xfId="46" applyNumberFormat="1" applyFont="1" applyBorder="1" applyAlignment="1"/>
    <xf numFmtId="37" fontId="7" fillId="0" borderId="1" xfId="46" applyNumberFormat="1" applyFont="1" applyBorder="1" applyAlignment="1"/>
    <xf numFmtId="37" fontId="7" fillId="0" borderId="5" xfId="46" applyNumberFormat="1" applyFont="1" applyBorder="1" applyAlignment="1"/>
    <xf numFmtId="37" fontId="7" fillId="0" borderId="0" xfId="46" applyNumberFormat="1" applyFont="1" applyAlignment="1"/>
    <xf numFmtId="49" fontId="7" fillId="0" borderId="0" xfId="49" applyFont="1" applyAlignment="1">
      <alignment horizontal="right"/>
    </xf>
    <xf numFmtId="37" fontId="7" fillId="0" borderId="3" xfId="46" applyNumberFormat="1" applyFont="1" applyBorder="1" applyAlignment="1"/>
    <xf numFmtId="49" fontId="12" fillId="0" borderId="0" xfId="49" applyFont="1" applyAlignment="1">
      <alignment horizontal="left"/>
    </xf>
    <xf numFmtId="0" fontId="12" fillId="0" borderId="0" xfId="49" applyNumberFormat="1" applyFont="1" applyAlignment="1">
      <alignment horizontal="left"/>
    </xf>
    <xf numFmtId="0" fontId="7" fillId="0" borderId="0" xfId="49" applyNumberFormat="1" applyFont="1" applyAlignment="1">
      <alignment horizontal="left"/>
    </xf>
    <xf numFmtId="0" fontId="7" fillId="0" borderId="0" xfId="49" applyNumberFormat="1" applyFont="1" applyAlignment="1">
      <alignment horizontal="left" wrapText="1"/>
    </xf>
    <xf numFmtId="49" fontId="12" fillId="0" borderId="0" xfId="49" applyFont="1" applyAlignment="1">
      <alignment horizontal="right"/>
    </xf>
    <xf numFmtId="0" fontId="7" fillId="0" borderId="0" xfId="46" applyFont="1" applyAlignment="1">
      <alignment horizontal="left" wrapText="1"/>
    </xf>
    <xf numFmtId="37" fontId="7" fillId="0" borderId="4" xfId="46" applyNumberFormat="1" applyFont="1" applyBorder="1" applyAlignment="1"/>
    <xf numFmtId="37" fontId="7" fillId="0" borderId="18" xfId="46" applyNumberFormat="1" applyFont="1" applyBorder="1" applyAlignment="1"/>
    <xf numFmtId="0" fontId="17" fillId="0" borderId="0" xfId="46" applyFont="1">
      <alignment horizontal="center" vertical="center"/>
    </xf>
    <xf numFmtId="37" fontId="17" fillId="0" borderId="0" xfId="46" applyNumberFormat="1" applyFont="1" applyAlignment="1"/>
    <xf numFmtId="0" fontId="12" fillId="0" borderId="0" xfId="46" applyFont="1" applyAlignment="1">
      <alignment horizontal="left" vertical="center"/>
    </xf>
    <xf numFmtId="0" fontId="12" fillId="0" borderId="0" xfId="46" applyFont="1">
      <alignment horizontal="center" vertical="center"/>
    </xf>
    <xf numFmtId="37" fontId="12" fillId="0" borderId="6" xfId="46" applyNumberFormat="1" applyFont="1" applyBorder="1" applyAlignment="1"/>
    <xf numFmtId="49" fontId="7" fillId="0" borderId="0" xfId="50" applyFont="1" applyAlignment="1"/>
    <xf numFmtId="49" fontId="7" fillId="0" borderId="0" xfId="50" applyFont="1" applyAlignment="1">
      <alignment wrapText="1"/>
    </xf>
    <xf numFmtId="0" fontId="7" fillId="0" borderId="2" xfId="46" applyFont="1" applyBorder="1" applyAlignment="1" applyProtection="1">
      <alignment horizontal="left"/>
      <protection locked="0"/>
    </xf>
    <xf numFmtId="0" fontId="7" fillId="0" borderId="0" xfId="46" applyFont="1" applyAlignment="1" applyProtection="1">
      <alignment horizontal="left" wrapText="1"/>
      <protection locked="0"/>
    </xf>
    <xf numFmtId="49" fontId="12" fillId="0" borderId="0" xfId="50" applyFont="1" applyAlignment="1"/>
    <xf numFmtId="49" fontId="12" fillId="0" borderId="0" xfId="50" applyFont="1" applyAlignment="1">
      <alignment wrapText="1"/>
    </xf>
    <xf numFmtId="0" fontId="12" fillId="0" borderId="0" xfId="46" applyFont="1" applyAlignment="1"/>
    <xf numFmtId="37" fontId="15" fillId="0" borderId="0" xfId="46" applyNumberFormat="1" applyFont="1" applyAlignment="1"/>
    <xf numFmtId="49" fontId="12" fillId="0" borderId="0" xfId="50" applyFont="1" applyAlignment="1">
      <alignment horizontal="left" wrapText="1"/>
    </xf>
    <xf numFmtId="37" fontId="12" fillId="0" borderId="0" xfId="46" applyNumberFormat="1" applyFont="1" applyAlignment="1"/>
    <xf numFmtId="49" fontId="7" fillId="0" borderId="23" xfId="50" applyFont="1" applyBorder="1" applyAlignment="1"/>
    <xf numFmtId="49" fontId="12" fillId="0" borderId="17" xfId="50" applyFont="1" applyBorder="1" applyAlignment="1">
      <alignment wrapText="1"/>
    </xf>
    <xf numFmtId="0" fontId="7" fillId="0" borderId="17" xfId="46" applyFont="1" applyBorder="1">
      <alignment horizontal="center" vertical="center"/>
    </xf>
    <xf numFmtId="37" fontId="7" fillId="0" borderId="17" xfId="46" applyNumberFormat="1" applyFont="1" applyBorder="1" applyAlignment="1"/>
    <xf numFmtId="0" fontId="7" fillId="0" borderId="17" xfId="46" applyFont="1" applyBorder="1" applyAlignment="1"/>
    <xf numFmtId="49" fontId="7" fillId="0" borderId="15" xfId="50" applyFont="1" applyBorder="1" applyAlignment="1"/>
    <xf numFmtId="49" fontId="7" fillId="0" borderId="0" xfId="50" applyFont="1" applyAlignment="1">
      <alignment horizontal="right"/>
    </xf>
    <xf numFmtId="49" fontId="12" fillId="0" borderId="12" xfId="50" applyFont="1" applyBorder="1" applyAlignment="1"/>
    <xf numFmtId="49" fontId="12" fillId="0" borderId="6" xfId="50" applyFont="1" applyBorder="1" applyAlignment="1">
      <alignment wrapText="1"/>
    </xf>
    <xf numFmtId="0" fontId="7" fillId="0" borderId="6" xfId="46" applyFont="1" applyBorder="1">
      <alignment horizontal="center" vertical="center"/>
    </xf>
    <xf numFmtId="37" fontId="7" fillId="0" borderId="6" xfId="46" applyNumberFormat="1" applyFont="1" applyBorder="1" applyAlignment="1"/>
    <xf numFmtId="0" fontId="7" fillId="0" borderId="6" xfId="46" applyFont="1" applyBorder="1" applyAlignment="1"/>
    <xf numFmtId="49" fontId="7" fillId="0" borderId="17" xfId="50" applyFont="1" applyBorder="1" applyAlignment="1">
      <alignment wrapText="1"/>
    </xf>
    <xf numFmtId="49" fontId="12" fillId="0" borderId="15" xfId="50" applyFont="1" applyBorder="1" applyAlignment="1"/>
    <xf numFmtId="37" fontId="12" fillId="0" borderId="3" xfId="46" applyNumberFormat="1" applyFont="1" applyBorder="1" applyAlignment="1"/>
    <xf numFmtId="0" fontId="7" fillId="0" borderId="15" xfId="46" applyFont="1" applyBorder="1" applyAlignment="1">
      <alignment horizontal="left"/>
    </xf>
    <xf numFmtId="0" fontId="12" fillId="0" borderId="0" xfId="50" applyNumberFormat="1" applyFont="1" applyAlignment="1">
      <alignment wrapText="1"/>
    </xf>
    <xf numFmtId="37" fontId="17" fillId="0" borderId="0" xfId="46" applyNumberFormat="1" applyFont="1" applyAlignment="1">
      <alignment vertical="top" wrapText="1"/>
    </xf>
    <xf numFmtId="0" fontId="7" fillId="0" borderId="0" xfId="46" applyFont="1" applyAlignment="1">
      <alignment horizontal="left"/>
    </xf>
    <xf numFmtId="0" fontId="26" fillId="0" borderId="0" xfId="46" applyFont="1" applyAlignment="1">
      <alignment horizontal="left" wrapText="1"/>
    </xf>
    <xf numFmtId="0" fontId="33" fillId="0" borderId="0" xfId="46" applyFont="1" applyAlignment="1">
      <alignment horizontal="center" wrapText="1"/>
    </xf>
    <xf numFmtId="37" fontId="7" fillId="0" borderId="0" xfId="46" applyNumberFormat="1" applyFont="1" applyAlignment="1">
      <alignment horizontal="left" wrapText="1"/>
    </xf>
    <xf numFmtId="0" fontId="0" fillId="0" borderId="17" xfId="0" applyBorder="1">
      <alignment horizontal="center" vertical="center"/>
    </xf>
    <xf numFmtId="0" fontId="0" fillId="0" borderId="16" xfId="0" applyBorder="1">
      <alignment horizontal="center" vertical="center"/>
    </xf>
    <xf numFmtId="0" fontId="36" fillId="0" borderId="15" xfId="0" applyFont="1" applyBorder="1">
      <alignment horizontal="center" vertical="center"/>
    </xf>
    <xf numFmtId="37" fontId="7" fillId="0" borderId="2" xfId="7" applyNumberFormat="1" applyFont="1" applyBorder="1" applyAlignment="1"/>
    <xf numFmtId="0" fontId="14" fillId="0" borderId="17" xfId="0" applyFont="1" applyBorder="1">
      <alignment horizontal="center" vertical="center"/>
    </xf>
    <xf numFmtId="0" fontId="14" fillId="0" borderId="6" xfId="0" applyFont="1" applyBorder="1">
      <alignment horizontal="center" vertical="center"/>
    </xf>
    <xf numFmtId="49" fontId="24" fillId="0" borderId="0" xfId="1" applyFont="1" applyAlignment="1">
      <alignment horizontal="left"/>
    </xf>
    <xf numFmtId="49" fontId="17" fillId="0" borderId="7" xfId="6" applyNumberFormat="1" applyFont="1" applyFill="1" applyBorder="1" applyAlignment="1">
      <alignment horizontal="center" vertical="center" wrapText="1"/>
    </xf>
    <xf numFmtId="0" fontId="7" fillId="0" borderId="7" xfId="0" applyFont="1" applyBorder="1" applyAlignment="1"/>
    <xf numFmtId="0" fontId="7" fillId="0" borderId="7" xfId="0" applyFont="1" applyBorder="1" applyAlignment="1">
      <alignment horizontal="center"/>
    </xf>
    <xf numFmtId="3" fontId="7" fillId="0" borderId="7" xfId="0" applyNumberFormat="1" applyFont="1" applyBorder="1" applyAlignment="1"/>
    <xf numFmtId="3" fontId="7" fillId="0" borderId="7" xfId="6" applyNumberFormat="1" applyFont="1" applyFill="1" applyBorder="1" applyAlignment="1"/>
    <xf numFmtId="49" fontId="7" fillId="0" borderId="0" xfId="23" applyFont="1" applyAlignment="1">
      <alignment horizontal="left" indent="2"/>
    </xf>
    <xf numFmtId="0" fontId="7" fillId="0" borderId="0" xfId="25" applyNumberFormat="1" applyFont="1" applyAlignment="1"/>
    <xf numFmtId="49" fontId="7" fillId="0" borderId="0" xfId="50" applyFont="1" applyAlignment="1">
      <alignment horizontal="left"/>
    </xf>
    <xf numFmtId="0" fontId="12" fillId="0" borderId="15" xfId="0" applyFont="1" applyBorder="1" applyAlignment="1">
      <alignment horizontal="left" vertical="center"/>
    </xf>
    <xf numFmtId="9" fontId="74" fillId="0" borderId="0" xfId="28" applyFont="1" applyBorder="1" applyAlignment="1"/>
    <xf numFmtId="0" fontId="73" fillId="0" borderId="0" xfId="0" applyFont="1" applyAlignment="1">
      <alignment vertical="center" wrapText="1"/>
    </xf>
    <xf numFmtId="9" fontId="26" fillId="0" borderId="0" xfId="0" applyNumberFormat="1" applyFont="1">
      <alignment horizontal="center" vertical="center"/>
    </xf>
    <xf numFmtId="0" fontId="7" fillId="0" borderId="29" xfId="46" applyFont="1" applyBorder="1">
      <alignment horizontal="center" vertical="center"/>
    </xf>
    <xf numFmtId="0" fontId="12" fillId="0" borderId="0" xfId="0" applyFont="1" applyAlignment="1">
      <alignment horizontal="justify" vertical="center"/>
    </xf>
    <xf numFmtId="0" fontId="7" fillId="0" borderId="29" xfId="0" applyFont="1" applyBorder="1" applyAlignment="1">
      <alignment vertical="center" wrapText="1"/>
    </xf>
    <xf numFmtId="0" fontId="7" fillId="0" borderId="6" xfId="0" applyFont="1" applyBorder="1" applyAlignment="1">
      <alignment horizontal="center" vertical="center" wrapText="1"/>
    </xf>
    <xf numFmtId="1" fontId="7" fillId="0" borderId="6" xfId="0" applyNumberFormat="1" applyFont="1" applyBorder="1" applyAlignment="1">
      <alignment horizontal="center" vertical="center" wrapText="1"/>
    </xf>
    <xf numFmtId="1" fontId="7" fillId="0" borderId="37" xfId="0" applyNumberFormat="1" applyFont="1" applyBorder="1" applyAlignment="1">
      <alignment horizontal="center" vertical="center" wrapText="1"/>
    </xf>
    <xf numFmtId="0" fontId="7" fillId="0" borderId="22" xfId="0" applyFont="1" applyBorder="1" applyAlignment="1">
      <alignment horizontal="justify" vertical="center"/>
    </xf>
    <xf numFmtId="0" fontId="7" fillId="0" borderId="22" xfId="0" applyFont="1" applyBorder="1">
      <alignment horizontal="center" vertical="center"/>
    </xf>
    <xf numFmtId="0" fontId="12" fillId="0" borderId="29" xfId="41" applyNumberFormat="1" applyFont="1" applyBorder="1" applyAlignment="1">
      <alignment horizontal="left"/>
    </xf>
    <xf numFmtId="0" fontId="12" fillId="0" borderId="29" xfId="41" applyNumberFormat="1" applyFont="1" applyBorder="1" applyAlignment="1">
      <alignment horizontal="left" wrapText="1"/>
    </xf>
    <xf numFmtId="37" fontId="7" fillId="0" borderId="29" xfId="46" applyNumberFormat="1" applyFont="1" applyBorder="1" applyAlignment="1"/>
    <xf numFmtId="0" fontId="22" fillId="0" borderId="0" xfId="46" applyFont="1" applyAlignment="1">
      <alignment horizontal="left"/>
    </xf>
    <xf numFmtId="0" fontId="6" fillId="0" borderId="0" xfId="46" applyAlignment="1"/>
    <xf numFmtId="0" fontId="11" fillId="0" borderId="0" xfId="46" applyFont="1" applyAlignment="1">
      <alignment horizontal="left"/>
    </xf>
    <xf numFmtId="0" fontId="17" fillId="0" borderId="0" xfId="46" applyFont="1" applyAlignment="1"/>
    <xf numFmtId="0" fontId="11" fillId="0" borderId="6" xfId="46" applyFont="1" applyBorder="1" applyAlignment="1">
      <alignment horizontal="left"/>
    </xf>
    <xf numFmtId="0" fontId="17" fillId="0" borderId="0" xfId="46" applyFont="1" applyAlignment="1">
      <alignment vertical="center"/>
    </xf>
    <xf numFmtId="0" fontId="18" fillId="0" borderId="0" xfId="46" applyFont="1" applyAlignment="1">
      <alignment horizontal="left" vertical="center"/>
    </xf>
    <xf numFmtId="0" fontId="17" fillId="0" borderId="7" xfId="46" applyFont="1" applyBorder="1">
      <alignment horizontal="center" vertical="center"/>
    </xf>
    <xf numFmtId="0" fontId="17" fillId="0" borderId="0" xfId="46" applyFont="1" applyAlignment="1">
      <alignment horizontal="left" vertical="center"/>
    </xf>
    <xf numFmtId="0" fontId="17" fillId="0" borderId="6" xfId="46" applyFont="1" applyBorder="1">
      <alignment horizontal="center" vertical="center"/>
    </xf>
    <xf numFmtId="0" fontId="18" fillId="0" borderId="0" xfId="46" applyFont="1">
      <alignment horizontal="center" vertical="center"/>
    </xf>
    <xf numFmtId="168" fontId="18" fillId="0" borderId="0" xfId="46" applyNumberFormat="1" applyFont="1">
      <alignment horizontal="center" vertical="center"/>
    </xf>
    <xf numFmtId="0" fontId="77" fillId="0" borderId="0" xfId="46" applyFont="1" applyAlignment="1">
      <alignment horizontal="left" wrapText="1"/>
    </xf>
    <xf numFmtId="0" fontId="6" fillId="0" borderId="0" xfId="46" applyAlignment="1">
      <alignment horizontal="right"/>
    </xf>
    <xf numFmtId="0" fontId="12" fillId="0" borderId="0" xfId="46" applyFont="1" applyAlignment="1">
      <alignment horizontal="left"/>
    </xf>
    <xf numFmtId="0" fontId="9" fillId="0" borderId="0" xfId="46" applyFont="1" applyAlignment="1">
      <alignment horizontal="left"/>
    </xf>
    <xf numFmtId="0" fontId="9" fillId="0" borderId="0" xfId="46" applyFont="1" applyAlignment="1">
      <alignment horizontal="center"/>
    </xf>
    <xf numFmtId="0" fontId="12" fillId="5" borderId="7" xfId="46" applyFont="1" applyFill="1" applyBorder="1" applyAlignment="1">
      <alignment horizontal="center" wrapText="1"/>
    </xf>
    <xf numFmtId="0" fontId="20" fillId="0" borderId="7" xfId="46" applyFont="1" applyBorder="1" applyAlignment="1">
      <alignment horizontal="center" wrapText="1"/>
    </xf>
    <xf numFmtId="0" fontId="20" fillId="0" borderId="7" xfId="46" applyFont="1" applyBorder="1" applyAlignment="1">
      <alignment wrapText="1"/>
    </xf>
    <xf numFmtId="0" fontId="12" fillId="0" borderId="0" xfId="46" applyFont="1" applyAlignment="1">
      <alignment horizontal="left" wrapText="1"/>
    </xf>
    <xf numFmtId="0" fontId="17" fillId="0" borderId="0" xfId="46" applyFont="1" applyAlignment="1">
      <alignment wrapText="1"/>
    </xf>
    <xf numFmtId="168" fontId="12" fillId="5" borderId="14" xfId="46" applyNumberFormat="1" applyFont="1" applyFill="1" applyBorder="1">
      <alignment horizontal="center" vertical="center"/>
    </xf>
    <xf numFmtId="0" fontId="17" fillId="0" borderId="0" xfId="0" applyFont="1" applyAlignment="1">
      <alignment horizontal="left" vertical="top" wrapText="1"/>
    </xf>
    <xf numFmtId="37" fontId="12" fillId="0" borderId="0" xfId="0" applyNumberFormat="1" applyFont="1" applyAlignment="1">
      <alignment horizontal="center"/>
    </xf>
    <xf numFmtId="0" fontId="6" fillId="0" borderId="0" xfId="0" applyFont="1" applyAlignment="1">
      <alignment vertical="center" wrapText="1"/>
    </xf>
    <xf numFmtId="0" fontId="25" fillId="0" borderId="0" xfId="46" applyFont="1" applyAlignment="1">
      <alignment horizontal="right"/>
    </xf>
    <xf numFmtId="0" fontId="12" fillId="5" borderId="7" xfId="46" applyFont="1" applyFill="1" applyBorder="1" applyAlignment="1">
      <alignment horizontal="center"/>
    </xf>
    <xf numFmtId="0" fontId="18" fillId="0" borderId="0" xfId="46" applyFont="1" applyAlignment="1">
      <alignment wrapText="1"/>
    </xf>
    <xf numFmtId="49" fontId="12" fillId="0" borderId="0" xfId="51" applyFont="1" applyAlignment="1">
      <alignment wrapText="1"/>
    </xf>
    <xf numFmtId="0" fontId="17" fillId="0" borderId="0" xfId="46" applyFont="1" applyAlignment="1">
      <alignment horizontal="left"/>
    </xf>
    <xf numFmtId="0" fontId="17" fillId="0" borderId="0" xfId="46" applyFont="1" applyAlignment="1">
      <alignment horizontal="center"/>
    </xf>
    <xf numFmtId="0" fontId="6" fillId="0" borderId="0" xfId="46" applyAlignment="1">
      <alignment horizontal="center"/>
    </xf>
    <xf numFmtId="0" fontId="56" fillId="0" borderId="0" xfId="0" applyFont="1" applyAlignment="1">
      <alignment horizontal="right" vertical="top" wrapText="1"/>
    </xf>
    <xf numFmtId="37" fontId="17" fillId="0" borderId="0" xfId="46" applyNumberFormat="1" applyFont="1" applyAlignment="1">
      <alignment horizontal="left" vertical="top" wrapText="1"/>
    </xf>
    <xf numFmtId="0" fontId="17" fillId="0" borderId="0" xfId="46" applyFont="1" applyAlignment="1">
      <alignment horizontal="left" vertical="top" wrapText="1"/>
    </xf>
    <xf numFmtId="0" fontId="18" fillId="0" borderId="0" xfId="0" applyFont="1" applyAlignment="1">
      <alignment horizontal="center" vertical="center" wrapText="1"/>
    </xf>
    <xf numFmtId="0" fontId="28" fillId="0" borderId="0" xfId="0" applyFont="1" applyAlignment="1">
      <alignment wrapText="1"/>
    </xf>
    <xf numFmtId="0" fontId="18" fillId="0" borderId="17" xfId="0" applyFont="1" applyBorder="1" applyAlignment="1">
      <alignment vertical="center"/>
    </xf>
    <xf numFmtId="0" fontId="24" fillId="0" borderId="6" xfId="20" applyFont="1" applyBorder="1" applyAlignment="1">
      <alignment horizontal="left"/>
    </xf>
    <xf numFmtId="166" fontId="17" fillId="0" borderId="0" xfId="5" applyNumberFormat="1" applyFont="1" applyBorder="1"/>
    <xf numFmtId="44" fontId="25" fillId="0" borderId="0" xfId="57" applyFont="1" applyFill="1" applyAlignment="1">
      <alignment horizontal="right"/>
    </xf>
    <xf numFmtId="0" fontId="6" fillId="0" borderId="0" xfId="54" applyAlignment="1"/>
    <xf numFmtId="3" fontId="6" fillId="0" borderId="0" xfId="54" applyNumberFormat="1" applyAlignment="1"/>
    <xf numFmtId="44" fontId="78" fillId="0" borderId="0" xfId="57" applyFont="1" applyFill="1" applyAlignment="1">
      <alignment horizontal="left"/>
    </xf>
    <xf numFmtId="44" fontId="78" fillId="0" borderId="0" xfId="57" applyFont="1" applyFill="1" applyAlignment="1">
      <alignment vertical="center"/>
    </xf>
    <xf numFmtId="49" fontId="24" fillId="0" borderId="0" xfId="1" applyFont="1" applyAlignment="1">
      <alignment horizontal="left" vertical="center"/>
    </xf>
    <xf numFmtId="0" fontId="44" fillId="0" borderId="6" xfId="21" applyFont="1" applyBorder="1" applyAlignment="1">
      <alignment horizontal="left"/>
    </xf>
    <xf numFmtId="168" fontId="17" fillId="0" borderId="6" xfId="57" applyNumberFormat="1" applyFont="1" applyBorder="1"/>
    <xf numFmtId="168" fontId="7" fillId="0" borderId="0" xfId="57" applyNumberFormat="1" applyFont="1"/>
    <xf numFmtId="49" fontId="17" fillId="0" borderId="0" xfId="52" applyFont="1" applyAlignment="1">
      <alignment horizontal="left"/>
      <protection locked="0"/>
    </xf>
    <xf numFmtId="49" fontId="12" fillId="0" borderId="0" xfId="51" applyFont="1" applyAlignment="1"/>
    <xf numFmtId="0" fontId="18" fillId="0" borderId="0" xfId="46" applyFont="1" applyAlignment="1">
      <alignment vertical="center"/>
    </xf>
    <xf numFmtId="168" fontId="17" fillId="0" borderId="7" xfId="57" applyNumberFormat="1" applyFont="1" applyBorder="1"/>
    <xf numFmtId="0" fontId="18" fillId="0" borderId="0" xfId="46" applyFont="1" applyAlignment="1"/>
    <xf numFmtId="0" fontId="7" fillId="0" borderId="0" xfId="46" applyFont="1" applyAlignment="1">
      <alignment wrapText="1"/>
    </xf>
    <xf numFmtId="49" fontId="17" fillId="0" borderId="0" xfId="22" applyFont="1" applyAlignment="1">
      <alignment horizontal="left"/>
    </xf>
    <xf numFmtId="0" fontId="18" fillId="0" borderId="4" xfId="0" applyFont="1" applyBorder="1" applyAlignment="1">
      <alignment horizontal="center" wrapText="1"/>
    </xf>
    <xf numFmtId="0" fontId="18" fillId="0" borderId="14" xfId="0" applyFont="1" applyBorder="1" applyAlignment="1">
      <alignment vertical="center"/>
    </xf>
    <xf numFmtId="0" fontId="24" fillId="0" borderId="0" xfId="1" applyNumberFormat="1" applyFont="1">
      <alignment horizontal="left" vertical="top"/>
    </xf>
    <xf numFmtId="0" fontId="7" fillId="0" borderId="0" xfId="0" applyFont="1" applyAlignment="1">
      <alignment horizontal="left" indent="11"/>
    </xf>
    <xf numFmtId="49" fontId="12" fillId="0" borderId="25" xfId="22" applyFont="1" applyBorder="1" applyAlignment="1">
      <alignment horizontal="center" vertical="top" wrapText="1"/>
    </xf>
    <xf numFmtId="49" fontId="12" fillId="0" borderId="2" xfId="22" applyFont="1" applyBorder="1" applyAlignment="1">
      <alignment horizontal="center" vertical="top" wrapText="1"/>
    </xf>
    <xf numFmtId="0" fontId="33" fillId="0" borderId="0" xfId="22" applyNumberFormat="1" applyFont="1" applyAlignment="1">
      <alignment horizontal="center" vertical="top" wrapText="1"/>
    </xf>
    <xf numFmtId="169" fontId="47" fillId="0" borderId="0" xfId="22" applyNumberFormat="1" applyFont="1" applyAlignment="1">
      <alignment horizontal="center" vertical="top" wrapText="1"/>
    </xf>
    <xf numFmtId="49" fontId="12" fillId="0" borderId="0" xfId="22" applyFont="1" applyAlignment="1">
      <alignment horizontal="right" vertical="top" wrapText="1"/>
    </xf>
    <xf numFmtId="9" fontId="31" fillId="0" borderId="2" xfId="28" applyFont="1" applyBorder="1" applyAlignment="1" applyProtection="1">
      <alignment horizontal="left" vertical="top" wrapText="1"/>
    </xf>
    <xf numFmtId="170" fontId="17" fillId="0" borderId="0" xfId="5" applyFont="1" applyFill="1" applyBorder="1"/>
    <xf numFmtId="0" fontId="18" fillId="0" borderId="0" xfId="20" applyFont="1" applyAlignment="1">
      <alignment horizontal="right"/>
    </xf>
    <xf numFmtId="0" fontId="17" fillId="0" borderId="7" xfId="0" applyFont="1" applyBorder="1">
      <alignment horizontal="center" vertical="center"/>
    </xf>
    <xf numFmtId="0" fontId="17" fillId="0" borderId="10" xfId="0" applyFont="1" applyBorder="1">
      <alignment horizontal="center" vertical="center"/>
    </xf>
    <xf numFmtId="0" fontId="18" fillId="0" borderId="24" xfId="0" applyFont="1" applyBorder="1" applyAlignment="1">
      <alignment vertical="center"/>
    </xf>
    <xf numFmtId="0" fontId="17" fillId="0" borderId="24" xfId="0" applyFont="1" applyBorder="1">
      <alignment horizontal="center" vertical="center"/>
    </xf>
    <xf numFmtId="0" fontId="18" fillId="0" borderId="0" xfId="0" applyFont="1" applyAlignment="1"/>
    <xf numFmtId="0" fontId="44" fillId="7" borderId="6" xfId="21" applyFont="1" applyFill="1" applyBorder="1"/>
    <xf numFmtId="0" fontId="44" fillId="6" borderId="6" xfId="21" applyFont="1" applyFill="1" applyBorder="1" applyAlignment="1">
      <alignment horizontal="left"/>
    </xf>
    <xf numFmtId="168" fontId="12" fillId="5" borderId="50" xfId="46" applyNumberFormat="1" applyFont="1" applyFill="1" applyBorder="1">
      <alignment horizontal="center" vertical="center"/>
    </xf>
    <xf numFmtId="0" fontId="37" fillId="0" borderId="0" xfId="46" applyFont="1" applyAlignment="1">
      <alignment horizontal="right"/>
    </xf>
    <xf numFmtId="0" fontId="17" fillId="0" borderId="7" xfId="46" applyFont="1" applyBorder="1" applyAlignment="1">
      <alignment horizontal="center" vertical="center" wrapText="1"/>
    </xf>
    <xf numFmtId="3" fontId="6" fillId="0" borderId="0" xfId="0" applyNumberFormat="1" applyFont="1" applyAlignment="1">
      <alignment horizontal="center"/>
    </xf>
    <xf numFmtId="3" fontId="18" fillId="2" borderId="9" xfId="0" applyNumberFormat="1" applyFont="1" applyFill="1" applyBorder="1" applyAlignment="1">
      <alignment horizontal="center" wrapText="1"/>
    </xf>
    <xf numFmtId="0" fontId="8" fillId="3" borderId="6" xfId="0" applyFont="1" applyFill="1" applyBorder="1" applyAlignment="1">
      <alignment horizontal="left"/>
    </xf>
    <xf numFmtId="168" fontId="12" fillId="0" borderId="0" xfId="46" applyNumberFormat="1" applyFont="1">
      <alignment horizontal="center" vertical="center"/>
    </xf>
    <xf numFmtId="0" fontId="7" fillId="0" borderId="0" xfId="25" applyNumberFormat="1" applyFont="1" applyAlignment="1">
      <alignment horizontal="left" indent="1"/>
    </xf>
    <xf numFmtId="0" fontId="14" fillId="0" borderId="0" xfId="24" applyNumberFormat="1" applyFont="1" applyAlignment="1">
      <alignment horizontal="left" indent="1"/>
    </xf>
    <xf numFmtId="0" fontId="80" fillId="0" borderId="0" xfId="21" applyFont="1"/>
    <xf numFmtId="0" fontId="59" fillId="0" borderId="0" xfId="21" applyFont="1"/>
    <xf numFmtId="0" fontId="8" fillId="3" borderId="6" xfId="0" applyFont="1" applyFill="1" applyBorder="1" applyAlignment="1">
      <alignment horizontal="left" vertical="center"/>
    </xf>
    <xf numFmtId="0" fontId="6" fillId="3" borderId="6" xfId="0" applyFont="1" applyFill="1" applyBorder="1" applyAlignment="1">
      <alignment horizontal="left" vertical="center"/>
    </xf>
    <xf numFmtId="0" fontId="12" fillId="3" borderId="6" xfId="1" applyNumberFormat="1" applyFont="1" applyFill="1" applyBorder="1" applyAlignment="1">
      <alignment horizontal="left"/>
    </xf>
    <xf numFmtId="0" fontId="32" fillId="3" borderId="6" xfId="1" applyNumberFormat="1" applyFont="1" applyFill="1" applyBorder="1" applyAlignment="1">
      <alignment horizontal="left"/>
    </xf>
    <xf numFmtId="3" fontId="44" fillId="3" borderId="6" xfId="0" applyNumberFormat="1" applyFont="1" applyFill="1" applyBorder="1" applyAlignment="1">
      <alignment horizontal="left" vertical="center"/>
    </xf>
    <xf numFmtId="0" fontId="0" fillId="3" borderId="6" xfId="0" applyFill="1" applyBorder="1">
      <alignment horizontal="center" vertical="center"/>
    </xf>
    <xf numFmtId="0" fontId="46" fillId="3" borderId="6" xfId="0" applyFont="1" applyFill="1" applyBorder="1">
      <alignment horizontal="center" vertical="center"/>
    </xf>
    <xf numFmtId="3" fontId="7" fillId="3" borderId="6" xfId="0" applyNumberFormat="1" applyFont="1" applyFill="1" applyBorder="1">
      <alignment horizontal="center" vertical="center"/>
    </xf>
    <xf numFmtId="0" fontId="7" fillId="3" borderId="6" xfId="15" applyFill="1" applyBorder="1" applyAlignment="1">
      <alignment horizontal="left" wrapText="1"/>
    </xf>
    <xf numFmtId="3" fontId="17" fillId="0" borderId="9" xfId="0" applyNumberFormat="1" applyFont="1" applyBorder="1">
      <alignment horizontal="center" vertical="center"/>
    </xf>
    <xf numFmtId="3" fontId="17" fillId="0" borderId="11" xfId="0" applyNumberFormat="1" applyFont="1" applyBorder="1">
      <alignment horizontal="center" vertical="center"/>
    </xf>
    <xf numFmtId="3" fontId="17" fillId="0" borderId="51" xfId="0" applyNumberFormat="1" applyFont="1" applyBorder="1">
      <alignment horizontal="center" vertical="center"/>
    </xf>
    <xf numFmtId="3" fontId="17" fillId="0" borderId="52" xfId="0" applyNumberFormat="1" applyFont="1" applyBorder="1">
      <alignment horizontal="center" vertical="center"/>
    </xf>
    <xf numFmtId="0" fontId="18" fillId="0" borderId="6" xfId="0" applyFont="1" applyBorder="1" applyAlignment="1">
      <alignment horizontal="center" vertical="center" wrapText="1"/>
    </xf>
    <xf numFmtId="0" fontId="17" fillId="0" borderId="17" xfId="0" applyFont="1" applyBorder="1" applyAlignment="1">
      <alignment horizontal="center"/>
    </xf>
    <xf numFmtId="166" fontId="17" fillId="0" borderId="0" xfId="5" applyNumberFormat="1" applyFont="1" applyFill="1" applyBorder="1"/>
    <xf numFmtId="0" fontId="7" fillId="0" borderId="0" xfId="0" applyFont="1" applyAlignment="1">
      <alignment horizontal="left" vertical="center" wrapText="1"/>
    </xf>
    <xf numFmtId="0" fontId="7" fillId="0" borderId="4" xfId="0" applyFont="1" applyBorder="1" applyAlignment="1">
      <alignment horizontal="center" vertical="center" wrapText="1"/>
    </xf>
    <xf numFmtId="0" fontId="76" fillId="0" borderId="29" xfId="0" applyFont="1" applyBorder="1" applyAlignment="1">
      <alignment horizontal="center" vertical="center" wrapText="1"/>
    </xf>
    <xf numFmtId="0" fontId="17" fillId="0" borderId="15" xfId="20" applyFont="1" applyBorder="1"/>
    <xf numFmtId="0" fontId="18" fillId="0" borderId="0" xfId="46" applyFont="1" applyAlignment="1">
      <alignment horizontal="left" vertical="center" wrapText="1"/>
    </xf>
    <xf numFmtId="168" fontId="12" fillId="5" borderId="53" xfId="46" applyNumberFormat="1" applyFont="1" applyFill="1" applyBorder="1">
      <alignment horizontal="center" vertical="center"/>
    </xf>
    <xf numFmtId="0" fontId="7" fillId="0" borderId="29" xfId="46" applyFont="1" applyBorder="1" applyAlignment="1">
      <alignment wrapText="1"/>
    </xf>
    <xf numFmtId="166" fontId="17" fillId="0" borderId="0" xfId="6" applyNumberFormat="1" applyFont="1" applyFill="1" applyBorder="1"/>
    <xf numFmtId="0" fontId="7" fillId="0" borderId="29" xfId="0" applyFont="1" applyBorder="1" applyAlignment="1">
      <alignment horizontal="center" vertical="center" wrapText="1"/>
    </xf>
    <xf numFmtId="0" fontId="44" fillId="0" borderId="0" xfId="21" applyFont="1" applyAlignment="1">
      <alignment horizontal="left" vertical="top" indent="5"/>
    </xf>
    <xf numFmtId="0" fontId="43" fillId="0" borderId="0" xfId="21" applyFont="1" applyAlignment="1">
      <alignment horizontal="left" vertical="top" indent="5"/>
    </xf>
    <xf numFmtId="0" fontId="6" fillId="0" borderId="0" xfId="21" applyAlignment="1">
      <alignment horizontal="left" vertical="top" indent="7"/>
    </xf>
    <xf numFmtId="0" fontId="22" fillId="0" borderId="0" xfId="46" applyFont="1" applyAlignment="1">
      <alignment vertical="top"/>
    </xf>
    <xf numFmtId="0" fontId="9" fillId="0" borderId="0" xfId="46" applyFont="1" applyAlignment="1">
      <alignment horizontal="justify" vertical="center"/>
    </xf>
    <xf numFmtId="0" fontId="44" fillId="0" borderId="0" xfId="21" applyFont="1" applyAlignment="1">
      <alignment horizontal="right"/>
    </xf>
    <xf numFmtId="0" fontId="44" fillId="4" borderId="4" xfId="21" applyFont="1" applyFill="1" applyBorder="1" applyAlignment="1">
      <alignment horizontal="center"/>
    </xf>
    <xf numFmtId="0" fontId="12" fillId="0" borderId="0" xfId="46" applyFont="1" applyAlignment="1">
      <alignment horizontal="left" vertical="center" indent="3"/>
    </xf>
    <xf numFmtId="0" fontId="12" fillId="0" borderId="0" xfId="21" applyFont="1" applyAlignment="1">
      <alignment horizontal="left"/>
    </xf>
    <xf numFmtId="0" fontId="7" fillId="0" borderId="0" xfId="46" applyFont="1" applyAlignment="1">
      <alignment horizontal="left" vertical="center"/>
    </xf>
    <xf numFmtId="0" fontId="7" fillId="0" borderId="0" xfId="46" applyFont="1" applyAlignment="1">
      <alignment horizontal="left" vertical="center" indent="5"/>
    </xf>
    <xf numFmtId="0" fontId="12" fillId="0" borderId="0" xfId="21" applyFont="1" applyAlignment="1">
      <alignment horizontal="left" indent="5"/>
    </xf>
    <xf numFmtId="0" fontId="7" fillId="0" borderId="0" xfId="21" applyFont="1" applyAlignment="1">
      <alignment horizontal="left"/>
    </xf>
    <xf numFmtId="0" fontId="7" fillId="0" borderId="0" xfId="46" applyFont="1" applyAlignment="1">
      <alignment horizontal="justify" vertical="center"/>
    </xf>
    <xf numFmtId="0" fontId="7" fillId="0" borderId="0" xfId="46" applyFont="1" applyAlignment="1">
      <alignment vertical="top"/>
    </xf>
    <xf numFmtId="0" fontId="7" fillId="0" borderId="42" xfId="46" applyFont="1" applyBorder="1" applyAlignment="1">
      <alignment horizontal="center" vertical="center" wrapText="1"/>
    </xf>
    <xf numFmtId="0" fontId="7" fillId="0" borderId="40" xfId="46" applyFont="1" applyBorder="1" applyAlignment="1">
      <alignment horizontal="center" vertical="center" wrapText="1"/>
    </xf>
    <xf numFmtId="0" fontId="7" fillId="0" borderId="40" xfId="46" applyFont="1" applyBorder="1" applyAlignment="1">
      <alignment horizontal="center" vertical="center" textRotation="90" wrapText="1"/>
    </xf>
    <xf numFmtId="0" fontId="7" fillId="0" borderId="41" xfId="46" applyFont="1" applyBorder="1" applyAlignment="1">
      <alignment horizontal="center" vertical="center" wrapText="1"/>
    </xf>
    <xf numFmtId="0" fontId="7" fillId="0" borderId="0" xfId="46" applyFont="1" applyAlignment="1">
      <alignment horizontal="center" vertical="center" wrapText="1"/>
    </xf>
    <xf numFmtId="0" fontId="7" fillId="0" borderId="35" xfId="46" applyFont="1" applyBorder="1">
      <alignment horizontal="center" vertical="center"/>
    </xf>
    <xf numFmtId="0" fontId="7" fillId="0" borderId="6" xfId="46" applyFont="1" applyBorder="1" applyAlignment="1">
      <alignment horizontal="center" vertical="center" wrapText="1"/>
    </xf>
    <xf numFmtId="0" fontId="7" fillId="0" borderId="36" xfId="46" applyFont="1" applyBorder="1" applyAlignment="1">
      <alignment horizontal="center" vertical="center" wrapText="1"/>
    </xf>
    <xf numFmtId="0" fontId="7" fillId="0" borderId="4" xfId="46" applyFont="1" applyBorder="1" applyAlignment="1">
      <alignment horizontal="center" vertical="center" wrapText="1"/>
    </xf>
    <xf numFmtId="0" fontId="7" fillId="0" borderId="37" xfId="46" applyFont="1" applyBorder="1" applyAlignment="1">
      <alignment horizontal="center" vertical="center" wrapText="1"/>
    </xf>
    <xf numFmtId="0" fontId="7" fillId="0" borderId="44" xfId="46" applyFont="1" applyBorder="1">
      <alignment horizontal="center" vertical="center"/>
    </xf>
    <xf numFmtId="0" fontId="7" fillId="0" borderId="38" xfId="46" applyFont="1" applyBorder="1" applyAlignment="1">
      <alignment horizontal="center" vertical="center" wrapText="1"/>
    </xf>
    <xf numFmtId="0" fontId="7" fillId="0" borderId="22" xfId="46" applyFont="1" applyBorder="1" applyAlignment="1">
      <alignment horizontal="center" vertical="center" wrapText="1"/>
    </xf>
    <xf numFmtId="0" fontId="7" fillId="0" borderId="39" xfId="46" applyFont="1" applyBorder="1" applyAlignment="1">
      <alignment horizontal="center" vertical="center" wrapText="1"/>
    </xf>
    <xf numFmtId="0" fontId="12" fillId="0" borderId="0" xfId="46" applyFont="1" applyAlignment="1">
      <alignment horizontal="justify"/>
    </xf>
    <xf numFmtId="0" fontId="7" fillId="0" borderId="42" xfId="46" applyFont="1" applyBorder="1">
      <alignment horizontal="center" vertical="center"/>
    </xf>
    <xf numFmtId="0" fontId="7" fillId="0" borderId="29" xfId="46" applyFont="1" applyBorder="1" applyAlignment="1">
      <alignment horizontal="center" vertical="center" wrapText="1"/>
    </xf>
    <xf numFmtId="0" fontId="7" fillId="0" borderId="46" xfId="46" applyFont="1" applyBorder="1" applyAlignment="1">
      <alignment horizontal="center" vertical="center" wrapText="1"/>
    </xf>
    <xf numFmtId="0" fontId="7" fillId="0" borderId="48" xfId="46" applyFont="1" applyBorder="1" applyAlignment="1">
      <alignment horizontal="center" vertical="center" wrapText="1"/>
    </xf>
    <xf numFmtId="0" fontId="7" fillId="0" borderId="22" xfId="46" applyFont="1" applyBorder="1">
      <alignment horizontal="center" vertical="center"/>
    </xf>
    <xf numFmtId="0" fontId="12" fillId="0" borderId="0" xfId="46" applyFont="1" applyAlignment="1">
      <alignment horizontal="left" vertical="top"/>
    </xf>
    <xf numFmtId="0" fontId="7" fillId="0" borderId="29" xfId="46" applyFont="1" applyBorder="1" applyAlignment="1">
      <alignment horizontal="left" vertical="center"/>
    </xf>
    <xf numFmtId="0" fontId="7" fillId="0" borderId="29" xfId="46" applyFont="1" applyBorder="1" applyAlignment="1">
      <alignment horizontal="justify" vertical="center" wrapText="1"/>
    </xf>
    <xf numFmtId="0" fontId="7" fillId="0" borderId="43" xfId="46" applyFont="1" applyBorder="1" applyAlignment="1">
      <alignment horizontal="justify" vertical="center" wrapText="1"/>
    </xf>
    <xf numFmtId="0" fontId="7" fillId="0" borderId="0" xfId="46" applyFont="1" applyAlignment="1">
      <alignment horizontal="left" vertical="center" indent="2"/>
    </xf>
    <xf numFmtId="0" fontId="7" fillId="0" borderId="0" xfId="46" applyFont="1" applyAlignment="1">
      <alignment horizontal="justify" vertical="center" wrapText="1"/>
    </xf>
    <xf numFmtId="0" fontId="7" fillId="0" borderId="32" xfId="46" applyFont="1" applyBorder="1" applyAlignment="1">
      <alignment horizontal="justify" vertical="center" wrapText="1"/>
    </xf>
    <xf numFmtId="0" fontId="7" fillId="0" borderId="45" xfId="46" applyFont="1" applyBorder="1">
      <alignment horizontal="center" vertical="center"/>
    </xf>
    <xf numFmtId="0" fontId="7" fillId="0" borderId="29" xfId="46" applyFont="1" applyBorder="1" applyAlignment="1">
      <alignment horizontal="left"/>
    </xf>
    <xf numFmtId="0" fontId="7" fillId="0" borderId="43" xfId="46" applyFont="1" applyBorder="1">
      <alignment horizontal="center" vertical="center"/>
    </xf>
    <xf numFmtId="0" fontId="7" fillId="0" borderId="32" xfId="46" applyFont="1" applyBorder="1" applyAlignment="1">
      <alignment horizontal="left" vertical="center"/>
    </xf>
    <xf numFmtId="0" fontId="7" fillId="0" borderId="43" xfId="46" applyFont="1" applyBorder="1" applyAlignment="1">
      <alignment horizontal="center" vertical="center" wrapText="1"/>
    </xf>
    <xf numFmtId="0" fontId="7" fillId="0" borderId="36" xfId="46" applyFont="1" applyBorder="1">
      <alignment horizontal="center" vertical="center"/>
    </xf>
    <xf numFmtId="0" fontId="7" fillId="0" borderId="37" xfId="46" applyFont="1" applyBorder="1">
      <alignment horizontal="center" vertical="center"/>
    </xf>
    <xf numFmtId="0" fontId="7" fillId="0" borderId="35" xfId="46" applyFont="1" applyBorder="1" applyAlignment="1">
      <alignment vertical="top"/>
    </xf>
    <xf numFmtId="0" fontId="7" fillId="0" borderId="44" xfId="46" applyFont="1" applyBorder="1" applyAlignment="1">
      <alignment vertical="top"/>
    </xf>
    <xf numFmtId="0" fontId="7" fillId="0" borderId="45" xfId="46" applyFont="1" applyBorder="1" applyAlignment="1">
      <alignment vertical="top"/>
    </xf>
    <xf numFmtId="0" fontId="12" fillId="0" borderId="0" xfId="46" applyFont="1" applyAlignment="1">
      <alignment vertical="top"/>
    </xf>
    <xf numFmtId="0" fontId="22" fillId="0" borderId="0" xfId="46" applyFont="1" applyAlignment="1"/>
    <xf numFmtId="0" fontId="7" fillId="0" borderId="0" xfId="46" applyFont="1" applyAlignment="1">
      <alignment horizontal="center" vertical="top"/>
    </xf>
    <xf numFmtId="0" fontId="6" fillId="0" borderId="0" xfId="21" applyAlignment="1">
      <alignment horizontal="left" vertical="top" indent="2"/>
    </xf>
    <xf numFmtId="49" fontId="32" fillId="7" borderId="0" xfId="1" applyFont="1" applyFill="1" applyAlignment="1">
      <alignment horizontal="left" indent="1"/>
    </xf>
    <xf numFmtId="37" fontId="12" fillId="0" borderId="0" xfId="46" applyNumberFormat="1" applyFont="1" applyAlignment="1">
      <alignment horizontal="center"/>
    </xf>
    <xf numFmtId="0" fontId="7" fillId="0" borderId="0" xfId="49" applyNumberFormat="1" applyFont="1" applyAlignment="1">
      <alignment horizontal="left" indent="2"/>
    </xf>
    <xf numFmtId="0" fontId="12" fillId="7" borderId="0" xfId="15" applyFont="1" applyFill="1" applyAlignment="1">
      <alignment horizontal="right"/>
    </xf>
    <xf numFmtId="9" fontId="30" fillId="0" borderId="5" xfId="28" applyFont="1" applyBorder="1" applyAlignment="1"/>
    <xf numFmtId="44" fontId="25" fillId="0" borderId="0" xfId="6" applyFont="1" applyFill="1" applyAlignment="1">
      <alignment horizontal="right" vertical="top"/>
    </xf>
    <xf numFmtId="49" fontId="81" fillId="0" borderId="0" xfId="1" applyFont="1" applyAlignment="1">
      <alignment horizontal="left"/>
    </xf>
    <xf numFmtId="0" fontId="17" fillId="0" borderId="29" xfId="0" applyFont="1" applyBorder="1">
      <alignment horizontal="center" vertical="center"/>
    </xf>
    <xf numFmtId="0" fontId="17" fillId="0" borderId="22" xfId="0" applyFont="1" applyBorder="1">
      <alignment horizontal="center" vertical="center"/>
    </xf>
    <xf numFmtId="3" fontId="18" fillId="2" borderId="6" xfId="0" applyNumberFormat="1" applyFont="1" applyFill="1" applyBorder="1" applyAlignment="1">
      <alignment horizontal="center" wrapText="1"/>
    </xf>
    <xf numFmtId="0" fontId="44" fillId="3" borderId="6" xfId="21" applyFont="1" applyFill="1" applyBorder="1"/>
    <xf numFmtId="0" fontId="59" fillId="3" borderId="6" xfId="21" applyFont="1" applyFill="1" applyBorder="1"/>
    <xf numFmtId="0" fontId="59" fillId="3" borderId="6" xfId="21" applyFont="1" applyFill="1" applyBorder="1" applyAlignment="1">
      <alignment horizontal="left" vertical="center"/>
    </xf>
    <xf numFmtId="0" fontId="32" fillId="3" borderId="6" xfId="1" applyNumberFormat="1" applyFont="1" applyFill="1" applyBorder="1" applyAlignment="1"/>
    <xf numFmtId="0" fontId="32" fillId="3" borderId="6" xfId="1" applyNumberFormat="1" applyFont="1" applyFill="1" applyBorder="1" applyAlignment="1">
      <alignment horizontal="left" vertical="center"/>
    </xf>
    <xf numFmtId="0" fontId="12" fillId="3" borderId="6" xfId="1" applyNumberFormat="1" applyFont="1" applyFill="1" applyBorder="1" applyAlignment="1">
      <alignment horizontal="left" vertical="center"/>
    </xf>
    <xf numFmtId="0" fontId="44" fillId="3" borderId="6" xfId="21" applyFont="1" applyFill="1" applyBorder="1" applyAlignment="1">
      <alignment vertical="center"/>
    </xf>
    <xf numFmtId="0" fontId="44" fillId="3" borderId="6" xfId="21" applyFont="1" applyFill="1" applyBorder="1" applyAlignment="1">
      <alignment horizontal="left" vertical="center"/>
    </xf>
    <xf numFmtId="3" fontId="18" fillId="0" borderId="4" xfId="0" applyNumberFormat="1" applyFont="1" applyBorder="1" applyAlignment="1">
      <alignment horizontal="center" wrapText="1"/>
    </xf>
    <xf numFmtId="3" fontId="18" fillId="2" borderId="4" xfId="0" applyNumberFormat="1" applyFont="1" applyFill="1" applyBorder="1" applyAlignment="1">
      <alignment horizontal="center" wrapText="1"/>
    </xf>
    <xf numFmtId="3" fontId="18" fillId="0" borderId="6" xfId="0" applyNumberFormat="1" applyFont="1" applyBorder="1" applyAlignment="1">
      <alignment horizontal="center" wrapText="1"/>
    </xf>
    <xf numFmtId="0" fontId="14" fillId="0" borderId="2" xfId="0" applyFont="1" applyBorder="1">
      <alignment horizontal="center" vertical="center"/>
    </xf>
    <xf numFmtId="0" fontId="14" fillId="0" borderId="2" xfId="24" applyNumberFormat="1" applyFont="1" applyBorder="1" applyAlignment="1">
      <alignment horizontal="left"/>
    </xf>
    <xf numFmtId="9" fontId="17" fillId="0" borderId="0" xfId="28" applyFont="1" applyBorder="1" applyAlignment="1"/>
    <xf numFmtId="9" fontId="18" fillId="0" borderId="6" xfId="28" applyFont="1" applyBorder="1" applyAlignment="1"/>
    <xf numFmtId="9" fontId="18" fillId="0" borderId="0" xfId="28" applyFont="1" applyBorder="1" applyAlignment="1"/>
    <xf numFmtId="9" fontId="18" fillId="0" borderId="3" xfId="28" applyFont="1" applyBorder="1" applyAlignment="1"/>
    <xf numFmtId="37" fontId="12" fillId="3" borderId="6" xfId="1" applyNumberFormat="1" applyFont="1" applyFill="1" applyBorder="1" applyAlignment="1">
      <alignment horizontal="left" vertical="center"/>
    </xf>
    <xf numFmtId="37" fontId="0" fillId="0" borderId="15" xfId="0" applyNumberFormat="1" applyBorder="1">
      <alignment horizontal="center" vertical="center"/>
    </xf>
    <xf numFmtId="37" fontId="36" fillId="0" borderId="15" xfId="0" applyNumberFormat="1" applyFont="1" applyBorder="1">
      <alignment horizontal="center" vertical="center"/>
    </xf>
    <xf numFmtId="37" fontId="14" fillId="0" borderId="12" xfId="0" applyNumberFormat="1" applyFont="1" applyBorder="1" applyAlignment="1">
      <alignment horizontal="center"/>
    </xf>
    <xf numFmtId="37" fontId="7" fillId="0" borderId="0" xfId="0" applyNumberFormat="1" applyFont="1">
      <alignment horizontal="center" vertical="center"/>
    </xf>
    <xf numFmtId="37" fontId="17" fillId="0" borderId="0" xfId="0" applyNumberFormat="1" applyFont="1">
      <alignment horizontal="center" vertical="center"/>
    </xf>
    <xf numFmtId="37" fontId="17" fillId="0" borderId="0" xfId="28" applyNumberFormat="1" applyFont="1" applyBorder="1" applyAlignment="1">
      <alignment horizontal="center" vertical="center" wrapText="1"/>
    </xf>
    <xf numFmtId="37" fontId="17" fillId="0" borderId="2" xfId="0" applyNumberFormat="1" applyFont="1" applyBorder="1" applyAlignment="1"/>
    <xf numFmtId="37" fontId="17" fillId="0" borderId="3" xfId="0" applyNumberFormat="1" applyFont="1" applyBorder="1">
      <alignment horizontal="center" vertical="center"/>
    </xf>
    <xf numFmtId="37" fontId="17" fillId="0" borderId="0" xfId="28" applyNumberFormat="1" applyFont="1" applyBorder="1" applyAlignment="1"/>
    <xf numFmtId="37" fontId="17" fillId="0" borderId="3" xfId="0" applyNumberFormat="1" applyFont="1" applyBorder="1" applyAlignment="1"/>
    <xf numFmtId="37" fontId="17" fillId="0" borderId="3" xfId="28" applyNumberFormat="1" applyFont="1" applyBorder="1" applyAlignment="1"/>
    <xf numFmtId="37" fontId="17" fillId="0" borderId="17" xfId="28" applyNumberFormat="1" applyFont="1" applyBorder="1" applyAlignment="1"/>
    <xf numFmtId="37" fontId="17" fillId="0" borderId="6" xfId="0" applyNumberFormat="1" applyFont="1" applyBorder="1">
      <alignment horizontal="center" vertical="center"/>
    </xf>
    <xf numFmtId="37" fontId="17" fillId="0" borderId="18" xfId="0" applyNumberFormat="1" applyFont="1" applyBorder="1" applyAlignment="1"/>
    <xf numFmtId="37" fontId="17" fillId="0" borderId="2" xfId="28" applyNumberFormat="1" applyFont="1" applyBorder="1" applyAlignment="1"/>
    <xf numFmtId="37" fontId="17" fillId="0" borderId="1" xfId="28" applyNumberFormat="1" applyFont="1" applyFill="1" applyBorder="1" applyAlignment="1"/>
    <xf numFmtId="37" fontId="17" fillId="0" borderId="1" xfId="28" applyNumberFormat="1" applyFont="1" applyBorder="1" applyAlignment="1"/>
    <xf numFmtId="37" fontId="17" fillId="0" borderId="5" xfId="28" applyNumberFormat="1" applyFont="1" applyBorder="1" applyAlignment="1"/>
    <xf numFmtId="37" fontId="17" fillId="0" borderId="4" xfId="28" applyNumberFormat="1" applyFont="1" applyBorder="1" applyAlignment="1"/>
    <xf numFmtId="37" fontId="18" fillId="0" borderId="3" xfId="28" applyNumberFormat="1" applyFont="1" applyBorder="1" applyAlignment="1"/>
    <xf numFmtId="37" fontId="70" fillId="0" borderId="0" xfId="28" applyNumberFormat="1" applyFont="1" applyBorder="1" applyAlignment="1"/>
    <xf numFmtId="37" fontId="18" fillId="0" borderId="0" xfId="28" applyNumberFormat="1" applyFont="1" applyBorder="1" applyAlignment="1"/>
    <xf numFmtId="37" fontId="17" fillId="0" borderId="18" xfId="28" applyNumberFormat="1" applyFont="1" applyBorder="1" applyAlignment="1"/>
    <xf numFmtId="37" fontId="17" fillId="0" borderId="6" xfId="28" applyNumberFormat="1" applyFont="1" applyBorder="1" applyAlignment="1"/>
    <xf numFmtId="37" fontId="26" fillId="0" borderId="0" xfId="28" applyNumberFormat="1" applyFont="1" applyFill="1" applyBorder="1" applyAlignment="1" applyProtection="1">
      <alignment horizontal="left" wrapText="1"/>
    </xf>
    <xf numFmtId="37" fontId="6" fillId="0" borderId="0" xfId="46" applyNumberFormat="1">
      <alignment horizontal="center" vertical="center"/>
    </xf>
    <xf numFmtId="0" fontId="8" fillId="0" borderId="0" xfId="21" applyFont="1"/>
    <xf numFmtId="0" fontId="44" fillId="0" borderId="17" xfId="21" applyFont="1" applyBorder="1" applyAlignment="1">
      <alignment horizontal="left"/>
    </xf>
    <xf numFmtId="0" fontId="44" fillId="8" borderId="23" xfId="21" applyFont="1" applyFill="1" applyBorder="1"/>
    <xf numFmtId="0" fontId="6" fillId="8" borderId="17" xfId="21" applyFill="1" applyBorder="1"/>
    <xf numFmtId="0" fontId="43" fillId="8" borderId="17" xfId="21" applyFont="1" applyFill="1" applyBorder="1"/>
    <xf numFmtId="0" fontId="6" fillId="8" borderId="19" xfId="21" applyFill="1" applyBorder="1"/>
    <xf numFmtId="0" fontId="44" fillId="8" borderId="15" xfId="21" applyFont="1" applyFill="1" applyBorder="1"/>
    <xf numFmtId="0" fontId="6" fillId="8" borderId="0" xfId="21" applyFill="1"/>
    <xf numFmtId="0" fontId="6" fillId="8" borderId="16" xfId="21" applyFill="1" applyBorder="1"/>
    <xf numFmtId="0" fontId="44" fillId="9" borderId="4" xfId="21" applyFont="1" applyFill="1" applyBorder="1" applyAlignment="1">
      <alignment horizontal="center"/>
    </xf>
    <xf numFmtId="0" fontId="43" fillId="0" borderId="23" xfId="21" applyFont="1" applyBorder="1"/>
    <xf numFmtId="0" fontId="43" fillId="0" borderId="15" xfId="21" applyFont="1" applyBorder="1"/>
    <xf numFmtId="0" fontId="43" fillId="0" borderId="12" xfId="21" applyFont="1" applyBorder="1"/>
    <xf numFmtId="168" fontId="17" fillId="0" borderId="4" xfId="57" applyNumberFormat="1" applyFont="1" applyBorder="1"/>
    <xf numFmtId="168" fontId="17" fillId="0" borderId="4" xfId="46" applyNumberFormat="1" applyFont="1" applyBorder="1">
      <alignment horizontal="center" vertical="center"/>
    </xf>
    <xf numFmtId="0" fontId="17" fillId="0" borderId="17" xfId="46" applyFont="1" applyBorder="1">
      <alignment horizontal="center" vertical="center"/>
    </xf>
    <xf numFmtId="0" fontId="17" fillId="0" borderId="0" xfId="46" applyFont="1" applyAlignment="1">
      <alignment horizontal="left" vertical="center" indent="1"/>
    </xf>
    <xf numFmtId="0" fontId="86" fillId="0" borderId="0" xfId="73" applyFont="1"/>
    <xf numFmtId="0" fontId="86" fillId="0" borderId="0" xfId="73" applyFont="1" applyAlignment="1">
      <alignment wrapText="1"/>
    </xf>
    <xf numFmtId="0" fontId="88" fillId="0" borderId="0" xfId="73" applyFont="1" applyAlignment="1">
      <alignment wrapText="1"/>
    </xf>
    <xf numFmtId="0" fontId="88" fillId="0" borderId="0" xfId="73" applyFont="1"/>
    <xf numFmtId="0" fontId="17" fillId="0" borderId="0" xfId="73" applyFont="1"/>
    <xf numFmtId="0" fontId="18" fillId="0" borderId="22" xfId="73" applyFont="1" applyBorder="1" applyAlignment="1">
      <alignment vertical="center"/>
    </xf>
    <xf numFmtId="0" fontId="18" fillId="0" borderId="0" xfId="73" applyFont="1" applyAlignment="1">
      <alignment vertical="center"/>
    </xf>
    <xf numFmtId="0" fontId="18" fillId="10" borderId="42" xfId="73" applyFont="1" applyFill="1" applyBorder="1" applyAlignment="1">
      <alignment vertical="center" wrapText="1"/>
    </xf>
    <xf numFmtId="0" fontId="17" fillId="9" borderId="54" xfId="73" applyFont="1" applyFill="1" applyBorder="1"/>
    <xf numFmtId="0" fontId="7" fillId="9" borderId="24" xfId="73" applyFont="1" applyFill="1" applyBorder="1" applyAlignment="1">
      <alignment horizontal="center" vertical="center"/>
    </xf>
    <xf numFmtId="0" fontId="18" fillId="9" borderId="24" xfId="73" applyFont="1" applyFill="1" applyBorder="1" applyAlignment="1">
      <alignment horizontal="center" vertical="center"/>
    </xf>
    <xf numFmtId="0" fontId="17" fillId="9" borderId="55" xfId="73" applyFont="1" applyFill="1" applyBorder="1"/>
    <xf numFmtId="0" fontId="7" fillId="9" borderId="56" xfId="73" applyFont="1" applyFill="1" applyBorder="1" applyAlignment="1">
      <alignment horizontal="center" vertical="center"/>
    </xf>
    <xf numFmtId="0" fontId="18" fillId="10" borderId="57" xfId="73" applyFont="1" applyFill="1" applyBorder="1" applyAlignment="1">
      <alignment vertical="center" wrapText="1"/>
    </xf>
    <xf numFmtId="0" fontId="17" fillId="0" borderId="0" xfId="73" applyFont="1" applyAlignment="1">
      <alignment vertical="center" wrapText="1"/>
    </xf>
    <xf numFmtId="0" fontId="17" fillId="0" borderId="0" xfId="73" applyFont="1" applyAlignment="1">
      <alignment vertical="center"/>
    </xf>
    <xf numFmtId="0" fontId="17" fillId="0" borderId="32" xfId="73" applyFont="1" applyBorder="1" applyAlignment="1">
      <alignment vertical="center"/>
    </xf>
    <xf numFmtId="0" fontId="17" fillId="0" borderId="6" xfId="73" applyFont="1" applyBorder="1" applyAlignment="1">
      <alignment vertical="center" wrapText="1"/>
    </xf>
    <xf numFmtId="0" fontId="17" fillId="0" borderId="4" xfId="73" applyFont="1" applyBorder="1" applyAlignment="1">
      <alignment vertical="center" wrapText="1"/>
    </xf>
    <xf numFmtId="0" fontId="82" fillId="0" borderId="44" xfId="73" applyFont="1" applyBorder="1" applyAlignment="1">
      <alignment horizontal="right" vertical="center" wrapText="1"/>
    </xf>
    <xf numFmtId="0" fontId="18" fillId="0" borderId="22" xfId="73" applyFont="1" applyBorder="1" applyAlignment="1">
      <alignment horizontal="right" vertical="center" wrapText="1"/>
    </xf>
    <xf numFmtId="0" fontId="18" fillId="0" borderId="0" xfId="73" applyFont="1" applyAlignment="1">
      <alignment horizontal="right" vertical="center" wrapText="1"/>
    </xf>
    <xf numFmtId="0" fontId="18" fillId="0" borderId="45" xfId="73" applyFont="1" applyBorder="1" applyAlignment="1">
      <alignment horizontal="right" vertical="center" wrapText="1"/>
    </xf>
    <xf numFmtId="0" fontId="17" fillId="0" borderId="29" xfId="73" applyFont="1" applyBorder="1" applyAlignment="1">
      <alignment vertical="center" wrapText="1"/>
    </xf>
    <xf numFmtId="0" fontId="17" fillId="0" borderId="43" xfId="73" applyFont="1" applyBorder="1" applyAlignment="1">
      <alignment vertical="center"/>
    </xf>
    <xf numFmtId="0" fontId="17" fillId="0" borderId="36" xfId="73" applyFont="1" applyBorder="1" applyAlignment="1">
      <alignment vertical="center"/>
    </xf>
    <xf numFmtId="0" fontId="17" fillId="0" borderId="37" xfId="73" applyFont="1" applyBorder="1" applyAlignment="1">
      <alignment vertical="center"/>
    </xf>
    <xf numFmtId="0" fontId="17" fillId="0" borderId="17" xfId="73" applyFont="1" applyBorder="1" applyAlignment="1">
      <alignment vertical="center" wrapText="1"/>
    </xf>
    <xf numFmtId="0" fontId="17" fillId="0" borderId="22" xfId="73" applyFont="1" applyBorder="1" applyAlignment="1">
      <alignment horizontal="center" vertical="center"/>
    </xf>
    <xf numFmtId="0" fontId="18" fillId="0" borderId="22" xfId="73" applyFont="1" applyBorder="1" applyAlignment="1">
      <alignment vertical="center" wrapText="1"/>
    </xf>
    <xf numFmtId="0" fontId="17" fillId="0" borderId="58" xfId="73" applyFont="1" applyBorder="1" applyAlignment="1">
      <alignment vertical="center" wrapText="1"/>
    </xf>
    <xf numFmtId="0" fontId="89" fillId="0" borderId="0" xfId="73" applyFont="1" applyAlignment="1">
      <alignment vertical="center" wrapText="1"/>
    </xf>
    <xf numFmtId="0" fontId="90" fillId="0" borderId="0" xfId="73" applyFont="1" applyAlignment="1">
      <alignment wrapText="1"/>
    </xf>
    <xf numFmtId="0" fontId="17" fillId="0" borderId="59" xfId="73" applyFont="1" applyBorder="1" applyAlignment="1">
      <alignment vertical="center" wrapText="1"/>
    </xf>
    <xf numFmtId="0" fontId="18" fillId="0" borderId="44" xfId="73" applyFont="1" applyBorder="1" applyAlignment="1">
      <alignment vertical="center" wrapText="1"/>
    </xf>
    <xf numFmtId="0" fontId="17" fillId="0" borderId="45" xfId="73" applyFont="1" applyBorder="1" applyAlignment="1">
      <alignment horizontal="center" vertical="center"/>
    </xf>
    <xf numFmtId="0" fontId="18" fillId="0" borderId="0" xfId="73" applyFont="1" applyAlignment="1">
      <alignment vertical="center" wrapText="1"/>
    </xf>
    <xf numFmtId="0" fontId="18" fillId="0" borderId="0" xfId="73" applyFont="1" applyAlignment="1">
      <alignment horizontal="right" vertical="center"/>
    </xf>
    <xf numFmtId="0" fontId="17" fillId="0" borderId="22" xfId="73" applyFont="1" applyBorder="1"/>
    <xf numFmtId="0" fontId="18" fillId="0" borderId="22" xfId="73" applyFont="1" applyBorder="1" applyAlignment="1">
      <alignment horizontal="right" vertical="center"/>
    </xf>
    <xf numFmtId="0" fontId="88" fillId="0" borderId="29" xfId="73" applyFont="1" applyBorder="1" applyAlignment="1">
      <alignment wrapText="1"/>
    </xf>
    <xf numFmtId="0" fontId="88" fillId="0" borderId="29" xfId="73" applyFont="1" applyBorder="1"/>
    <xf numFmtId="0" fontId="17" fillId="0" borderId="44" xfId="73" applyFont="1" applyBorder="1" applyAlignment="1">
      <alignment vertical="center" wrapText="1"/>
    </xf>
    <xf numFmtId="0" fontId="8" fillId="0" borderId="0" xfId="73" applyFont="1" applyAlignment="1">
      <alignment horizontal="left" wrapText="1"/>
    </xf>
    <xf numFmtId="0" fontId="17" fillId="0" borderId="0" xfId="73" applyFont="1" applyAlignment="1">
      <alignment wrapText="1"/>
    </xf>
    <xf numFmtId="0" fontId="18" fillId="10" borderId="24" xfId="73" applyFont="1" applyFill="1" applyBorder="1" applyAlignment="1">
      <alignment horizontal="center" vertical="center" wrapText="1"/>
    </xf>
    <xf numFmtId="0" fontId="18" fillId="0" borderId="24" xfId="73" applyFont="1" applyBorder="1" applyAlignment="1">
      <alignment horizontal="center" vertical="center" wrapText="1"/>
    </xf>
    <xf numFmtId="0" fontId="17" fillId="0" borderId="24" xfId="73" applyFont="1" applyBorder="1"/>
    <xf numFmtId="0" fontId="18" fillId="10" borderId="55" xfId="73" applyFont="1" applyFill="1" applyBorder="1" applyAlignment="1">
      <alignment horizontal="center" vertical="center" wrapText="1"/>
    </xf>
    <xf numFmtId="0" fontId="18" fillId="0" borderId="0" xfId="0" applyFont="1" applyAlignment="1">
      <alignment vertical="center" wrapText="1"/>
    </xf>
    <xf numFmtId="168" fontId="17" fillId="0" borderId="6" xfId="57" applyNumberFormat="1" applyFont="1" applyBorder="1" applyAlignment="1">
      <alignment horizontal="right"/>
    </xf>
    <xf numFmtId="0" fontId="17" fillId="0" borderId="38" xfId="0" applyFont="1" applyBorder="1" applyAlignment="1"/>
    <xf numFmtId="0" fontId="8" fillId="0" borderId="17" xfId="0" applyFont="1" applyBorder="1" applyAlignment="1">
      <alignment horizontal="left" vertical="center"/>
    </xf>
    <xf numFmtId="0" fontId="8" fillId="0" borderId="17" xfId="0" applyFont="1" applyBorder="1" applyAlignment="1">
      <alignment horizontal="left"/>
    </xf>
    <xf numFmtId="0" fontId="13" fillId="0" borderId="17" xfId="0" applyFont="1" applyBorder="1" applyAlignment="1"/>
    <xf numFmtId="0" fontId="11" fillId="0" borderId="17" xfId="0" applyFont="1" applyBorder="1" applyAlignment="1">
      <alignment horizontal="left"/>
    </xf>
    <xf numFmtId="0" fontId="17" fillId="0" borderId="17" xfId="0" applyFont="1" applyBorder="1" applyAlignment="1"/>
    <xf numFmtId="0" fontId="8" fillId="0" borderId="17" xfId="0" applyFont="1" applyBorder="1" applyAlignment="1"/>
    <xf numFmtId="1" fontId="18" fillId="0" borderId="16" xfId="46" applyNumberFormat="1" applyFont="1" applyBorder="1">
      <alignment horizontal="center" vertical="center"/>
    </xf>
    <xf numFmtId="1" fontId="22" fillId="0" borderId="0" xfId="46" applyNumberFormat="1" applyFont="1" applyAlignment="1">
      <alignment horizontal="center"/>
    </xf>
    <xf numFmtId="1" fontId="11" fillId="0" borderId="0" xfId="46" applyNumberFormat="1" applyFont="1" applyAlignment="1">
      <alignment horizontal="center"/>
    </xf>
    <xf numFmtId="1" fontId="44" fillId="6" borderId="6" xfId="21" applyNumberFormat="1" applyFont="1" applyFill="1" applyBorder="1" applyAlignment="1">
      <alignment horizontal="center"/>
    </xf>
    <xf numFmtId="1" fontId="17" fillId="0" borderId="16" xfId="46" applyNumberFormat="1" applyFont="1" applyBorder="1" applyAlignment="1">
      <alignment horizontal="center" vertical="center" wrapText="1"/>
    </xf>
    <xf numFmtId="1" fontId="17" fillId="0" borderId="0" xfId="46" applyNumberFormat="1" applyFont="1">
      <alignment horizontal="center" vertical="center"/>
    </xf>
    <xf numFmtId="1" fontId="17" fillId="0" borderId="16" xfId="46" applyNumberFormat="1" applyFont="1" applyBorder="1">
      <alignment horizontal="center" vertical="center"/>
    </xf>
    <xf numFmtId="1" fontId="17" fillId="0" borderId="16" xfId="57" applyNumberFormat="1" applyFont="1" applyBorder="1" applyAlignment="1">
      <alignment horizontal="center"/>
    </xf>
    <xf numFmtId="1" fontId="17" fillId="0" borderId="6" xfId="57" applyNumberFormat="1" applyFont="1" applyBorder="1" applyAlignment="1">
      <alignment horizontal="center"/>
    </xf>
    <xf numFmtId="1" fontId="17" fillId="6" borderId="7" xfId="57" applyNumberFormat="1" applyFont="1" applyFill="1" applyBorder="1" applyAlignment="1">
      <alignment horizontal="center"/>
    </xf>
    <xf numFmtId="1" fontId="17" fillId="0" borderId="16" xfId="57" applyNumberFormat="1" applyFont="1" applyFill="1" applyBorder="1" applyAlignment="1">
      <alignment horizontal="center"/>
    </xf>
    <xf numFmtId="1" fontId="18" fillId="0" borderId="32" xfId="46" applyNumberFormat="1" applyFont="1" applyBorder="1">
      <alignment horizontal="center" vertical="center"/>
    </xf>
    <xf numFmtId="1" fontId="18" fillId="0" borderId="0" xfId="46" applyNumberFormat="1" applyFont="1">
      <alignment horizontal="center" vertical="center"/>
    </xf>
    <xf numFmtId="1" fontId="6" fillId="0" borderId="0" xfId="46" applyNumberFormat="1">
      <alignment horizontal="center" vertical="center"/>
    </xf>
    <xf numFmtId="0" fontId="91" fillId="0" borderId="0" xfId="46" applyFont="1" applyAlignment="1"/>
    <xf numFmtId="0" fontId="8" fillId="0" borderId="0" xfId="73" applyFont="1" applyAlignment="1">
      <alignment horizontal="right" vertical="center"/>
    </xf>
    <xf numFmtId="0" fontId="18" fillId="0" borderId="0" xfId="73" applyFont="1" applyAlignment="1">
      <alignment horizontal="center" vertical="center"/>
    </xf>
    <xf numFmtId="0" fontId="17" fillId="0" borderId="22" xfId="73" applyFont="1" applyBorder="1" applyAlignment="1">
      <alignment horizontal="right" vertical="center"/>
    </xf>
    <xf numFmtId="0" fontId="17" fillId="0" borderId="65" xfId="73" applyFont="1" applyBorder="1"/>
    <xf numFmtId="0" fontId="18" fillId="0" borderId="65" xfId="73" applyFont="1" applyBorder="1" applyAlignment="1">
      <alignment horizontal="center" vertical="center"/>
    </xf>
    <xf numFmtId="49" fontId="32" fillId="0" borderId="0" xfId="1" applyFont="1">
      <alignment horizontal="left" vertical="top"/>
    </xf>
    <xf numFmtId="0" fontId="92" fillId="0" borderId="0" xfId="46" applyFont="1" applyAlignment="1">
      <alignment horizontal="left" vertical="center" indent="1"/>
    </xf>
    <xf numFmtId="0" fontId="29" fillId="0" borderId="0" xfId="46" applyFont="1" applyAlignment="1">
      <alignment horizontal="left" vertical="center" indent="1"/>
    </xf>
    <xf numFmtId="0" fontId="8" fillId="0" borderId="0" xfId="0" applyFont="1" applyAlignment="1">
      <alignment horizontal="right"/>
    </xf>
    <xf numFmtId="0" fontId="7" fillId="0" borderId="0" xfId="33" applyNumberFormat="1" applyFont="1" applyAlignment="1"/>
    <xf numFmtId="3" fontId="7" fillId="0" borderId="0" xfId="0" applyNumberFormat="1" applyFont="1" applyAlignment="1">
      <alignment horizontal="left" vertical="center"/>
    </xf>
    <xf numFmtId="3" fontId="51" fillId="0" borderId="0" xfId="0" applyNumberFormat="1" applyFont="1" applyAlignment="1">
      <alignment vertical="center"/>
    </xf>
    <xf numFmtId="0" fontId="17" fillId="0" borderId="0" xfId="73" applyFont="1" applyAlignment="1">
      <alignment horizontal="center" vertical="center"/>
    </xf>
    <xf numFmtId="0" fontId="17" fillId="0" borderId="32" xfId="73" applyFont="1" applyBorder="1" applyAlignment="1">
      <alignment vertical="center" wrapText="1"/>
    </xf>
    <xf numFmtId="0" fontId="18" fillId="0" borderId="32" xfId="73" applyFont="1" applyBorder="1" applyAlignment="1">
      <alignment horizontal="right" vertical="center" wrapText="1"/>
    </xf>
    <xf numFmtId="0" fontId="6" fillId="0" borderId="0" xfId="73" applyFont="1" applyAlignment="1">
      <alignment horizontal="left" vertical="top" wrapText="1"/>
    </xf>
    <xf numFmtId="0" fontId="6" fillId="0" borderId="0" xfId="73" applyFont="1" applyAlignment="1">
      <alignment vertical="top" wrapText="1"/>
    </xf>
    <xf numFmtId="0" fontId="6" fillId="0" borderId="0" xfId="73" applyFont="1" applyAlignment="1">
      <alignment horizontal="left" wrapText="1"/>
    </xf>
    <xf numFmtId="0" fontId="17" fillId="0" borderId="49" xfId="73" applyFont="1" applyBorder="1" applyAlignment="1">
      <alignment vertical="center" wrapText="1"/>
    </xf>
    <xf numFmtId="0" fontId="17" fillId="0" borderId="49" xfId="73" applyFont="1" applyBorder="1" applyAlignment="1">
      <alignment vertical="center"/>
    </xf>
    <xf numFmtId="0" fontId="7" fillId="0" borderId="0" xfId="73" applyFont="1" applyAlignment="1">
      <alignment horizontal="center" vertical="center"/>
    </xf>
    <xf numFmtId="0" fontId="18" fillId="0" borderId="32" xfId="73" applyFont="1" applyBorder="1" applyAlignment="1">
      <alignment horizontal="center" vertical="center" wrapText="1"/>
    </xf>
    <xf numFmtId="0" fontId="17" fillId="0" borderId="0" xfId="73" applyFont="1" applyAlignment="1">
      <alignment horizontal="left" vertical="top" wrapText="1"/>
    </xf>
    <xf numFmtId="0" fontId="17" fillId="0" borderId="38" xfId="73" applyFont="1" applyBorder="1"/>
    <xf numFmtId="2" fontId="86" fillId="0" borderId="0" xfId="73" applyNumberFormat="1" applyFont="1" applyAlignment="1">
      <alignment horizontal="center"/>
    </xf>
    <xf numFmtId="2" fontId="93" fillId="0" borderId="0" xfId="73" applyNumberFormat="1" applyFont="1" applyAlignment="1">
      <alignment horizontal="center"/>
    </xf>
    <xf numFmtId="2" fontId="18" fillId="10" borderId="55" xfId="73" applyNumberFormat="1" applyFont="1" applyFill="1" applyBorder="1" applyAlignment="1">
      <alignment horizontal="center" vertical="center" wrapText="1"/>
    </xf>
    <xf numFmtId="2" fontId="17" fillId="0" borderId="32" xfId="73" applyNumberFormat="1" applyFont="1" applyBorder="1" applyAlignment="1">
      <alignment horizontal="center" vertical="center"/>
    </xf>
    <xf numFmtId="2" fontId="18" fillId="0" borderId="45" xfId="73" applyNumberFormat="1" applyFont="1" applyBorder="1" applyAlignment="1">
      <alignment horizontal="center" vertical="center" wrapText="1"/>
    </xf>
    <xf numFmtId="2" fontId="17" fillId="0" borderId="43" xfId="73" applyNumberFormat="1" applyFont="1" applyBorder="1" applyAlignment="1">
      <alignment horizontal="center" vertical="center"/>
    </xf>
    <xf numFmtId="2" fontId="18" fillId="0" borderId="0" xfId="73" applyNumberFormat="1" applyFont="1" applyAlignment="1">
      <alignment horizontal="center" vertical="center"/>
    </xf>
    <xf numFmtId="2" fontId="17" fillId="0" borderId="29" xfId="73" applyNumberFormat="1" applyFont="1" applyBorder="1" applyAlignment="1">
      <alignment horizontal="center" vertical="center" wrapText="1"/>
    </xf>
    <xf numFmtId="2" fontId="17" fillId="0" borderId="0" xfId="73" applyNumberFormat="1" applyFont="1" applyAlignment="1">
      <alignment horizontal="center" vertical="center"/>
    </xf>
    <xf numFmtId="2" fontId="17" fillId="0" borderId="22" xfId="73" applyNumberFormat="1" applyFont="1" applyBorder="1" applyAlignment="1">
      <alignment horizontal="center"/>
    </xf>
    <xf numFmtId="0" fontId="17" fillId="0" borderId="38" xfId="73" applyFont="1" applyBorder="1" applyAlignment="1">
      <alignment vertical="center" wrapText="1"/>
    </xf>
    <xf numFmtId="0" fontId="17" fillId="0" borderId="22" xfId="73" applyFont="1" applyBorder="1" applyAlignment="1">
      <alignment vertical="center"/>
    </xf>
    <xf numFmtId="0" fontId="17" fillId="0" borderId="22" xfId="73" applyFont="1" applyBorder="1" applyAlignment="1">
      <alignment vertical="center" wrapText="1"/>
    </xf>
    <xf numFmtId="0" fontId="17" fillId="0" borderId="39" xfId="73" applyFont="1" applyBorder="1" applyAlignment="1">
      <alignment vertical="center"/>
    </xf>
    <xf numFmtId="2" fontId="17" fillId="0" borderId="67" xfId="73" applyNumberFormat="1" applyFont="1" applyBorder="1" applyAlignment="1">
      <alignment horizontal="center" vertical="center"/>
    </xf>
    <xf numFmtId="0" fontId="69" fillId="0" borderId="0" xfId="73" applyFont="1" applyAlignment="1">
      <alignment horizontal="center" vertical="center" wrapText="1"/>
    </xf>
    <xf numFmtId="0" fontId="17" fillId="0" borderId="44" xfId="73" applyFont="1" applyBorder="1"/>
    <xf numFmtId="168" fontId="17" fillId="0" borderId="4" xfId="57" applyNumberFormat="1" applyFont="1" applyFill="1" applyBorder="1"/>
    <xf numFmtId="0" fontId="43" fillId="0" borderId="23" xfId="21" applyFont="1" applyBorder="1" applyAlignment="1">
      <alignment vertical="top"/>
    </xf>
    <xf numFmtId="0" fontId="94" fillId="0" borderId="17" xfId="0" applyFont="1" applyBorder="1" applyAlignment="1">
      <alignment horizontal="left" vertical="center"/>
    </xf>
    <xf numFmtId="0" fontId="44" fillId="0" borderId="17" xfId="21" applyFont="1" applyBorder="1" applyAlignment="1">
      <alignment horizontal="left" indent="2"/>
    </xf>
    <xf numFmtId="0" fontId="44" fillId="0" borderId="19" xfId="21" applyFont="1" applyBorder="1" applyAlignment="1">
      <alignment horizontal="left" indent="2"/>
    </xf>
    <xf numFmtId="0" fontId="43" fillId="0" borderId="15" xfId="21" applyFont="1" applyBorder="1" applyAlignment="1">
      <alignment vertical="top"/>
    </xf>
    <xf numFmtId="0" fontId="44" fillId="0" borderId="0" xfId="21" applyFont="1" applyAlignment="1">
      <alignment horizontal="left" indent="2"/>
    </xf>
    <xf numFmtId="0" fontId="44" fillId="0" borderId="16" xfId="21" applyFont="1" applyBorder="1" applyAlignment="1">
      <alignment horizontal="left" indent="2"/>
    </xf>
    <xf numFmtId="0" fontId="94" fillId="0" borderId="0" xfId="0" applyFont="1" applyAlignment="1">
      <alignment horizontal="left" vertical="center"/>
    </xf>
    <xf numFmtId="0" fontId="94" fillId="0" borderId="0" xfId="0" applyFont="1" applyAlignment="1">
      <alignment horizontal="left" vertical="center" indent="5"/>
    </xf>
    <xf numFmtId="0" fontId="44" fillId="0" borderId="0" xfId="21" applyFont="1" applyAlignment="1">
      <alignment horizontal="left" wrapText="1" indent="2"/>
    </xf>
    <xf numFmtId="0" fontId="43" fillId="0" borderId="12" xfId="21" applyFont="1" applyBorder="1" applyAlignment="1">
      <alignment vertical="top"/>
    </xf>
    <xf numFmtId="0" fontId="44" fillId="0" borderId="6" xfId="21" applyFont="1" applyBorder="1" applyAlignment="1">
      <alignment horizontal="left" wrapText="1" indent="2"/>
    </xf>
    <xf numFmtId="0" fontId="44" fillId="0" borderId="6" xfId="21" applyFont="1" applyBorder="1" applyAlignment="1">
      <alignment horizontal="left" indent="2"/>
    </xf>
    <xf numFmtId="0" fontId="44" fillId="0" borderId="11" xfId="21" applyFont="1" applyBorder="1" applyAlignment="1">
      <alignment horizontal="left" indent="2"/>
    </xf>
    <xf numFmtId="0" fontId="95" fillId="0" borderId="17" xfId="0" applyFont="1" applyBorder="1" applyAlignment="1">
      <alignment horizontal="left" vertical="center"/>
    </xf>
    <xf numFmtId="0" fontId="44" fillId="8" borderId="12" xfId="21" applyFont="1" applyFill="1" applyBorder="1"/>
    <xf numFmtId="0" fontId="44" fillId="8" borderId="6" xfId="21" applyFont="1" applyFill="1" applyBorder="1"/>
    <xf numFmtId="0" fontId="6" fillId="8" borderId="6" xfId="21" applyFill="1" applyBorder="1"/>
    <xf numFmtId="0" fontId="8" fillId="8" borderId="6" xfId="21" applyFont="1" applyFill="1" applyBorder="1"/>
    <xf numFmtId="0" fontId="8" fillId="8" borderId="6" xfId="21" applyFont="1" applyFill="1" applyBorder="1" applyAlignment="1">
      <alignment horizontal="left" indent="3"/>
    </xf>
    <xf numFmtId="0" fontId="43" fillId="8" borderId="6" xfId="21" applyFont="1" applyFill="1" applyBorder="1"/>
    <xf numFmtId="0" fontId="8" fillId="8" borderId="6" xfId="21" applyFont="1" applyFill="1" applyBorder="1" applyAlignment="1">
      <alignment horizontal="left" indent="2"/>
    </xf>
    <xf numFmtId="0" fontId="6" fillId="8" borderId="11" xfId="21" applyFill="1" applyBorder="1"/>
    <xf numFmtId="0" fontId="43" fillId="8" borderId="0" xfId="21" applyFont="1" applyFill="1"/>
    <xf numFmtId="0" fontId="8" fillId="8" borderId="0" xfId="21" applyFont="1" applyFill="1"/>
    <xf numFmtId="0" fontId="12" fillId="11" borderId="23" xfId="0" applyFont="1" applyFill="1" applyBorder="1" applyAlignment="1">
      <alignment horizontal="center"/>
    </xf>
    <xf numFmtId="0" fontId="0" fillId="11" borderId="17" xfId="0" applyFill="1" applyBorder="1">
      <alignment horizontal="center" vertical="center"/>
    </xf>
    <xf numFmtId="0" fontId="12" fillId="11" borderId="0" xfId="0" applyFont="1" applyFill="1" applyAlignment="1">
      <alignment horizontal="center"/>
    </xf>
    <xf numFmtId="37" fontId="12" fillId="11" borderId="23" xfId="0" applyNumberFormat="1" applyFont="1" applyFill="1" applyBorder="1" applyAlignment="1">
      <alignment horizontal="center"/>
    </xf>
    <xf numFmtId="0" fontId="37" fillId="0" borderId="0" xfId="0" applyFont="1" applyAlignment="1"/>
    <xf numFmtId="0" fontId="6" fillId="0" borderId="0" xfId="0" applyFont="1" applyAlignment="1">
      <alignment vertical="center"/>
    </xf>
    <xf numFmtId="49" fontId="21" fillId="0" borderId="0" xfId="1" applyFont="1" applyAlignment="1">
      <alignment horizontal="left"/>
    </xf>
    <xf numFmtId="0" fontId="37" fillId="0" borderId="0" xfId="0" applyFont="1" applyAlignment="1">
      <alignment horizontal="left"/>
    </xf>
    <xf numFmtId="0" fontId="24" fillId="0" borderId="0" xfId="1" applyNumberFormat="1" applyFont="1" applyAlignment="1">
      <alignment horizontal="left"/>
    </xf>
    <xf numFmtId="0" fontId="13" fillId="0" borderId="0" xfId="0" applyFont="1" applyAlignment="1">
      <alignment horizontal="left"/>
    </xf>
    <xf numFmtId="0" fontId="32" fillId="0" borderId="0" xfId="20" applyFont="1" applyAlignment="1">
      <alignment horizontal="left"/>
    </xf>
    <xf numFmtId="0" fontId="32" fillId="0" borderId="6" xfId="20" applyFont="1" applyBorder="1" applyAlignment="1">
      <alignment horizontal="left"/>
    </xf>
    <xf numFmtId="0" fontId="24" fillId="0" borderId="6" xfId="20" applyFont="1" applyBorder="1"/>
    <xf numFmtId="0" fontId="18" fillId="0" borderId="6" xfId="54" applyFont="1" applyBorder="1" applyAlignment="1">
      <alignment horizontal="center" vertical="center" wrapText="1"/>
    </xf>
    <xf numFmtId="0" fontId="18" fillId="0" borderId="4" xfId="54" applyFont="1" applyBorder="1" applyAlignment="1">
      <alignment horizontal="center" wrapText="1"/>
    </xf>
    <xf numFmtId="0" fontId="18" fillId="0" borderId="4" xfId="54" applyFont="1" applyBorder="1" applyAlignment="1">
      <alignment horizontal="center" vertical="center" wrapText="1"/>
    </xf>
    <xf numFmtId="0" fontId="17" fillId="0" borderId="4" xfId="54" applyFont="1" applyBorder="1">
      <alignment horizontal="center" vertical="center"/>
    </xf>
    <xf numFmtId="0" fontId="17" fillId="0" borderId="0" xfId="54" applyFont="1">
      <alignment horizontal="center" vertical="center"/>
    </xf>
    <xf numFmtId="0" fontId="17" fillId="0" borderId="6" xfId="54" applyFont="1" applyBorder="1">
      <alignment horizontal="center" vertical="center"/>
    </xf>
    <xf numFmtId="168" fontId="17" fillId="0" borderId="7" xfId="57" applyNumberFormat="1" applyFont="1" applyFill="1" applyBorder="1"/>
    <xf numFmtId="9" fontId="17" fillId="0" borderId="2" xfId="3" applyNumberFormat="1" applyFont="1" applyFill="1" applyBorder="1"/>
    <xf numFmtId="37" fontId="61" fillId="0" borderId="1" xfId="7" applyNumberFormat="1" applyFont="1" applyBorder="1"/>
    <xf numFmtId="9" fontId="29" fillId="0" borderId="18" xfId="28" applyFont="1" applyBorder="1" applyAlignment="1"/>
    <xf numFmtId="0" fontId="12" fillId="3" borderId="0" xfId="1" applyNumberFormat="1" applyFont="1" applyFill="1" applyAlignment="1">
      <alignment horizontal="left" vertical="center"/>
    </xf>
    <xf numFmtId="37" fontId="7" fillId="0" borderId="0" xfId="7" applyNumberFormat="1" applyFont="1" applyFill="1" applyBorder="1"/>
    <xf numFmtId="0" fontId="97" fillId="3" borderId="6" xfId="1" applyNumberFormat="1" applyFont="1" applyFill="1" applyBorder="1" applyAlignment="1">
      <alignment horizontal="left" vertical="center"/>
    </xf>
    <xf numFmtId="0" fontId="26" fillId="0" borderId="0" xfId="46" applyFont="1">
      <alignment horizontal="center" vertical="center"/>
    </xf>
    <xf numFmtId="37" fontId="28" fillId="0" borderId="0" xfId="46" applyNumberFormat="1" applyFont="1" applyAlignment="1">
      <alignment horizontal="center"/>
    </xf>
    <xf numFmtId="37" fontId="26" fillId="0" borderId="0" xfId="46" applyNumberFormat="1" applyFont="1" applyAlignment="1">
      <alignment horizontal="left" vertical="top" wrapText="1"/>
    </xf>
    <xf numFmtId="0" fontId="97" fillId="0" borderId="0" xfId="46" applyFont="1" applyAlignment="1">
      <alignment horizontal="right"/>
    </xf>
    <xf numFmtId="9" fontId="97" fillId="0" borderId="0" xfId="28" applyFont="1" applyBorder="1" applyAlignment="1">
      <alignment horizontal="right" vertical="top"/>
    </xf>
    <xf numFmtId="0" fontId="12" fillId="0" borderId="0" xfId="46" applyFont="1" applyAlignment="1">
      <alignment horizontal="left" vertical="center" wrapText="1"/>
    </xf>
    <xf numFmtId="0" fontId="12" fillId="0" borderId="0" xfId="73" applyFont="1" applyAlignment="1">
      <alignment vertical="center" wrapText="1"/>
    </xf>
    <xf numFmtId="0" fontId="12" fillId="0" borderId="0" xfId="73" applyFont="1" applyAlignment="1">
      <alignment vertical="center"/>
    </xf>
    <xf numFmtId="0" fontId="12" fillId="0" borderId="69" xfId="54" applyFont="1" applyBorder="1" applyAlignment="1">
      <alignment wrapText="1"/>
    </xf>
    <xf numFmtId="0" fontId="7" fillId="0" borderId="35" xfId="54" applyFont="1" applyBorder="1" applyAlignment="1">
      <alignment vertical="top" wrapText="1"/>
    </xf>
    <xf numFmtId="0" fontId="20" fillId="0" borderId="35" xfId="54" applyFont="1" applyBorder="1" applyAlignment="1">
      <alignment horizontal="right" vertical="top" wrapText="1"/>
    </xf>
    <xf numFmtId="0" fontId="7" fillId="0" borderId="6" xfId="73" applyFont="1" applyBorder="1" applyAlignment="1">
      <alignment vertical="center" wrapText="1"/>
    </xf>
    <xf numFmtId="0" fontId="99" fillId="0" borderId="0" xfId="73" applyFont="1" applyAlignment="1">
      <alignment wrapText="1"/>
    </xf>
    <xf numFmtId="0" fontId="7" fillId="0" borderId="0" xfId="73" applyFont="1" applyAlignment="1">
      <alignment vertical="center" wrapText="1"/>
    </xf>
    <xf numFmtId="0" fontId="7" fillId="0" borderId="0" xfId="73" applyFont="1"/>
    <xf numFmtId="0" fontId="7" fillId="0" borderId="36" xfId="73" applyFont="1" applyBorder="1" applyAlignment="1">
      <alignment vertical="center" wrapText="1"/>
    </xf>
    <xf numFmtId="0" fontId="7" fillId="0" borderId="32" xfId="73" applyFont="1" applyBorder="1" applyAlignment="1">
      <alignment vertical="center" wrapText="1"/>
    </xf>
    <xf numFmtId="2" fontId="7" fillId="0" borderId="36" xfId="73" applyNumberFormat="1" applyFont="1" applyBorder="1" applyAlignment="1">
      <alignment horizontal="center" vertical="center" wrapText="1"/>
    </xf>
    <xf numFmtId="0" fontId="3" fillId="0" borderId="0" xfId="73"/>
    <xf numFmtId="0" fontId="20" fillId="0" borderId="35" xfId="54" applyFont="1" applyBorder="1" applyAlignment="1">
      <alignment horizontal="right" wrapText="1"/>
    </xf>
    <xf numFmtId="0" fontId="7" fillId="0" borderId="4" xfId="73" applyFont="1" applyBorder="1" applyAlignment="1">
      <alignment vertical="center" wrapText="1"/>
    </xf>
    <xf numFmtId="0" fontId="7" fillId="0" borderId="37" xfId="73" applyFont="1" applyBorder="1" applyAlignment="1">
      <alignment vertical="center" wrapText="1"/>
    </xf>
    <xf numFmtId="2" fontId="7" fillId="0" borderId="37" xfId="73" applyNumberFormat="1" applyFont="1" applyBorder="1" applyAlignment="1">
      <alignment horizontal="center" vertical="center" wrapText="1"/>
    </xf>
    <xf numFmtId="0" fontId="50" fillId="0" borderId="44" xfId="73" applyFont="1" applyBorder="1" applyAlignment="1">
      <alignment horizontal="right" vertical="center" wrapText="1"/>
    </xf>
    <xf numFmtId="0" fontId="12" fillId="0" borderId="22" xfId="73" applyFont="1" applyBorder="1" applyAlignment="1">
      <alignment horizontal="right" vertical="center" wrapText="1"/>
    </xf>
    <xf numFmtId="0" fontId="12" fillId="0" borderId="22" xfId="73" applyFont="1" applyBorder="1" applyAlignment="1">
      <alignment horizontal="center" vertical="center"/>
    </xf>
    <xf numFmtId="0" fontId="12" fillId="0" borderId="0" xfId="73" applyFont="1" applyAlignment="1">
      <alignment horizontal="right" vertical="center" wrapText="1"/>
    </xf>
    <xf numFmtId="0" fontId="12" fillId="0" borderId="32" xfId="73" applyFont="1" applyBorder="1" applyAlignment="1">
      <alignment horizontal="right" vertical="center" wrapText="1"/>
    </xf>
    <xf numFmtId="2" fontId="12" fillId="0" borderId="45" xfId="73" applyNumberFormat="1" applyFont="1" applyBorder="1" applyAlignment="1">
      <alignment horizontal="center" vertical="center" wrapText="1"/>
    </xf>
    <xf numFmtId="0" fontId="12" fillId="0" borderId="42" xfId="73" applyFont="1" applyBorder="1" applyAlignment="1">
      <alignment vertical="center" wrapText="1"/>
    </xf>
    <xf numFmtId="0" fontId="7" fillId="0" borderId="29" xfId="73" applyFont="1" applyBorder="1" applyAlignment="1">
      <alignment vertical="center" wrapText="1"/>
    </xf>
    <xf numFmtId="0" fontId="7" fillId="0" borderId="0" xfId="73" applyFont="1" applyAlignment="1">
      <alignment vertical="center"/>
    </xf>
    <xf numFmtId="0" fontId="7" fillId="0" borderId="43" xfId="73" applyFont="1" applyBorder="1" applyAlignment="1">
      <alignment vertical="center"/>
    </xf>
    <xf numFmtId="0" fontId="7" fillId="0" borderId="32" xfId="73" applyFont="1" applyBorder="1" applyAlignment="1">
      <alignment vertical="center"/>
    </xf>
    <xf numFmtId="2" fontId="7" fillId="0" borderId="43" xfId="73" applyNumberFormat="1" applyFont="1" applyBorder="1" applyAlignment="1">
      <alignment horizontal="center" vertical="center"/>
    </xf>
    <xf numFmtId="0" fontId="7" fillId="0" borderId="35" xfId="73" applyFont="1" applyBorder="1" applyAlignment="1">
      <alignment vertical="center" wrapText="1"/>
    </xf>
    <xf numFmtId="2" fontId="7" fillId="0" borderId="32" xfId="73" applyNumberFormat="1" applyFont="1" applyBorder="1" applyAlignment="1">
      <alignment horizontal="center" vertical="center"/>
    </xf>
    <xf numFmtId="0" fontId="7" fillId="0" borderId="36" xfId="73" applyFont="1" applyBorder="1" applyAlignment="1">
      <alignment vertical="center"/>
    </xf>
    <xf numFmtId="2" fontId="7" fillId="0" borderId="36" xfId="73" applyNumberFormat="1" applyFont="1" applyBorder="1" applyAlignment="1">
      <alignment horizontal="center" vertical="center"/>
    </xf>
    <xf numFmtId="0" fontId="7" fillId="0" borderId="37" xfId="73" applyFont="1" applyBorder="1" applyAlignment="1">
      <alignment vertical="center"/>
    </xf>
    <xf numFmtId="2" fontId="7" fillId="0" borderId="37" xfId="73" applyNumberFormat="1" applyFont="1" applyBorder="1" applyAlignment="1">
      <alignment horizontal="center" vertical="center"/>
    </xf>
    <xf numFmtId="0" fontId="7" fillId="0" borderId="17" xfId="73" applyFont="1" applyBorder="1" applyAlignment="1">
      <alignment vertical="center" wrapText="1"/>
    </xf>
    <xf numFmtId="0" fontId="99" fillId="0" borderId="0" xfId="73" applyFont="1" applyAlignment="1">
      <alignment vertical="center"/>
    </xf>
    <xf numFmtId="0" fontId="7" fillId="0" borderId="49" xfId="73" applyFont="1" applyBorder="1" applyAlignment="1">
      <alignment horizontal="center" vertical="center"/>
    </xf>
    <xf numFmtId="0" fontId="7" fillId="0" borderId="32" xfId="73" applyFont="1" applyBorder="1" applyAlignment="1">
      <alignment horizontal="center" vertical="center"/>
    </xf>
    <xf numFmtId="2" fontId="7" fillId="0" borderId="49" xfId="73" applyNumberFormat="1" applyFont="1" applyBorder="1" applyAlignment="1">
      <alignment horizontal="center" vertical="center"/>
    </xf>
    <xf numFmtId="0" fontId="7" fillId="0" borderId="36" xfId="73" applyFont="1" applyBorder="1" applyAlignment="1">
      <alignment horizontal="center" vertical="center"/>
    </xf>
    <xf numFmtId="0" fontId="7" fillId="0" borderId="37" xfId="73" applyFont="1" applyBorder="1" applyAlignment="1">
      <alignment horizontal="center" vertical="center"/>
    </xf>
    <xf numFmtId="0" fontId="7" fillId="0" borderId="22" xfId="73" applyFont="1" applyBorder="1" applyAlignment="1">
      <alignment horizontal="center" vertical="center"/>
    </xf>
    <xf numFmtId="0" fontId="7" fillId="0" borderId="22" xfId="73" applyFont="1" applyBorder="1"/>
    <xf numFmtId="0" fontId="12" fillId="0" borderId="32" xfId="73" applyFont="1" applyBorder="1" applyAlignment="1">
      <alignment horizontal="center" vertical="center"/>
    </xf>
    <xf numFmtId="2" fontId="12" fillId="0" borderId="45" xfId="73" applyNumberFormat="1" applyFont="1" applyBorder="1" applyAlignment="1">
      <alignment horizontal="center" vertical="center"/>
    </xf>
    <xf numFmtId="0" fontId="7" fillId="0" borderId="29" xfId="73" applyFont="1" applyBorder="1" applyAlignment="1">
      <alignment vertical="center"/>
    </xf>
    <xf numFmtId="0" fontId="7" fillId="0" borderId="29" xfId="73" applyFont="1" applyBorder="1"/>
    <xf numFmtId="0" fontId="7" fillId="0" borderId="49" xfId="73" applyFont="1" applyBorder="1" applyAlignment="1">
      <alignment vertical="center" wrapText="1"/>
    </xf>
    <xf numFmtId="2" fontId="7" fillId="0" borderId="49" xfId="73" applyNumberFormat="1" applyFont="1" applyBorder="1" applyAlignment="1">
      <alignment horizontal="center" vertical="center" wrapText="1"/>
    </xf>
    <xf numFmtId="0" fontId="12" fillId="0" borderId="22" xfId="73" applyFont="1" applyBorder="1" applyAlignment="1">
      <alignment vertical="center" wrapText="1"/>
    </xf>
    <xf numFmtId="0" fontId="7" fillId="0" borderId="35" xfId="54" applyFont="1" applyBorder="1" applyAlignment="1">
      <alignment horizontal="left" wrapText="1"/>
    </xf>
    <xf numFmtId="0" fontId="7" fillId="0" borderId="58" xfId="73" applyFont="1" applyBorder="1" applyAlignment="1">
      <alignment vertical="center" wrapText="1"/>
    </xf>
    <xf numFmtId="0" fontId="7" fillId="0" borderId="59" xfId="73" applyFont="1" applyBorder="1" applyAlignment="1">
      <alignment vertical="center"/>
    </xf>
    <xf numFmtId="2" fontId="7" fillId="0" borderId="59" xfId="73" applyNumberFormat="1" applyFont="1" applyBorder="1" applyAlignment="1">
      <alignment horizontal="center" vertical="center"/>
    </xf>
    <xf numFmtId="0" fontId="99" fillId="0" borderId="22" xfId="73" applyFont="1" applyBorder="1" applyAlignment="1">
      <alignment wrapText="1"/>
    </xf>
    <xf numFmtId="0" fontId="50" fillId="0" borderId="35" xfId="73" applyFont="1" applyBorder="1" applyAlignment="1">
      <alignment horizontal="right" vertical="center" wrapText="1"/>
    </xf>
    <xf numFmtId="0" fontId="12" fillId="0" borderId="4" xfId="73" applyFont="1" applyBorder="1" applyAlignment="1">
      <alignment vertical="center" wrapText="1"/>
    </xf>
    <xf numFmtId="0" fontId="12" fillId="0" borderId="0" xfId="73" applyFont="1"/>
    <xf numFmtId="0" fontId="12" fillId="0" borderId="66" xfId="73" applyFont="1" applyBorder="1" applyAlignment="1">
      <alignment vertical="center"/>
    </xf>
    <xf numFmtId="2" fontId="12" fillId="0" borderId="68" xfId="73" applyNumberFormat="1" applyFont="1" applyBorder="1" applyAlignment="1">
      <alignment horizontal="center" vertical="center" wrapText="1"/>
    </xf>
    <xf numFmtId="0" fontId="100" fillId="0" borderId="0" xfId="73" applyFont="1"/>
    <xf numFmtId="0" fontId="7" fillId="0" borderId="42" xfId="73" applyFont="1" applyBorder="1" applyAlignment="1">
      <alignment vertical="center" wrapText="1"/>
    </xf>
    <xf numFmtId="0" fontId="7" fillId="0" borderId="0" xfId="73" applyFont="1" applyAlignment="1">
      <alignment horizontal="right" vertical="center"/>
    </xf>
    <xf numFmtId="2" fontId="3" fillId="0" borderId="0" xfId="73" applyNumberFormat="1" applyAlignment="1">
      <alignment horizontal="center"/>
    </xf>
    <xf numFmtId="0" fontId="12" fillId="0" borderId="35" xfId="73" applyFont="1" applyBorder="1" applyAlignment="1">
      <alignment wrapText="1"/>
    </xf>
    <xf numFmtId="0" fontId="12" fillId="0" borderId="0" xfId="73" applyFont="1" applyAlignment="1">
      <alignment horizontal="right" vertical="center"/>
    </xf>
    <xf numFmtId="0" fontId="12" fillId="0" borderId="0" xfId="73" applyFont="1" applyAlignment="1">
      <alignment horizontal="center"/>
    </xf>
    <xf numFmtId="2" fontId="100" fillId="0" borderId="0" xfId="73" applyNumberFormat="1" applyFont="1" applyAlignment="1">
      <alignment horizontal="center"/>
    </xf>
    <xf numFmtId="0" fontId="12" fillId="10" borderId="54" xfId="73" applyFont="1" applyFill="1" applyBorder="1" applyAlignment="1">
      <alignment vertical="center" wrapText="1"/>
    </xf>
    <xf numFmtId="0" fontId="12" fillId="0" borderId="65" xfId="73" applyFont="1" applyBorder="1" applyAlignment="1">
      <alignment horizontal="center" vertical="center"/>
    </xf>
    <xf numFmtId="0" fontId="12" fillId="0" borderId="0" xfId="73" applyFont="1" applyAlignment="1">
      <alignment horizontal="center" vertical="center"/>
    </xf>
    <xf numFmtId="0" fontId="12" fillId="0" borderId="0" xfId="73" applyFont="1" applyAlignment="1">
      <alignment wrapText="1"/>
    </xf>
    <xf numFmtId="0" fontId="12" fillId="5" borderId="7" xfId="46" applyFont="1" applyFill="1" applyBorder="1">
      <alignment horizontal="center" vertical="center"/>
    </xf>
    <xf numFmtId="1" fontId="12" fillId="0" borderId="16" xfId="46" applyNumberFormat="1" applyFont="1" applyBorder="1">
      <alignment horizontal="center" vertical="center"/>
    </xf>
    <xf numFmtId="1" fontId="12" fillId="0" borderId="0" xfId="46" applyNumberFormat="1" applyFont="1">
      <alignment horizontal="center" vertical="center"/>
    </xf>
    <xf numFmtId="0" fontId="7" fillId="0" borderId="7" xfId="46" applyFont="1" applyBorder="1" applyAlignment="1">
      <alignment vertical="center" wrapText="1"/>
    </xf>
    <xf numFmtId="1" fontId="7" fillId="0" borderId="16" xfId="46" applyNumberFormat="1" applyFont="1" applyBorder="1" applyAlignment="1">
      <alignment horizontal="center" vertical="center" wrapText="1"/>
    </xf>
    <xf numFmtId="1" fontId="7" fillId="0" borderId="0" xfId="46" applyNumberFormat="1" applyFont="1" applyAlignment="1">
      <alignment horizontal="center" vertical="center" wrapText="1"/>
    </xf>
    <xf numFmtId="0" fontId="7" fillId="0" borderId="0" xfId="46" applyFont="1" applyAlignment="1">
      <alignment vertical="center"/>
    </xf>
    <xf numFmtId="1" fontId="7" fillId="0" borderId="0" xfId="46" applyNumberFormat="1" applyFont="1">
      <alignment horizontal="center" vertical="center"/>
    </xf>
    <xf numFmtId="0" fontId="7" fillId="0" borderId="7" xfId="46" applyFont="1" applyBorder="1">
      <alignment horizontal="center" vertical="center"/>
    </xf>
    <xf numFmtId="1" fontId="7" fillId="0" borderId="16" xfId="46" applyNumberFormat="1" applyFont="1" applyBorder="1">
      <alignment horizontal="center" vertical="center"/>
    </xf>
    <xf numFmtId="37" fontId="7" fillId="0" borderId="6" xfId="46" applyNumberFormat="1" applyFont="1" applyBorder="1">
      <alignment horizontal="center" vertical="center"/>
    </xf>
    <xf numFmtId="37" fontId="7" fillId="0" borderId="7" xfId="46" applyNumberFormat="1" applyFont="1" applyBorder="1">
      <alignment horizontal="center" vertical="center"/>
    </xf>
    <xf numFmtId="168" fontId="7" fillId="0" borderId="6" xfId="46" applyNumberFormat="1" applyFont="1" applyBorder="1">
      <alignment horizontal="center" vertical="center"/>
    </xf>
    <xf numFmtId="1" fontId="7" fillId="0" borderId="16" xfId="57" applyNumberFormat="1" applyFont="1" applyFill="1" applyBorder="1" applyAlignment="1">
      <alignment horizontal="center"/>
    </xf>
    <xf numFmtId="168" fontId="7" fillId="0" borderId="6" xfId="57" applyNumberFormat="1" applyFont="1" applyBorder="1"/>
    <xf numFmtId="1" fontId="7" fillId="0" borderId="6" xfId="57" applyNumberFormat="1" applyFont="1" applyBorder="1" applyAlignment="1">
      <alignment horizontal="center"/>
    </xf>
    <xf numFmtId="168" fontId="7" fillId="0" borderId="7" xfId="57" applyNumberFormat="1" applyFont="1" applyBorder="1"/>
    <xf numFmtId="1" fontId="7" fillId="6" borderId="7" xfId="57" applyNumberFormat="1" applyFont="1" applyFill="1" applyBorder="1" applyAlignment="1">
      <alignment horizontal="center"/>
    </xf>
    <xf numFmtId="168" fontId="7" fillId="0" borderId="7" xfId="46" applyNumberFormat="1" applyFont="1" applyBorder="1">
      <alignment horizontal="center" vertical="center"/>
    </xf>
    <xf numFmtId="168" fontId="7" fillId="0" borderId="4" xfId="57" applyNumberFormat="1" applyFont="1" applyBorder="1"/>
    <xf numFmtId="1" fontId="7" fillId="0" borderId="4" xfId="57" applyNumberFormat="1" applyFont="1" applyBorder="1" applyAlignment="1">
      <alignment horizontal="center"/>
    </xf>
    <xf numFmtId="168" fontId="7" fillId="0" borderId="4" xfId="46" applyNumberFormat="1" applyFont="1" applyBorder="1">
      <alignment horizontal="center" vertical="center"/>
    </xf>
    <xf numFmtId="1" fontId="7" fillId="0" borderId="16" xfId="57" applyNumberFormat="1" applyFont="1" applyBorder="1" applyAlignment="1">
      <alignment horizontal="center"/>
    </xf>
    <xf numFmtId="1" fontId="12" fillId="0" borderId="32" xfId="46" applyNumberFormat="1" applyFont="1" applyBorder="1">
      <alignment horizontal="center" vertical="center"/>
    </xf>
    <xf numFmtId="0" fontId="12" fillId="0" borderId="0" xfId="46" applyFont="1" applyAlignment="1">
      <alignment vertical="center"/>
    </xf>
    <xf numFmtId="0" fontId="12" fillId="0" borderId="0" xfId="46" applyFont="1" applyAlignment="1">
      <alignment horizontal="left" vertical="center" indent="1"/>
    </xf>
    <xf numFmtId="0" fontId="20" fillId="0" borderId="0" xfId="46" applyFont="1" applyAlignment="1">
      <alignment horizontal="left" vertical="center" indent="1"/>
    </xf>
    <xf numFmtId="0" fontId="7" fillId="0" borderId="7" xfId="46" applyFont="1" applyBorder="1" applyAlignment="1">
      <alignment horizontal="center" vertical="center" wrapText="1"/>
    </xf>
    <xf numFmtId="0" fontId="101" fillId="0" borderId="0" xfId="46" applyFont="1" applyAlignment="1"/>
    <xf numFmtId="0" fontId="7" fillId="0" borderId="17" xfId="46" applyFont="1" applyBorder="1" applyAlignment="1">
      <alignment horizontal="center" vertical="center" wrapText="1"/>
    </xf>
    <xf numFmtId="0" fontId="102" fillId="0" borderId="0" xfId="46" applyFont="1" applyAlignment="1">
      <alignment horizontal="left" vertical="center" indent="1"/>
    </xf>
    <xf numFmtId="49" fontId="7" fillId="0" borderId="0" xfId="52" applyAlignment="1">
      <alignment horizontal="left"/>
      <protection locked="0"/>
    </xf>
    <xf numFmtId="0" fontId="12" fillId="0" borderId="14" xfId="0" applyFont="1" applyBorder="1">
      <alignment horizontal="center" vertical="center"/>
    </xf>
    <xf numFmtId="168" fontId="12" fillId="0" borderId="14" xfId="0" applyNumberFormat="1" applyFont="1" applyBorder="1">
      <alignment horizontal="center" vertical="center"/>
    </xf>
    <xf numFmtId="0" fontId="7" fillId="0" borderId="0" xfId="0" quotePrefix="1" applyFont="1" applyAlignment="1">
      <alignment vertical="top"/>
    </xf>
    <xf numFmtId="0" fontId="7" fillId="0" borderId="0" xfId="0" applyFont="1" applyAlignment="1">
      <alignment wrapText="1"/>
    </xf>
    <xf numFmtId="172" fontId="12" fillId="0" borderId="14" xfId="0" applyNumberFormat="1" applyFont="1" applyBorder="1">
      <alignment horizontal="center" vertical="center"/>
    </xf>
    <xf numFmtId="1" fontId="7" fillId="0" borderId="7" xfId="0" applyNumberFormat="1" applyFont="1" applyBorder="1" applyAlignment="1"/>
    <xf numFmtId="0" fontId="7" fillId="0" borderId="7" xfId="0" applyFont="1" applyBorder="1" applyAlignment="1">
      <alignment horizontal="center" vertical="center" wrapText="1"/>
    </xf>
    <xf numFmtId="0" fontId="7" fillId="0" borderId="4" xfId="0" applyFont="1" applyBorder="1" applyAlignment="1">
      <alignment horizontal="center" vertical="center" textRotation="90" wrapText="1"/>
    </xf>
    <xf numFmtId="0" fontId="7" fillId="0" borderId="7" xfId="0" applyFont="1" applyBorder="1" applyAlignment="1">
      <alignment horizontal="center" vertical="center" textRotation="90" wrapText="1"/>
    </xf>
    <xf numFmtId="44" fontId="7" fillId="0" borderId="7" xfId="6" applyFont="1" applyFill="1" applyBorder="1" applyAlignment="1">
      <alignment horizontal="center" vertical="center" wrapText="1"/>
    </xf>
    <xf numFmtId="172" fontId="7" fillId="0" borderId="7" xfId="6" applyNumberFormat="1" applyFont="1" applyBorder="1"/>
    <xf numFmtId="0" fontId="12" fillId="0" borderId="22" xfId="46" applyFont="1" applyBorder="1" applyAlignment="1">
      <alignment horizontal="left" vertical="center"/>
    </xf>
    <xf numFmtId="0" fontId="7" fillId="0" borderId="22" xfId="46" applyFont="1" applyBorder="1" applyAlignment="1">
      <alignment horizontal="left" vertical="center"/>
    </xf>
    <xf numFmtId="0" fontId="7" fillId="0" borderId="45" xfId="46" applyFont="1" applyBorder="1" applyAlignment="1">
      <alignment horizontal="left" vertical="center"/>
    </xf>
    <xf numFmtId="0" fontId="43" fillId="0" borderId="16" xfId="21" applyFont="1" applyBorder="1"/>
    <xf numFmtId="0" fontId="7" fillId="0" borderId="6" xfId="21" applyFont="1" applyBorder="1" applyAlignment="1">
      <alignment horizontal="left" vertical="center" wrapText="1" indent="1"/>
    </xf>
    <xf numFmtId="0" fontId="7" fillId="0" borderId="6" xfId="21" applyFont="1" applyBorder="1" applyAlignment="1">
      <alignment horizontal="left" vertical="center" indent="1"/>
    </xf>
    <xf numFmtId="0" fontId="6" fillId="0" borderId="6" xfId="21" applyBorder="1" applyAlignment="1">
      <alignment vertical="center"/>
    </xf>
    <xf numFmtId="0" fontId="43" fillId="0" borderId="6" xfId="21" applyFont="1" applyBorder="1" applyAlignment="1">
      <alignment vertical="top"/>
    </xf>
    <xf numFmtId="0" fontId="43" fillId="0" borderId="11" xfId="21" applyFont="1" applyBorder="1" applyAlignment="1">
      <alignment vertical="top"/>
    </xf>
    <xf numFmtId="0" fontId="12" fillId="0" borderId="22" xfId="73" applyFont="1" applyBorder="1" applyAlignment="1">
      <alignment vertical="center"/>
    </xf>
    <xf numFmtId="0" fontId="17" fillId="0" borderId="29" xfId="73" applyFont="1" applyBorder="1" applyAlignment="1">
      <alignment vertical="center"/>
    </xf>
    <xf numFmtId="0" fontId="17" fillId="0" borderId="29" xfId="73" applyFont="1" applyBorder="1"/>
    <xf numFmtId="2" fontId="17" fillId="0" borderId="65" xfId="73" applyNumberFormat="1" applyFont="1" applyBorder="1" applyAlignment="1">
      <alignment horizontal="center" vertical="center"/>
    </xf>
    <xf numFmtId="0" fontId="12" fillId="0" borderId="35" xfId="73" applyFont="1" applyBorder="1" applyAlignment="1">
      <alignment horizontal="right" vertical="center" wrapText="1"/>
    </xf>
    <xf numFmtId="0" fontId="12" fillId="0" borderId="37" xfId="73" applyFont="1" applyBorder="1" applyAlignment="1">
      <alignment vertical="center" wrapText="1"/>
    </xf>
    <xf numFmtId="2" fontId="12" fillId="0" borderId="68" xfId="73" applyNumberFormat="1" applyFont="1" applyBorder="1" applyAlignment="1">
      <alignment vertical="center" wrapText="1"/>
    </xf>
    <xf numFmtId="0" fontId="12" fillId="0" borderId="44" xfId="73" applyFont="1" applyBorder="1" applyAlignment="1">
      <alignment horizontal="right" vertical="center" wrapText="1"/>
    </xf>
    <xf numFmtId="0" fontId="7" fillId="0" borderId="45" xfId="73" applyFont="1" applyBorder="1"/>
    <xf numFmtId="2" fontId="100" fillId="0" borderId="70" xfId="73" applyNumberFormat="1" applyFont="1" applyBorder="1" applyAlignment="1">
      <alignment horizontal="center"/>
    </xf>
    <xf numFmtId="37" fontId="17" fillId="0" borderId="0" xfId="0" applyNumberFormat="1" applyFont="1" applyAlignment="1">
      <alignment horizontal="center" vertical="top" wrapText="1"/>
    </xf>
    <xf numFmtId="0" fontId="8" fillId="0" borderId="0" xfId="73" applyFont="1" applyAlignment="1">
      <alignment vertical="center"/>
    </xf>
    <xf numFmtId="0" fontId="87" fillId="0" borderId="0" xfId="73" applyFont="1" applyAlignment="1">
      <alignment vertical="center"/>
    </xf>
    <xf numFmtId="0" fontId="85" fillId="0" borderId="0" xfId="73" applyFont="1"/>
    <xf numFmtId="0" fontId="6" fillId="0" borderId="0" xfId="73" applyFont="1"/>
    <xf numFmtId="2" fontId="85" fillId="0" borderId="0" xfId="73" applyNumberFormat="1" applyFont="1"/>
    <xf numFmtId="0" fontId="96" fillId="0" borderId="0" xfId="46" applyFont="1" applyAlignment="1">
      <alignment horizontal="left" vertical="center"/>
    </xf>
    <xf numFmtId="0" fontId="20" fillId="0" borderId="4" xfId="46" applyFont="1" applyBorder="1" applyAlignment="1">
      <alignment horizontal="center" wrapText="1"/>
    </xf>
    <xf numFmtId="0" fontId="20" fillId="0" borderId="4" xfId="46" applyFont="1" applyBorder="1" applyAlignment="1">
      <alignment wrapText="1"/>
    </xf>
    <xf numFmtId="0" fontId="12" fillId="4" borderId="6" xfId="46" applyFont="1" applyFill="1" applyBorder="1" applyAlignment="1">
      <alignment horizontal="left"/>
    </xf>
    <xf numFmtId="49" fontId="24" fillId="4" borderId="6" xfId="1" applyFont="1" applyFill="1" applyBorder="1" applyAlignment="1">
      <alignment horizontal="left" vertical="center"/>
    </xf>
    <xf numFmtId="0" fontId="44" fillId="4" borderId="6" xfId="21" applyFont="1" applyFill="1" applyBorder="1" applyAlignment="1">
      <alignment horizontal="left"/>
    </xf>
    <xf numFmtId="0" fontId="44" fillId="4" borderId="6" xfId="21" applyFont="1" applyFill="1" applyBorder="1"/>
    <xf numFmtId="0" fontId="7" fillId="4" borderId="6" xfId="46" applyFont="1" applyFill="1" applyBorder="1">
      <alignment horizontal="center" vertical="center"/>
    </xf>
    <xf numFmtId="0" fontId="7" fillId="0" borderId="8" xfId="46" applyFont="1" applyBorder="1">
      <alignment horizontal="center" vertical="center"/>
    </xf>
    <xf numFmtId="0" fontId="7" fillId="0" borderId="71" xfId="46" applyFont="1" applyBorder="1">
      <alignment horizontal="center" vertical="center"/>
    </xf>
    <xf numFmtId="37" fontId="7" fillId="0" borderId="0" xfId="46" applyNumberFormat="1" applyFont="1">
      <alignment horizontal="center" vertical="center"/>
    </xf>
    <xf numFmtId="168" fontId="7" fillId="0" borderId="0" xfId="46" applyNumberFormat="1" applyFont="1">
      <alignment horizontal="center" vertical="center"/>
    </xf>
    <xf numFmtId="1" fontId="12" fillId="0" borderId="14" xfId="0" applyNumberFormat="1" applyFont="1" applyBorder="1">
      <alignment horizontal="center" vertical="center"/>
    </xf>
    <xf numFmtId="1" fontId="12" fillId="0" borderId="50" xfId="0" applyNumberFormat="1" applyFont="1" applyBorder="1">
      <alignment horizontal="center" vertical="center"/>
    </xf>
    <xf numFmtId="1" fontId="12" fillId="0" borderId="64" xfId="0" applyNumberFormat="1" applyFont="1" applyBorder="1">
      <alignment horizontal="center" vertical="center"/>
    </xf>
    <xf numFmtId="1" fontId="12" fillId="0" borderId="53" xfId="0" applyNumberFormat="1" applyFont="1" applyBorder="1">
      <alignment horizontal="center" vertical="center"/>
    </xf>
    <xf numFmtId="9" fontId="67" fillId="0" borderId="0" xfId="28" applyFont="1" applyFill="1" applyBorder="1" applyAlignment="1" applyProtection="1">
      <alignment horizontal="left" vertical="top"/>
    </xf>
    <xf numFmtId="0" fontId="8" fillId="0" borderId="6" xfId="0" applyFont="1" applyBorder="1" applyAlignment="1">
      <alignment horizontal="left" vertical="center"/>
    </xf>
    <xf numFmtId="9" fontId="31" fillId="0" borderId="19" xfId="28" applyFont="1" applyFill="1" applyBorder="1" applyAlignment="1">
      <alignment horizontal="center"/>
    </xf>
    <xf numFmtId="9" fontId="30" fillId="0" borderId="16" xfId="28" applyFont="1" applyFill="1" applyBorder="1" applyAlignment="1">
      <alignment horizontal="center" vertical="center" wrapText="1"/>
    </xf>
    <xf numFmtId="9" fontId="30" fillId="0" borderId="11" xfId="28" applyFont="1" applyFill="1" applyBorder="1" applyAlignment="1">
      <alignment horizontal="center" vertical="center" wrapText="1"/>
    </xf>
    <xf numFmtId="9" fontId="29" fillId="0" borderId="0" xfId="28" applyFont="1" applyFill="1" applyBorder="1" applyAlignment="1">
      <alignment horizontal="center" vertical="center" wrapText="1"/>
    </xf>
    <xf numFmtId="9" fontId="29" fillId="0" borderId="3" xfId="28" applyFont="1" applyFill="1" applyBorder="1" applyAlignment="1"/>
    <xf numFmtId="9" fontId="29" fillId="0" borderId="5" xfId="28" applyFont="1" applyFill="1" applyBorder="1" applyAlignment="1"/>
    <xf numFmtId="9" fontId="29" fillId="0" borderId="4" xfId="28" applyFont="1" applyFill="1" applyBorder="1" applyAlignment="1"/>
    <xf numFmtId="9" fontId="29" fillId="0" borderId="18" xfId="28" applyFont="1" applyFill="1" applyBorder="1" applyAlignment="1"/>
    <xf numFmtId="9" fontId="29" fillId="0" borderId="6" xfId="28" applyFont="1" applyFill="1" applyBorder="1" applyAlignment="1"/>
    <xf numFmtId="9" fontId="30" fillId="0" borderId="18" xfId="28" applyFont="1" applyFill="1" applyBorder="1" applyAlignment="1"/>
    <xf numFmtId="9" fontId="31" fillId="0" borderId="3" xfId="28" applyFont="1" applyFill="1" applyBorder="1" applyAlignment="1"/>
    <xf numFmtId="9" fontId="30" fillId="0" borderId="6" xfId="28" applyFont="1" applyFill="1" applyBorder="1" applyAlignment="1"/>
    <xf numFmtId="9" fontId="29" fillId="0" borderId="17" xfId="28" applyFont="1" applyFill="1" applyBorder="1" applyAlignment="1"/>
    <xf numFmtId="9" fontId="29" fillId="0" borderId="0" xfId="28" applyFont="1" applyFill="1" applyBorder="1" applyAlignment="1" applyProtection="1">
      <alignment horizontal="left" wrapText="1"/>
    </xf>
    <xf numFmtId="0" fontId="14" fillId="0" borderId="0" xfId="15" applyFont="1" applyAlignment="1">
      <alignment horizontal="left" indent="1"/>
    </xf>
    <xf numFmtId="1" fontId="17" fillId="0" borderId="0" xfId="57" applyNumberFormat="1" applyFont="1" applyFill="1" applyBorder="1" applyAlignment="1">
      <alignment horizontal="center"/>
    </xf>
    <xf numFmtId="1" fontId="7" fillId="0" borderId="0" xfId="57" applyNumberFormat="1" applyFont="1" applyFill="1" applyBorder="1" applyAlignment="1">
      <alignment horizontal="center"/>
    </xf>
    <xf numFmtId="42" fontId="7" fillId="0" borderId="7" xfId="46" applyNumberFormat="1" applyFont="1" applyBorder="1" applyAlignment="1">
      <alignment vertical="center"/>
    </xf>
    <xf numFmtId="42" fontId="7" fillId="0" borderId="16" xfId="57" applyNumberFormat="1" applyFont="1" applyFill="1" applyBorder="1" applyAlignment="1"/>
    <xf numFmtId="42" fontId="12" fillId="0" borderId="7" xfId="46" applyNumberFormat="1" applyFont="1" applyBorder="1" applyAlignment="1">
      <alignment vertical="center"/>
    </xf>
    <xf numFmtId="5" fontId="29" fillId="0" borderId="0" xfId="46" applyNumberFormat="1" applyFont="1" applyAlignment="1">
      <alignment horizontal="right" vertical="center" indent="1"/>
    </xf>
    <xf numFmtId="5" fontId="17" fillId="0" borderId="0" xfId="46" applyNumberFormat="1" applyFont="1" applyAlignment="1">
      <alignment horizontal="right" vertical="center"/>
    </xf>
    <xf numFmtId="5" fontId="18" fillId="0" borderId="7" xfId="46" applyNumberFormat="1" applyFont="1" applyBorder="1" applyAlignment="1">
      <alignment horizontal="right" vertical="center"/>
    </xf>
    <xf numFmtId="168" fontId="7" fillId="0" borderId="7" xfId="57" applyNumberFormat="1" applyFont="1" applyFill="1" applyBorder="1"/>
    <xf numFmtId="168" fontId="7" fillId="0" borderId="4" xfId="57" applyNumberFormat="1" applyFont="1" applyFill="1" applyBorder="1"/>
    <xf numFmtId="5" fontId="12" fillId="0" borderId="7" xfId="46" applyNumberFormat="1" applyFont="1" applyBorder="1" applyAlignment="1">
      <alignment horizontal="right" vertical="center"/>
    </xf>
    <xf numFmtId="5" fontId="20" fillId="0" borderId="0" xfId="46" applyNumberFormat="1" applyFont="1" applyAlignment="1">
      <alignment horizontal="right" vertical="center" indent="1"/>
    </xf>
    <xf numFmtId="173" fontId="7" fillId="0" borderId="0" xfId="46" applyNumberFormat="1" applyFont="1" applyAlignment="1">
      <alignment vertical="center"/>
    </xf>
    <xf numFmtId="173" fontId="12" fillId="0" borderId="7" xfId="46" applyNumberFormat="1" applyFont="1" applyBorder="1" applyAlignment="1">
      <alignment vertical="center"/>
    </xf>
    <xf numFmtId="173" fontId="7" fillId="0" borderId="17" xfId="46" applyNumberFormat="1" applyFont="1" applyBorder="1" applyAlignment="1">
      <alignment vertical="center"/>
    </xf>
    <xf numFmtId="0" fontId="18" fillId="0" borderId="13" xfId="0" applyFont="1" applyBorder="1" applyAlignment="1">
      <alignment wrapText="1"/>
    </xf>
    <xf numFmtId="0" fontId="18" fillId="0" borderId="4" xfId="0" applyFont="1" applyBorder="1" applyAlignment="1">
      <alignment horizontal="left" wrapText="1"/>
    </xf>
    <xf numFmtId="3" fontId="18" fillId="0" borderId="9" xfId="0" applyNumberFormat="1" applyFont="1" applyBorder="1" applyAlignment="1">
      <alignment horizontal="center" wrapText="1"/>
    </xf>
    <xf numFmtId="0" fontId="22" fillId="0" borderId="0" xfId="15" applyFont="1" applyAlignment="1">
      <alignment horizontal="right" vertical="center"/>
    </xf>
    <xf numFmtId="0" fontId="6" fillId="0" borderId="0" xfId="46" applyAlignment="1">
      <alignment horizontal="right" vertical="center"/>
    </xf>
    <xf numFmtId="9" fontId="32" fillId="0" borderId="0" xfId="28" applyFont="1" applyBorder="1" applyAlignment="1">
      <alignment horizontal="right" vertical="center"/>
    </xf>
    <xf numFmtId="37" fontId="7" fillId="0" borderId="71" xfId="46" applyNumberFormat="1" applyFont="1" applyBorder="1">
      <alignment horizontal="center" vertical="center"/>
    </xf>
    <xf numFmtId="0" fontId="18" fillId="0" borderId="6" xfId="0" applyFont="1" applyBorder="1" applyAlignment="1">
      <alignment horizontal="center" wrapText="1"/>
    </xf>
    <xf numFmtId="0" fontId="7" fillId="0" borderId="17" xfId="20" applyBorder="1"/>
    <xf numFmtId="0" fontId="11" fillId="0" borderId="17" xfId="43" applyFont="1" applyBorder="1">
      <alignment horizontal="left" vertical="center"/>
      <protection locked="0"/>
    </xf>
    <xf numFmtId="0" fontId="8" fillId="8" borderId="17" xfId="21" applyFont="1" applyFill="1" applyBorder="1" applyAlignment="1">
      <alignment horizontal="left" indent="3"/>
    </xf>
    <xf numFmtId="0" fontId="8" fillId="8" borderId="17" xfId="21" applyFont="1" applyFill="1" applyBorder="1" applyAlignment="1">
      <alignment horizontal="left" indent="2"/>
    </xf>
    <xf numFmtId="0" fontId="12" fillId="0" borderId="7" xfId="0" applyFont="1" applyBorder="1" applyAlignment="1">
      <alignment horizontal="center" vertical="center" wrapText="1"/>
    </xf>
    <xf numFmtId="0" fontId="0" fillId="0" borderId="0" xfId="0" applyAlignment="1">
      <alignment horizontal="center" vertical="center" textRotation="90"/>
    </xf>
    <xf numFmtId="0" fontId="71" fillId="0" borderId="0" xfId="0" applyFont="1" applyAlignment="1">
      <alignment horizontal="center" vertical="center" textRotation="90" wrapText="1"/>
    </xf>
    <xf numFmtId="0" fontId="26" fillId="0" borderId="0" xfId="0" applyFont="1" applyAlignment="1">
      <alignment horizontal="center" vertical="center" textRotation="90"/>
    </xf>
    <xf numFmtId="0" fontId="6" fillId="0" borderId="0" xfId="0" applyFont="1" applyAlignment="1">
      <alignment horizontal="center" textRotation="90"/>
    </xf>
    <xf numFmtId="0" fontId="11" fillId="0" borderId="0" xfId="0" applyFont="1" applyAlignment="1">
      <alignment horizontal="center" textRotation="90"/>
    </xf>
    <xf numFmtId="0" fontId="17" fillId="0" borderId="0" xfId="0" applyFont="1" applyAlignment="1">
      <alignment horizontal="center" textRotation="90"/>
    </xf>
    <xf numFmtId="0" fontId="8" fillId="0" borderId="0" xfId="0" applyFont="1" applyAlignment="1">
      <alignment horizontal="center" textRotation="90"/>
    </xf>
    <xf numFmtId="0" fontId="7" fillId="0" borderId="0" xfId="0" applyFont="1" applyAlignment="1">
      <alignment horizontal="center" textRotation="90"/>
    </xf>
    <xf numFmtId="0" fontId="7" fillId="0" borderId="0" xfId="0" applyFont="1" applyAlignment="1">
      <alignment horizontal="center" textRotation="90" wrapText="1"/>
    </xf>
    <xf numFmtId="0" fontId="26" fillId="0" borderId="0" xfId="0" applyFont="1" applyAlignment="1">
      <alignment horizontal="center" textRotation="90" wrapText="1"/>
    </xf>
    <xf numFmtId="0" fontId="17" fillId="0" borderId="7" xfId="0" applyFont="1" applyBorder="1" applyAlignment="1">
      <alignment vertical="center" wrapText="1"/>
    </xf>
    <xf numFmtId="0" fontId="17" fillId="0" borderId="6" xfId="0" applyFont="1" applyBorder="1" applyAlignment="1">
      <alignment horizontal="center" vertical="center" wrapText="1"/>
    </xf>
    <xf numFmtId="0" fontId="7" fillId="0" borderId="7" xfId="0" applyFont="1" applyBorder="1" applyAlignment="1">
      <alignment vertical="center" wrapText="1"/>
    </xf>
    <xf numFmtId="168" fontId="7" fillId="0" borderId="7" xfId="6" applyNumberFormat="1" applyFont="1" applyBorder="1" applyAlignment="1">
      <alignment vertical="center" wrapText="1"/>
    </xf>
    <xf numFmtId="0" fontId="0" fillId="0" borderId="0" xfId="0" applyAlignment="1">
      <alignment horizontal="center" vertical="center" wrapText="1"/>
    </xf>
    <xf numFmtId="0" fontId="44" fillId="0" borderId="7" xfId="0" applyFont="1" applyBorder="1" applyAlignment="1">
      <alignment vertical="center" wrapText="1"/>
    </xf>
    <xf numFmtId="0" fontId="6" fillId="0" borderId="0" xfId="21" applyAlignment="1">
      <alignment horizontal="left" indent="2"/>
    </xf>
    <xf numFmtId="0" fontId="8" fillId="0" borderId="0" xfId="21" applyFont="1" applyAlignment="1">
      <alignment horizontal="left" vertical="top" indent="5"/>
    </xf>
    <xf numFmtId="0" fontId="8" fillId="8" borderId="17" xfId="21" applyFont="1" applyFill="1" applyBorder="1"/>
    <xf numFmtId="0" fontId="69" fillId="8" borderId="0" xfId="21" applyFont="1" applyFill="1" applyAlignment="1">
      <alignment vertical="top" wrapText="1"/>
    </xf>
    <xf numFmtId="0" fontId="95" fillId="0" borderId="0" xfId="0" applyFont="1" applyAlignment="1">
      <alignment horizontal="left" vertical="center"/>
    </xf>
    <xf numFmtId="168" fontId="17" fillId="0" borderId="0" xfId="6" applyNumberFormat="1" applyFont="1" applyBorder="1" applyAlignment="1"/>
    <xf numFmtId="0" fontId="105" fillId="0" borderId="0" xfId="0" applyFont="1" applyAlignment="1">
      <alignment horizontal="left"/>
    </xf>
    <xf numFmtId="0" fontId="103" fillId="0" borderId="0" xfId="0" applyFont="1" applyAlignment="1">
      <alignment horizontal="left"/>
    </xf>
    <xf numFmtId="0" fontId="104" fillId="0" borderId="0" xfId="0" applyFont="1" applyAlignment="1"/>
    <xf numFmtId="0" fontId="105" fillId="0" borderId="0" xfId="0" applyFont="1" applyAlignment="1"/>
    <xf numFmtId="0" fontId="18" fillId="0" borderId="7" xfId="0" applyFont="1" applyBorder="1" applyAlignment="1">
      <alignment horizontal="center" vertical="center" textRotation="90" wrapText="1"/>
    </xf>
    <xf numFmtId="0" fontId="18" fillId="0" borderId="7" xfId="54" applyFont="1" applyBorder="1" applyAlignment="1">
      <alignment horizontal="center" vertical="center" textRotation="90" wrapText="1"/>
    </xf>
    <xf numFmtId="44" fontId="18" fillId="0" borderId="7" xfId="6" applyFont="1" applyFill="1" applyBorder="1" applyAlignment="1">
      <alignment horizontal="center" vertical="center" wrapText="1"/>
    </xf>
    <xf numFmtId="44" fontId="18" fillId="0" borderId="7" xfId="6" applyFont="1" applyFill="1" applyBorder="1" applyAlignment="1">
      <alignment horizontal="left" vertical="center" wrapText="1"/>
    </xf>
    <xf numFmtId="3" fontId="18" fillId="2" borderId="19" xfId="0" applyNumberFormat="1" applyFont="1" applyFill="1" applyBorder="1" applyAlignment="1">
      <alignment horizontal="center" wrapText="1"/>
    </xf>
    <xf numFmtId="3" fontId="18" fillId="2" borderId="11" xfId="0" applyNumberFormat="1" applyFont="1" applyFill="1" applyBorder="1" applyAlignment="1">
      <alignment horizontal="center" wrapText="1"/>
    </xf>
    <xf numFmtId="3" fontId="18" fillId="2" borderId="17" xfId="0" applyNumberFormat="1" applyFont="1" applyFill="1" applyBorder="1" applyAlignment="1">
      <alignment horizontal="center" wrapText="1"/>
    </xf>
    <xf numFmtId="3" fontId="12" fillId="6" borderId="6" xfId="0" applyNumberFormat="1" applyFont="1" applyFill="1" applyBorder="1">
      <alignment horizontal="center" vertical="center"/>
    </xf>
    <xf numFmtId="0" fontId="18" fillId="2" borderId="0" xfId="0" applyFont="1" applyFill="1" applyAlignment="1">
      <alignment horizontal="center" wrapText="1"/>
    </xf>
    <xf numFmtId="9" fontId="26" fillId="0" borderId="0" xfId="28" applyFont="1" applyBorder="1" applyAlignment="1">
      <alignment vertical="top"/>
    </xf>
    <xf numFmtId="9" fontId="26" fillId="0" borderId="0" xfId="28" applyFont="1" applyBorder="1" applyAlignment="1">
      <alignment horizontal="right" vertical="center"/>
    </xf>
    <xf numFmtId="9" fontId="26" fillId="0" borderId="0" xfId="28" applyFont="1" applyBorder="1" applyAlignment="1"/>
    <xf numFmtId="9" fontId="28" fillId="0" borderId="19" xfId="28" applyFont="1" applyBorder="1" applyAlignment="1">
      <alignment horizontal="center"/>
    </xf>
    <xf numFmtId="9" fontId="26" fillId="0" borderId="16" xfId="28" applyFont="1" applyBorder="1" applyAlignment="1">
      <alignment horizontal="center" vertical="center" wrapText="1"/>
    </xf>
    <xf numFmtId="9" fontId="26" fillId="0" borderId="11" xfId="28" applyFont="1" applyBorder="1" applyAlignment="1">
      <alignment horizontal="center" vertical="center" wrapText="1"/>
    </xf>
    <xf numFmtId="9" fontId="26" fillId="0" borderId="0" xfId="28" applyFont="1" applyBorder="1" applyAlignment="1">
      <alignment horizontal="center" vertical="center" wrapText="1"/>
    </xf>
    <xf numFmtId="9" fontId="7" fillId="0" borderId="2" xfId="28" applyFont="1" applyBorder="1" applyAlignment="1"/>
    <xf numFmtId="9" fontId="26" fillId="0" borderId="1" xfId="28" applyFont="1" applyBorder="1" applyAlignment="1"/>
    <xf numFmtId="9" fontId="26" fillId="0" borderId="2" xfId="28" applyFont="1" applyBorder="1" applyAlignment="1"/>
    <xf numFmtId="9" fontId="26" fillId="0" borderId="1" xfId="28" applyFont="1" applyFill="1" applyBorder="1" applyAlignment="1"/>
    <xf numFmtId="9" fontId="26" fillId="0" borderId="3" xfId="28" applyFont="1" applyBorder="1" applyAlignment="1"/>
    <xf numFmtId="9" fontId="26" fillId="0" borderId="2" xfId="28" applyFont="1" applyFill="1" applyBorder="1" applyAlignment="1"/>
    <xf numFmtId="9" fontId="26" fillId="0" borderId="5" xfId="28" applyFont="1" applyBorder="1" applyAlignment="1"/>
    <xf numFmtId="9" fontId="26" fillId="0" borderId="4" xfId="28" applyFont="1" applyBorder="1" applyAlignment="1"/>
    <xf numFmtId="9" fontId="26" fillId="0" borderId="18" xfId="28" applyFont="1" applyBorder="1" applyAlignment="1"/>
    <xf numFmtId="9" fontId="26" fillId="0" borderId="29" xfId="28" applyFont="1" applyBorder="1" applyAlignment="1"/>
    <xf numFmtId="9" fontId="28" fillId="0" borderId="3" xfId="28" applyFont="1" applyBorder="1" applyAlignment="1"/>
    <xf numFmtId="9" fontId="71" fillId="0" borderId="0" xfId="28" applyFont="1" applyBorder="1" applyAlignment="1"/>
    <xf numFmtId="9" fontId="28" fillId="0" borderId="0" xfId="28" applyFont="1" applyBorder="1" applyAlignment="1"/>
    <xf numFmtId="9" fontId="26" fillId="0" borderId="6" xfId="28" applyFont="1" applyBorder="1" applyAlignment="1"/>
    <xf numFmtId="9" fontId="26" fillId="0" borderId="17" xfId="28" applyFont="1" applyBorder="1" applyAlignment="1"/>
    <xf numFmtId="9" fontId="26" fillId="0" borderId="0" xfId="28" applyFont="1" applyFill="1" applyBorder="1" applyAlignment="1"/>
    <xf numFmtId="9" fontId="26" fillId="0" borderId="19" xfId="28" applyFont="1" applyFill="1" applyBorder="1" applyAlignment="1"/>
    <xf numFmtId="9" fontId="28" fillId="0" borderId="16" xfId="28" applyFont="1" applyBorder="1" applyAlignment="1">
      <alignment horizontal="center"/>
    </xf>
    <xf numFmtId="9" fontId="26" fillId="0" borderId="28" xfId="28" applyFont="1" applyBorder="1" applyAlignment="1"/>
    <xf numFmtId="9" fontId="26" fillId="0" borderId="16" xfId="28" applyFont="1" applyBorder="1" applyAlignment="1"/>
    <xf numFmtId="9" fontId="28" fillId="0" borderId="21" xfId="28" applyFont="1" applyBorder="1" applyAlignment="1"/>
    <xf numFmtId="9" fontId="26" fillId="0" borderId="11" xfId="28" applyFont="1" applyBorder="1" applyAlignment="1"/>
    <xf numFmtId="9" fontId="26" fillId="0" borderId="19" xfId="28" applyFont="1" applyBorder="1" applyAlignment="1"/>
    <xf numFmtId="9" fontId="26" fillId="0" borderId="20" xfId="28" applyFont="1" applyBorder="1" applyAlignment="1"/>
    <xf numFmtId="9" fontId="28" fillId="11" borderId="19" xfId="28" applyFont="1" applyFill="1" applyBorder="1" applyAlignment="1">
      <alignment horizontal="center"/>
    </xf>
    <xf numFmtId="37" fontId="7" fillId="0" borderId="5" xfId="0" applyNumberFormat="1" applyFont="1" applyBorder="1" applyAlignment="1"/>
    <xf numFmtId="37" fontId="7" fillId="0" borderId="18" xfId="0" applyNumberFormat="1" applyFont="1" applyBorder="1" applyAlignment="1"/>
    <xf numFmtId="171" fontId="97" fillId="0" borderId="0" xfId="28" applyNumberFormat="1" applyFont="1" applyFill="1" applyBorder="1" applyAlignment="1"/>
    <xf numFmtId="9" fontId="18" fillId="0" borderId="0" xfId="28" applyFont="1" applyAlignment="1">
      <alignment horizontal="center" vertical="center"/>
    </xf>
    <xf numFmtId="9" fontId="18" fillId="0" borderId="2" xfId="28" applyFont="1" applyBorder="1" applyAlignment="1"/>
    <xf numFmtId="37" fontId="18" fillId="0" borderId="0" xfId="0" applyNumberFormat="1" applyFont="1">
      <alignment horizontal="center" vertical="center"/>
    </xf>
    <xf numFmtId="9" fontId="18" fillId="0" borderId="5" xfId="28" applyFont="1" applyBorder="1" applyAlignment="1"/>
    <xf numFmtId="9" fontId="18" fillId="0" borderId="1" xfId="28" applyFont="1" applyBorder="1" applyAlignment="1"/>
    <xf numFmtId="9" fontId="18" fillId="0" borderId="4" xfId="28" applyFont="1" applyBorder="1" applyAlignment="1"/>
    <xf numFmtId="9" fontId="18" fillId="0" borderId="17" xfId="28" applyFont="1" applyBorder="1" applyAlignment="1"/>
    <xf numFmtId="9" fontId="18" fillId="0" borderId="18" xfId="28" applyFont="1" applyBorder="1" applyAlignment="1"/>
    <xf numFmtId="9" fontId="18" fillId="0" borderId="1" xfId="28" applyFont="1" applyFill="1" applyBorder="1" applyAlignment="1"/>
    <xf numFmtId="9" fontId="16" fillId="0" borderId="0" xfId="28" applyFont="1" applyBorder="1" applyAlignment="1"/>
    <xf numFmtId="37" fontId="18" fillId="0" borderId="0" xfId="0" applyNumberFormat="1" applyFont="1" applyAlignment="1">
      <alignment horizontal="left" vertical="top" wrapText="1"/>
    </xf>
    <xf numFmtId="0" fontId="12" fillId="0" borderId="0" xfId="0" applyFont="1" applyAlignment="1">
      <alignment horizontal="left" wrapText="1"/>
    </xf>
    <xf numFmtId="0" fontId="8" fillId="0" borderId="0" xfId="46" applyFont="1">
      <alignment horizontal="center" vertical="center"/>
    </xf>
    <xf numFmtId="9" fontId="28" fillId="0" borderId="0" xfId="28" applyFont="1" applyFill="1" applyBorder="1" applyAlignment="1">
      <alignment horizontal="center"/>
    </xf>
    <xf numFmtId="9" fontId="28" fillId="0" borderId="19" xfId="28" applyFont="1" applyFill="1" applyBorder="1" applyAlignment="1">
      <alignment horizontal="center"/>
    </xf>
    <xf numFmtId="9" fontId="28" fillId="0" borderId="16" xfId="28" applyFont="1" applyBorder="1" applyAlignment="1">
      <alignment horizontal="center" vertical="center" wrapText="1"/>
    </xf>
    <xf numFmtId="9" fontId="28" fillId="0" borderId="11" xfId="28" applyFont="1" applyBorder="1" applyAlignment="1">
      <alignment horizontal="center" vertical="center" wrapText="1"/>
    </xf>
    <xf numFmtId="9" fontId="28" fillId="0" borderId="0" xfId="28" applyFont="1" applyFill="1" applyBorder="1" applyAlignment="1"/>
    <xf numFmtId="9" fontId="28" fillId="0" borderId="19" xfId="28" applyFont="1" applyBorder="1" applyAlignment="1"/>
    <xf numFmtId="171" fontId="28" fillId="0" borderId="0" xfId="28" applyNumberFormat="1" applyFont="1" applyFill="1" applyBorder="1" applyAlignment="1" applyProtection="1">
      <alignment horizontal="left" wrapText="1"/>
    </xf>
    <xf numFmtId="9" fontId="26" fillId="0" borderId="0" xfId="28" applyFont="1" applyBorder="1" applyAlignment="1" applyProtection="1">
      <alignment horizontal="center"/>
    </xf>
    <xf numFmtId="168" fontId="12" fillId="0" borderId="0" xfId="0" applyNumberFormat="1" applyFont="1">
      <alignment horizontal="center" vertical="center"/>
    </xf>
    <xf numFmtId="0" fontId="18" fillId="0" borderId="0" xfId="0" applyFont="1" applyAlignment="1">
      <alignment horizontal="left" wrapText="1"/>
    </xf>
    <xf numFmtId="1" fontId="12" fillId="0" borderId="0" xfId="0" applyNumberFormat="1" applyFont="1">
      <alignment horizontal="center" vertical="center"/>
    </xf>
    <xf numFmtId="172" fontId="12" fillId="0" borderId="0" xfId="0" applyNumberFormat="1" applyFont="1">
      <alignment horizontal="center" vertical="center"/>
    </xf>
    <xf numFmtId="0" fontId="12" fillId="0" borderId="35" xfId="0" applyFont="1" applyBorder="1">
      <alignment horizontal="center" vertical="center"/>
    </xf>
    <xf numFmtId="0" fontId="12" fillId="0" borderId="22" xfId="0" applyFont="1" applyBorder="1">
      <alignment horizontal="center" vertical="center"/>
    </xf>
    <xf numFmtId="165" fontId="17" fillId="0" borderId="22" xfId="11" applyFont="1" applyBorder="1"/>
    <xf numFmtId="166" fontId="17" fillId="0" borderId="22" xfId="5" applyNumberFormat="1" applyFont="1" applyBorder="1"/>
    <xf numFmtId="0" fontId="17" fillId="0" borderId="11" xfId="20" applyFont="1" applyBorder="1" applyAlignment="1">
      <alignment horizontal="center"/>
    </xf>
    <xf numFmtId="0" fontId="17" fillId="0" borderId="9" xfId="20" applyFont="1" applyBorder="1" applyAlignment="1">
      <alignment horizontal="center"/>
    </xf>
    <xf numFmtId="0" fontId="17" fillId="0" borderId="13" xfId="0" applyFont="1" applyBorder="1">
      <alignment horizontal="center" vertical="center"/>
    </xf>
    <xf numFmtId="0" fontId="17" fillId="0" borderId="9" xfId="0" applyFont="1" applyBorder="1">
      <alignment horizontal="center" vertical="center"/>
    </xf>
    <xf numFmtId="0" fontId="18" fillId="0" borderId="23" xfId="0" applyFont="1" applyBorder="1" applyAlignment="1">
      <alignment horizontal="left" vertical="center"/>
    </xf>
    <xf numFmtId="0" fontId="0" fillId="0" borderId="19" xfId="0" applyBorder="1">
      <alignment horizontal="center" vertical="center"/>
    </xf>
    <xf numFmtId="3" fontId="12" fillId="0" borderId="38" xfId="0" applyNumberFormat="1" applyFont="1" applyBorder="1">
      <alignment horizontal="center" vertical="center"/>
    </xf>
    <xf numFmtId="0" fontId="0" fillId="0" borderId="11" xfId="0" applyBorder="1">
      <alignment horizontal="center" vertical="center"/>
    </xf>
    <xf numFmtId="0" fontId="18" fillId="0" borderId="22" xfId="0" applyFont="1" applyBorder="1">
      <alignment horizontal="center" vertical="center"/>
    </xf>
    <xf numFmtId="3" fontId="8" fillId="0" borderId="14" xfId="0" applyNumberFormat="1" applyFont="1" applyBorder="1" applyAlignment="1">
      <alignment vertical="center"/>
    </xf>
    <xf numFmtId="3" fontId="8" fillId="0" borderId="14" xfId="6" applyNumberFormat="1" applyFont="1" applyFill="1" applyBorder="1" applyAlignment="1">
      <alignment vertical="center"/>
    </xf>
    <xf numFmtId="0" fontId="8" fillId="0" borderId="22" xfId="0" applyFont="1" applyBorder="1">
      <alignment horizontal="center" vertical="center"/>
    </xf>
    <xf numFmtId="0" fontId="8" fillId="0" borderId="14" xfId="0" applyFont="1" applyBorder="1">
      <alignment horizontal="center" vertical="center"/>
    </xf>
    <xf numFmtId="168" fontId="8" fillId="0" borderId="14" xfId="0" applyNumberFormat="1" applyFont="1" applyBorder="1">
      <alignment horizontal="center" vertical="center"/>
    </xf>
    <xf numFmtId="0" fontId="18" fillId="0" borderId="0" xfId="0" applyFont="1" applyAlignment="1">
      <alignment horizontal="right" vertical="center"/>
    </xf>
    <xf numFmtId="0" fontId="18" fillId="0" borderId="35" xfId="0" applyFont="1" applyBorder="1" applyAlignment="1">
      <alignment vertical="center"/>
    </xf>
    <xf numFmtId="0" fontId="18" fillId="0" borderId="0" xfId="0" applyFont="1" applyAlignment="1">
      <alignment horizontal="center"/>
    </xf>
    <xf numFmtId="0" fontId="18" fillId="0" borderId="24" xfId="0" applyFont="1" applyBorder="1">
      <alignment horizontal="center" vertical="center"/>
    </xf>
    <xf numFmtId="0" fontId="106" fillId="0" borderId="0" xfId="0" applyFont="1" applyAlignment="1">
      <alignment horizontal="right" vertical="top"/>
    </xf>
    <xf numFmtId="0" fontId="18" fillId="0" borderId="23" xfId="20" applyFont="1" applyBorder="1"/>
    <xf numFmtId="0" fontId="18" fillId="0" borderId="72" xfId="20" applyFont="1" applyBorder="1" applyAlignment="1">
      <alignment horizontal="center"/>
    </xf>
    <xf numFmtId="0" fontId="17" fillId="0" borderId="16" xfId="20" applyFont="1" applyBorder="1"/>
    <xf numFmtId="0" fontId="17" fillId="0" borderId="73" xfId="20" applyFont="1" applyBorder="1" applyAlignment="1">
      <alignment horizontal="center"/>
    </xf>
    <xf numFmtId="0" fontId="17" fillId="0" borderId="72" xfId="20" applyFont="1" applyBorder="1"/>
    <xf numFmtId="0" fontId="17" fillId="0" borderId="73" xfId="20" applyFont="1" applyBorder="1"/>
    <xf numFmtId="0" fontId="44" fillId="0" borderId="0" xfId="21" applyFont="1" applyAlignment="1">
      <alignment horizontal="left" wrapText="1" indent="2"/>
    </xf>
    <xf numFmtId="0" fontId="6" fillId="0" borderId="0" xfId="21" applyAlignment="1">
      <alignment horizontal="left" indent="2"/>
    </xf>
    <xf numFmtId="0" fontId="11" fillId="0" borderId="0" xfId="21" applyFont="1" applyAlignment="1">
      <alignment horizontal="left" vertical="top" wrapText="1"/>
    </xf>
    <xf numFmtId="0" fontId="44" fillId="0" borderId="0" xfId="21" applyFont="1" applyAlignment="1">
      <alignment horizontal="left" wrapText="1"/>
    </xf>
    <xf numFmtId="0" fontId="8" fillId="0" borderId="0" xfId="21" applyFont="1" applyAlignment="1">
      <alignment horizontal="left" wrapText="1"/>
    </xf>
    <xf numFmtId="0" fontId="8" fillId="0" borderId="0" xfId="21" applyFont="1" applyAlignment="1">
      <alignment horizontal="left" vertical="top" wrapText="1" indent="5"/>
    </xf>
    <xf numFmtId="0" fontId="8" fillId="0" borderId="0" xfId="21" applyFont="1" applyAlignment="1">
      <alignment horizontal="left" vertical="top" indent="5"/>
    </xf>
    <xf numFmtId="0" fontId="8" fillId="0" borderId="0" xfId="21" applyFont="1" applyAlignment="1">
      <alignment horizontal="left" wrapText="1" indent="5"/>
    </xf>
    <xf numFmtId="0" fontId="8" fillId="0" borderId="0" xfId="21" applyFont="1" applyAlignment="1">
      <alignment horizontal="left" indent="2"/>
    </xf>
    <xf numFmtId="0" fontId="11" fillId="0" borderId="0" xfId="19" applyFont="1" applyAlignment="1">
      <alignment horizontal="right" vertical="top" wrapText="1"/>
    </xf>
    <xf numFmtId="0" fontId="8" fillId="8" borderId="0" xfId="21" applyFont="1" applyFill="1" applyAlignment="1">
      <alignment horizontal="left" vertical="top" wrapText="1" indent="3"/>
    </xf>
    <xf numFmtId="0" fontId="6" fillId="0" borderId="0" xfId="0" applyFont="1" applyAlignment="1">
      <alignment horizontal="left" vertical="top" wrapText="1" indent="3"/>
    </xf>
    <xf numFmtId="0" fontId="8" fillId="8" borderId="6" xfId="21" applyFont="1" applyFill="1" applyBorder="1" applyAlignment="1">
      <alignment horizontal="left" vertical="top" wrapText="1" indent="3"/>
    </xf>
    <xf numFmtId="0" fontId="83" fillId="0" borderId="0" xfId="0" applyFont="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83" fillId="0" borderId="16" xfId="0" applyFont="1" applyBorder="1" applyAlignment="1">
      <alignment horizontal="left" vertical="center" wrapText="1"/>
    </xf>
    <xf numFmtId="0" fontId="44" fillId="0" borderId="0" xfId="21" applyFont="1" applyAlignment="1">
      <alignment horizontal="left" indent="2"/>
    </xf>
    <xf numFmtId="0" fontId="6" fillId="0" borderId="17" xfId="0" applyFont="1" applyBorder="1" applyAlignment="1">
      <alignment horizontal="justify" vertical="center"/>
    </xf>
    <xf numFmtId="0" fontId="6" fillId="0" borderId="17" xfId="0" applyFont="1" applyBorder="1">
      <alignment horizontal="center" vertical="center"/>
    </xf>
    <xf numFmtId="0" fontId="6" fillId="0" borderId="19" xfId="0" applyFont="1" applyBorder="1">
      <alignment horizontal="center" vertical="center"/>
    </xf>
    <xf numFmtId="0" fontId="12" fillId="5" borderId="0" xfId="46" applyFont="1" applyFill="1" applyAlignment="1">
      <alignment horizontal="center"/>
    </xf>
    <xf numFmtId="0" fontId="12" fillId="5" borderId="16" xfId="46" applyFont="1" applyFill="1" applyBorder="1" applyAlignment="1">
      <alignment horizontal="center"/>
    </xf>
    <xf numFmtId="0" fontId="12" fillId="5" borderId="0" xfId="46" applyFont="1" applyFill="1" applyAlignment="1">
      <alignment horizontal="center" wrapText="1"/>
    </xf>
    <xf numFmtId="0" fontId="12" fillId="5" borderId="16" xfId="46" applyFont="1" applyFill="1" applyBorder="1" applyAlignment="1">
      <alignment horizontal="center" wrapText="1"/>
    </xf>
    <xf numFmtId="0" fontId="26" fillId="0" borderId="8" xfId="0" applyFont="1" applyBorder="1" applyAlignment="1">
      <alignment horizontal="left" vertical="top" wrapText="1"/>
    </xf>
    <xf numFmtId="0" fontId="0" fillId="0" borderId="10" xfId="0" applyBorder="1">
      <alignment horizontal="center" vertical="center"/>
    </xf>
    <xf numFmtId="0" fontId="17" fillId="0" borderId="4" xfId="0" applyFont="1" applyBorder="1">
      <alignment horizontal="center" vertical="center"/>
    </xf>
    <xf numFmtId="0" fontId="28" fillId="0" borderId="0" xfId="0" applyFont="1" applyAlignment="1">
      <alignment horizontal="center" wrapText="1"/>
    </xf>
    <xf numFmtId="0" fontId="28" fillId="0" borderId="13" xfId="0" applyFont="1" applyBorder="1" applyAlignment="1">
      <alignment horizontal="left" wrapText="1"/>
    </xf>
    <xf numFmtId="0" fontId="28" fillId="0" borderId="4" xfId="0" applyFont="1" applyBorder="1" applyAlignment="1">
      <alignment horizontal="left" wrapText="1"/>
    </xf>
    <xf numFmtId="0" fontId="28" fillId="0" borderId="9" xfId="0" applyFont="1" applyBorder="1" applyAlignment="1">
      <alignment horizontal="left" wrapText="1"/>
    </xf>
    <xf numFmtId="0" fontId="26" fillId="0" borderId="23" xfId="0" applyFont="1" applyBorder="1" applyAlignment="1">
      <alignment horizontal="left" vertical="top" wrapText="1"/>
    </xf>
    <xf numFmtId="0" fontId="26" fillId="0" borderId="17" xfId="0" applyFont="1" applyBorder="1" applyAlignment="1">
      <alignment horizontal="left" vertical="top" wrapText="1"/>
    </xf>
    <xf numFmtId="0" fontId="26" fillId="0" borderId="19" xfId="0" applyFont="1" applyBorder="1" applyAlignment="1">
      <alignment horizontal="left" vertical="top" wrapText="1"/>
    </xf>
    <xf numFmtId="0" fontId="26" fillId="0" borderId="12" xfId="0" applyFont="1" applyBorder="1" applyAlignment="1">
      <alignment horizontal="left" vertical="top" wrapText="1"/>
    </xf>
    <xf numFmtId="0" fontId="26" fillId="0" borderId="6" xfId="0" applyFont="1" applyBorder="1" applyAlignment="1">
      <alignment horizontal="left" vertical="top" wrapText="1"/>
    </xf>
    <xf numFmtId="0" fontId="26" fillId="0" borderId="11" xfId="0" applyFont="1" applyBorder="1" applyAlignment="1">
      <alignment horizontal="left" vertical="top" wrapText="1"/>
    </xf>
    <xf numFmtId="0" fontId="18" fillId="0" borderId="17" xfId="0" applyFont="1" applyBorder="1" applyAlignment="1">
      <alignment horizontal="center" vertical="center" wrapText="1"/>
    </xf>
    <xf numFmtId="0" fontId="18" fillId="0" borderId="17" xfId="0" applyFont="1" applyBorder="1">
      <alignment horizontal="center" vertical="center"/>
    </xf>
    <xf numFmtId="0" fontId="26" fillId="0" borderId="0" xfId="0" applyFont="1" applyAlignment="1">
      <alignment horizontal="center" vertical="top" wrapText="1"/>
    </xf>
    <xf numFmtId="0" fontId="18" fillId="2" borderId="4" xfId="0" applyFont="1" applyFill="1" applyBorder="1" applyAlignment="1">
      <alignment horizontal="center" vertical="center" wrapText="1"/>
    </xf>
    <xf numFmtId="0" fontId="18" fillId="0" borderId="4" xfId="0" applyFont="1" applyBorder="1">
      <alignment horizontal="center" vertical="center"/>
    </xf>
    <xf numFmtId="0" fontId="12" fillId="0" borderId="17" xfId="0" applyFont="1" applyBorder="1">
      <alignment horizontal="center" vertical="center"/>
    </xf>
    <xf numFmtId="0" fontId="18" fillId="0" borderId="4" xfId="0" applyFont="1" applyBorder="1" applyAlignment="1">
      <alignment horizontal="center" vertical="center" wrapText="1"/>
    </xf>
    <xf numFmtId="0" fontId="17" fillId="0" borderId="17" xfId="0" applyFont="1" applyBorder="1">
      <alignment horizontal="center" vertical="center"/>
    </xf>
    <xf numFmtId="0" fontId="17" fillId="0" borderId="0" xfId="0" applyFont="1">
      <alignment horizontal="center" vertical="center"/>
    </xf>
    <xf numFmtId="0" fontId="18" fillId="0" borderId="0" xfId="0" applyFont="1" applyAlignment="1">
      <alignment horizontal="left" vertical="top" wrapText="1"/>
    </xf>
    <xf numFmtId="0" fontId="12" fillId="0" borderId="13" xfId="0" quotePrefix="1" applyFont="1" applyBorder="1" applyAlignment="1">
      <alignment vertical="center" wrapText="1"/>
    </xf>
    <xf numFmtId="0" fontId="0" fillId="0" borderId="9" xfId="0" applyBorder="1" applyAlignment="1">
      <alignment vertical="center" wrapText="1"/>
    </xf>
    <xf numFmtId="0" fontId="26" fillId="0" borderId="13" xfId="0" applyFont="1" applyBorder="1" applyAlignment="1">
      <alignment vertical="top" wrapText="1"/>
    </xf>
    <xf numFmtId="0" fontId="0" fillId="0" borderId="9" xfId="0" applyBorder="1" applyAlignment="1">
      <alignment vertical="top" wrapText="1"/>
    </xf>
    <xf numFmtId="0" fontId="12" fillId="0" borderId="7" xfId="0" applyFont="1" applyBorder="1" applyAlignment="1">
      <alignment horizontal="center" vertical="center" wrapText="1"/>
    </xf>
    <xf numFmtId="0" fontId="26" fillId="0" borderId="13" xfId="0" applyFont="1" applyBorder="1" applyAlignment="1">
      <alignment horizontal="left" vertical="top" wrapText="1"/>
    </xf>
    <xf numFmtId="0" fontId="26" fillId="0" borderId="4" xfId="0" applyFont="1" applyBorder="1" applyAlignment="1">
      <alignment horizontal="left" vertical="top" wrapText="1"/>
    </xf>
    <xf numFmtId="0" fontId="26" fillId="0" borderId="9" xfId="0" applyFont="1" applyBorder="1" applyAlignment="1">
      <alignment horizontal="left" vertical="top" wrapText="1"/>
    </xf>
    <xf numFmtId="0" fontId="12" fillId="0" borderId="1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9" xfId="0" applyFont="1" applyBorder="1" applyAlignment="1">
      <alignment horizontal="center" vertical="center" wrapText="1"/>
    </xf>
    <xf numFmtId="0" fontId="26" fillId="0" borderId="13" xfId="0" applyFont="1" applyBorder="1" applyAlignment="1">
      <alignment horizontal="center" vertical="top" wrapText="1"/>
    </xf>
    <xf numFmtId="0" fontId="26" fillId="0" borderId="9" xfId="0" applyFont="1" applyBorder="1" applyAlignment="1">
      <alignment horizontal="center" vertical="top" wrapText="1"/>
    </xf>
    <xf numFmtId="0" fontId="8" fillId="0" borderId="13" xfId="0" applyFont="1" applyBorder="1" applyAlignment="1">
      <alignment horizontal="left" vertical="center" wrapText="1"/>
    </xf>
    <xf numFmtId="0" fontId="8" fillId="0" borderId="9" xfId="0" applyFont="1" applyBorder="1" applyAlignment="1">
      <alignment horizontal="left" vertical="center" wrapText="1"/>
    </xf>
    <xf numFmtId="0" fontId="28" fillId="0" borderId="13" xfId="0" applyFont="1" applyBorder="1" applyAlignment="1">
      <alignment horizontal="left" vertical="center" wrapText="1"/>
    </xf>
    <xf numFmtId="0" fontId="28" fillId="0" borderId="9" xfId="0" applyFont="1" applyBorder="1" applyAlignment="1">
      <alignment horizontal="left"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9" xfId="0" applyFont="1" applyBorder="1" applyAlignment="1">
      <alignment horizontal="center" vertical="center" wrapText="1"/>
    </xf>
    <xf numFmtId="0" fontId="8" fillId="0" borderId="13" xfId="0" quotePrefix="1" applyFont="1" applyBorder="1" applyAlignment="1">
      <alignment horizontal="left" vertical="center" wrapText="1"/>
    </xf>
    <xf numFmtId="0" fontId="8" fillId="0" borderId="4" xfId="0" quotePrefix="1" applyFont="1" applyBorder="1" applyAlignment="1">
      <alignment horizontal="left" vertical="center" wrapText="1"/>
    </xf>
    <xf numFmtId="0" fontId="8" fillId="0" borderId="9" xfId="0" quotePrefix="1" applyFont="1" applyBorder="1" applyAlignment="1">
      <alignment horizontal="left" vertical="center" wrapText="1"/>
    </xf>
    <xf numFmtId="0" fontId="0" fillId="0" borderId="9" xfId="0" applyBorder="1" applyAlignment="1">
      <alignment horizontal="center" vertical="center" wrapText="1"/>
    </xf>
    <xf numFmtId="0" fontId="28" fillId="0" borderId="13" xfId="0" applyFont="1" applyBorder="1" applyAlignment="1">
      <alignment horizontal="center" vertical="center" wrapText="1"/>
    </xf>
    <xf numFmtId="0" fontId="28" fillId="0" borderId="4" xfId="0" applyFont="1" applyBorder="1" applyAlignment="1">
      <alignment horizontal="center" vertical="center" wrapText="1"/>
    </xf>
    <xf numFmtId="0" fontId="0" fillId="0" borderId="9" xfId="0" applyBorder="1">
      <alignment horizontal="center" vertical="center"/>
    </xf>
    <xf numFmtId="0" fontId="7" fillId="0" borderId="0" xfId="15" applyAlignment="1">
      <alignment horizontal="left" wrapText="1"/>
    </xf>
    <xf numFmtId="37" fontId="17" fillId="0" borderId="0" xfId="0" applyNumberFormat="1" applyFont="1" applyAlignment="1">
      <alignment vertical="center" wrapText="1"/>
    </xf>
    <xf numFmtId="37" fontId="96" fillId="0" borderId="0" xfId="0" applyNumberFormat="1" applyFont="1" applyAlignment="1">
      <alignment vertical="center" wrapText="1"/>
    </xf>
    <xf numFmtId="0" fontId="61" fillId="0" borderId="2" xfId="16" applyBorder="1" applyAlignment="1">
      <alignment horizontal="left" wrapText="1"/>
    </xf>
    <xf numFmtId="0" fontId="61" fillId="0" borderId="1" xfId="16" applyBorder="1" applyAlignment="1">
      <alignment horizontal="left" wrapText="1"/>
    </xf>
    <xf numFmtId="0" fontId="61" fillId="0" borderId="0" xfId="16" applyAlignment="1">
      <alignment horizontal="center" wrapText="1"/>
    </xf>
    <xf numFmtId="0" fontId="62" fillId="0" borderId="0" xfId="42" applyNumberFormat="1" applyFont="1" applyAlignment="1">
      <alignment horizontal="left" wrapText="1"/>
    </xf>
    <xf numFmtId="49" fontId="62" fillId="0" borderId="0" xfId="37" applyAlignment="1">
      <alignment horizontal="left" wrapText="1"/>
    </xf>
    <xf numFmtId="49" fontId="61" fillId="0" borderId="2" xfId="23" applyBorder="1" applyAlignment="1">
      <alignment horizontal="left" wrapText="1"/>
    </xf>
    <xf numFmtId="49" fontId="61" fillId="0" borderId="0" xfId="23" applyAlignment="1">
      <alignment horizontal="left" wrapText="1" indent="2"/>
    </xf>
    <xf numFmtId="49" fontId="61" fillId="0" borderId="2" xfId="23" applyBorder="1">
      <alignment horizontal="left" vertical="top" wrapText="1"/>
    </xf>
    <xf numFmtId="49" fontId="61" fillId="0" borderId="1" xfId="23" applyBorder="1" applyAlignment="1">
      <alignment horizontal="left" wrapText="1"/>
    </xf>
    <xf numFmtId="0" fontId="59" fillId="0" borderId="0" xfId="0" applyFont="1" applyAlignment="1">
      <alignment horizontal="left" vertical="center" wrapText="1"/>
    </xf>
    <xf numFmtId="0" fontId="44" fillId="0" borderId="0" xfId="0" applyFont="1" applyAlignment="1">
      <alignment horizontal="left" vertical="center" wrapText="1"/>
    </xf>
    <xf numFmtId="0" fontId="7" fillId="0" borderId="0" xfId="33" applyNumberFormat="1" applyFont="1" applyAlignment="1">
      <alignment horizontal="left" wrapText="1"/>
    </xf>
    <xf numFmtId="0" fontId="61" fillId="0" borderId="0" xfId="33" applyNumberFormat="1" applyFont="1" applyAlignment="1">
      <alignment horizontal="left"/>
    </xf>
    <xf numFmtId="0" fontId="12" fillId="0" borderId="0" xfId="25" applyNumberFormat="1" applyFont="1" applyAlignment="1">
      <alignment horizontal="left" wrapText="1"/>
    </xf>
    <xf numFmtId="0" fontId="8" fillId="0" borderId="0" xfId="0" applyFont="1" applyAlignment="1">
      <alignment horizontal="left" vertical="center" wrapText="1"/>
    </xf>
    <xf numFmtId="0" fontId="62" fillId="0" borderId="0" xfId="0" applyFont="1" applyAlignment="1">
      <alignment horizontal="left" vertical="center" wrapText="1"/>
    </xf>
    <xf numFmtId="0" fontId="61" fillId="0" borderId="0" xfId="25" applyNumberFormat="1" applyAlignment="1">
      <alignment horizontal="left" wrapText="1"/>
    </xf>
    <xf numFmtId="0" fontId="61" fillId="0" borderId="0" xfId="25" applyNumberFormat="1" applyAlignment="1">
      <alignment horizontal="left" wrapText="1" indent="1"/>
    </xf>
    <xf numFmtId="0" fontId="0" fillId="0" borderId="0" xfId="0" applyAlignment="1">
      <alignment horizontal="left" wrapText="1" indent="1"/>
    </xf>
    <xf numFmtId="0" fontId="61" fillId="0" borderId="2" xfId="25" quotePrefix="1" applyNumberFormat="1" applyBorder="1" applyAlignment="1">
      <alignment horizontal="center" wrapText="1"/>
    </xf>
    <xf numFmtId="0" fontId="61" fillId="0" borderId="5" xfId="25" applyNumberFormat="1" applyBorder="1" applyAlignment="1">
      <alignment horizontal="left" wrapText="1"/>
    </xf>
    <xf numFmtId="0" fontId="61" fillId="0" borderId="0" xfId="25" applyNumberFormat="1" applyAlignment="1">
      <alignment horizontal="left"/>
    </xf>
    <xf numFmtId="49" fontId="61" fillId="0" borderId="1" xfId="23" applyBorder="1">
      <alignment horizontal="left" vertical="top" wrapText="1"/>
    </xf>
    <xf numFmtId="0" fontId="61" fillId="0" borderId="0" xfId="33" applyNumberFormat="1" applyFont="1" applyAlignment="1">
      <alignment horizontal="left" wrapText="1"/>
    </xf>
    <xf numFmtId="0" fontId="6" fillId="0" borderId="0" xfId="0" applyFont="1" applyAlignment="1">
      <alignment horizontal="center" vertical="center" wrapText="1"/>
    </xf>
    <xf numFmtId="0" fontId="7" fillId="0" borderId="0" xfId="24" applyNumberFormat="1" applyAlignment="1">
      <alignment horizontal="left" wrapText="1"/>
    </xf>
    <xf numFmtId="49" fontId="12" fillId="0" borderId="0" xfId="50" applyFont="1" applyAlignment="1">
      <alignment horizontal="left" wrapText="1"/>
    </xf>
    <xf numFmtId="37" fontId="17" fillId="0" borderId="0" xfId="46" applyNumberFormat="1" applyFont="1" applyAlignment="1">
      <alignment horizontal="left" vertical="top" wrapText="1"/>
    </xf>
    <xf numFmtId="0" fontId="17" fillId="0" borderId="0" xfId="46" applyFont="1" applyAlignment="1">
      <alignment horizontal="left" vertical="top" wrapText="1"/>
    </xf>
    <xf numFmtId="0" fontId="12" fillId="0" borderId="0" xfId="24" applyNumberFormat="1" applyFont="1" applyAlignment="1">
      <alignment horizontal="left"/>
    </xf>
    <xf numFmtId="37" fontId="17" fillId="0" borderId="0" xfId="0" applyNumberFormat="1" applyFont="1" applyAlignment="1">
      <alignment horizontal="left" vertical="top" wrapText="1"/>
    </xf>
    <xf numFmtId="49" fontId="12" fillId="0" borderId="5" xfId="35" applyFont="1" applyBorder="1" applyAlignment="1">
      <alignment horizontal="left" wrapText="1"/>
    </xf>
    <xf numFmtId="49" fontId="12" fillId="0" borderId="5" xfId="35" applyFont="1" applyBorder="1" applyAlignment="1">
      <alignment horizontal="left"/>
    </xf>
    <xf numFmtId="0" fontId="0" fillId="0" borderId="0" xfId="0" applyAlignment="1">
      <alignment horizontal="left" wrapText="1"/>
    </xf>
    <xf numFmtId="0" fontId="12" fillId="0" borderId="0" xfId="24" applyNumberFormat="1" applyFont="1" applyAlignment="1">
      <alignment horizontal="left" wrapText="1"/>
    </xf>
    <xf numFmtId="0" fontId="7" fillId="0" borderId="0" xfId="0" applyFont="1" applyAlignment="1">
      <alignment horizontal="left" wrapText="1"/>
    </xf>
    <xf numFmtId="0" fontId="17" fillId="0" borderId="0" xfId="0" applyFont="1" applyAlignment="1">
      <alignment horizontal="left" vertical="top" wrapText="1"/>
    </xf>
    <xf numFmtId="37" fontId="12" fillId="0" borderId="2" xfId="22" applyNumberFormat="1" applyFont="1" applyBorder="1" applyAlignment="1">
      <alignment horizontal="center" vertical="top" wrapText="1"/>
    </xf>
    <xf numFmtId="37" fontId="12" fillId="0" borderId="33" xfId="22" applyNumberFormat="1" applyFont="1" applyBorder="1" applyAlignment="1">
      <alignment horizontal="center" vertical="top" wrapText="1"/>
    </xf>
    <xf numFmtId="3" fontId="48" fillId="0" borderId="34" xfId="22" applyNumberFormat="1" applyFont="1" applyBorder="1" applyAlignment="1">
      <alignment horizontal="center" vertical="top" wrapText="1"/>
    </xf>
    <xf numFmtId="3" fontId="48" fillId="0" borderId="2" xfId="22" applyNumberFormat="1" applyFont="1" applyBorder="1" applyAlignment="1">
      <alignment horizontal="center" vertical="top" wrapText="1"/>
    </xf>
    <xf numFmtId="37" fontId="12" fillId="0" borderId="34" xfId="22" applyNumberFormat="1" applyFont="1" applyBorder="1" applyAlignment="1">
      <alignment horizontal="center" vertical="top" wrapText="1"/>
    </xf>
    <xf numFmtId="0" fontId="6" fillId="0" borderId="0" xfId="73" applyFont="1" applyAlignment="1">
      <alignment horizontal="left" wrapText="1"/>
    </xf>
    <xf numFmtId="0" fontId="8" fillId="0" borderId="0" xfId="73" applyFont="1" applyAlignment="1">
      <alignment horizontal="left" wrapText="1"/>
    </xf>
    <xf numFmtId="0" fontId="6" fillId="0" borderId="0" xfId="73" applyFont="1" applyAlignment="1">
      <alignment horizontal="left" vertical="top" wrapText="1"/>
    </xf>
    <xf numFmtId="0" fontId="8" fillId="9" borderId="6" xfId="54" quotePrefix="1" applyFont="1" applyFill="1" applyBorder="1" applyAlignment="1">
      <alignment horizontal="left"/>
    </xf>
    <xf numFmtId="0" fontId="6" fillId="9" borderId="6" xfId="54" applyFill="1" applyBorder="1" applyAlignment="1">
      <alignment horizontal="left"/>
    </xf>
    <xf numFmtId="0" fontId="6" fillId="0" borderId="0" xfId="73" applyFont="1" applyAlignment="1">
      <alignment vertical="top" wrapText="1"/>
    </xf>
    <xf numFmtId="0" fontId="12" fillId="7" borderId="24" xfId="73" applyFont="1" applyFill="1" applyBorder="1" applyAlignment="1">
      <alignment horizontal="center" vertical="center"/>
    </xf>
    <xf numFmtId="0" fontId="12" fillId="7" borderId="56" xfId="73" applyFont="1" applyFill="1" applyBorder="1" applyAlignment="1">
      <alignment horizontal="center" vertical="center"/>
    </xf>
    <xf numFmtId="0" fontId="17" fillId="0" borderId="22" xfId="73" applyFont="1" applyBorder="1" applyAlignment="1">
      <alignment horizontal="center" vertical="center"/>
    </xf>
    <xf numFmtId="0" fontId="17" fillId="0" borderId="63" xfId="73" applyFont="1" applyBorder="1" applyAlignment="1">
      <alignment horizontal="center" vertical="center"/>
    </xf>
    <xf numFmtId="0" fontId="7" fillId="0" borderId="4" xfId="73" applyFont="1" applyBorder="1" applyAlignment="1">
      <alignment horizontal="center" vertical="center"/>
    </xf>
    <xf numFmtId="0" fontId="7" fillId="0" borderId="61" xfId="73" applyFont="1" applyBorder="1" applyAlignment="1">
      <alignment horizontal="center" vertical="center"/>
    </xf>
    <xf numFmtId="0" fontId="12" fillId="0" borderId="6" xfId="73" applyFont="1" applyBorder="1" applyAlignment="1">
      <alignment horizontal="center"/>
    </xf>
    <xf numFmtId="0" fontId="12" fillId="0" borderId="62" xfId="73" applyFont="1" applyBorder="1" applyAlignment="1">
      <alignment horizontal="center"/>
    </xf>
    <xf numFmtId="0" fontId="18" fillId="0" borderId="22" xfId="73" applyFont="1" applyBorder="1" applyAlignment="1">
      <alignment horizontal="center" vertical="center"/>
    </xf>
    <xf numFmtId="0" fontId="7" fillId="0" borderId="58" xfId="73" applyFont="1" applyBorder="1" applyAlignment="1">
      <alignment horizontal="center" vertical="center"/>
    </xf>
    <xf numFmtId="0" fontId="7" fillId="0" borderId="59" xfId="73" applyFont="1" applyBorder="1" applyAlignment="1">
      <alignment horizontal="center" vertical="center"/>
    </xf>
    <xf numFmtId="0" fontId="17" fillId="0" borderId="0" xfId="73" applyFont="1" applyAlignment="1">
      <alignment horizontal="left" vertical="top" wrapText="1"/>
    </xf>
    <xf numFmtId="0" fontId="20" fillId="9" borderId="24" xfId="73" applyFont="1" applyFill="1" applyBorder="1" applyAlignment="1">
      <alignment horizontal="left" vertical="center" wrapText="1"/>
    </xf>
    <xf numFmtId="0" fontId="12" fillId="0" borderId="58" xfId="73" applyFont="1" applyBorder="1" applyAlignment="1">
      <alignment horizontal="center" vertical="center"/>
    </xf>
    <xf numFmtId="0" fontId="12" fillId="0" borderId="60" xfId="73" applyFont="1" applyBorder="1" applyAlignment="1">
      <alignment horizontal="center" vertical="center"/>
    </xf>
    <xf numFmtId="0" fontId="17" fillId="0" borderId="45" xfId="73" applyFont="1" applyBorder="1" applyAlignment="1">
      <alignment horizontal="center" vertical="center"/>
    </xf>
    <xf numFmtId="0" fontId="18" fillId="0" borderId="63" xfId="73" applyFont="1" applyBorder="1" applyAlignment="1">
      <alignment horizontal="center" vertical="center"/>
    </xf>
    <xf numFmtId="0" fontId="7" fillId="0" borderId="60" xfId="73" applyFont="1" applyBorder="1" applyAlignment="1">
      <alignment horizontal="center" vertical="center"/>
    </xf>
    <xf numFmtId="0" fontId="22" fillId="0" borderId="0" xfId="1" applyNumberFormat="1" applyFont="1" applyAlignment="1">
      <alignment horizontal="left" vertical="top" wrapText="1"/>
    </xf>
    <xf numFmtId="0" fontId="24" fillId="0" borderId="0" xfId="0" applyFont="1" applyAlignment="1">
      <alignment horizontal="right" vertical="top" wrapText="1"/>
    </xf>
    <xf numFmtId="0" fontId="56" fillId="0" borderId="0" xfId="0" applyFont="1" applyAlignment="1">
      <alignment horizontal="right" vertical="top" wrapText="1"/>
    </xf>
    <xf numFmtId="0" fontId="44" fillId="3" borderId="6" xfId="21" applyFont="1" applyFill="1" applyBorder="1" applyAlignment="1">
      <alignment horizontal="left"/>
    </xf>
    <xf numFmtId="0" fontId="17" fillId="0" borderId="0" xfId="20" applyFont="1" applyAlignment="1">
      <alignment horizontal="left" vertical="top" wrapText="1" indent="2"/>
    </xf>
    <xf numFmtId="0" fontId="0" fillId="0" borderId="0" xfId="0" applyAlignment="1">
      <alignment horizontal="left" vertical="top" wrapText="1" indent="2"/>
    </xf>
    <xf numFmtId="1"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49" fontId="17" fillId="0" borderId="0" xfId="46" applyNumberFormat="1" applyFont="1" applyAlignment="1">
      <alignment vertical="top" wrapText="1"/>
    </xf>
    <xf numFmtId="49" fontId="17" fillId="0" borderId="0" xfId="0" applyNumberFormat="1" applyFont="1" applyAlignment="1">
      <alignment vertical="top"/>
    </xf>
    <xf numFmtId="0" fontId="7" fillId="0" borderId="49" xfId="46" applyFont="1" applyBorder="1">
      <alignment horizontal="center" vertical="center"/>
    </xf>
    <xf numFmtId="0" fontId="7" fillId="0" borderId="32" xfId="46" applyFont="1" applyBorder="1">
      <alignment horizontal="center" vertical="center"/>
    </xf>
    <xf numFmtId="0" fontId="7" fillId="0" borderId="36" xfId="46" applyFont="1" applyBorder="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46" applyFont="1" applyAlignment="1">
      <alignment horizontal="left" vertical="center" wrapText="1"/>
    </xf>
    <xf numFmtId="0" fontId="12" fillId="0" borderId="22" xfId="0" applyFont="1" applyBorder="1" applyAlignment="1">
      <alignment horizontal="left" vertical="center" wrapText="1"/>
    </xf>
    <xf numFmtId="0" fontId="7" fillId="0" borderId="22" xfId="0" applyFont="1" applyBorder="1" applyAlignment="1">
      <alignment horizontal="left" vertical="center" wrapText="1"/>
    </xf>
    <xf numFmtId="0" fontId="7" fillId="0" borderId="29" xfId="0" applyFont="1" applyBorder="1" applyAlignment="1">
      <alignment horizontal="center" vertical="center" wrapText="1"/>
    </xf>
    <xf numFmtId="0" fontId="7" fillId="0" borderId="4" xfId="46" applyFont="1" applyBorder="1" applyAlignment="1">
      <alignment horizontal="center" vertical="center" wrapText="1"/>
    </xf>
    <xf numFmtId="0" fontId="7" fillId="0" borderId="37" xfId="46" applyFont="1" applyBorder="1" applyAlignment="1">
      <alignment horizontal="center" vertical="center" wrapText="1"/>
    </xf>
    <xf numFmtId="0" fontId="7" fillId="0" borderId="38" xfId="46" applyFont="1" applyBorder="1">
      <alignment horizontal="center" vertical="center"/>
    </xf>
    <xf numFmtId="0" fontId="7" fillId="0" borderId="39" xfId="46" applyFont="1" applyBorder="1">
      <alignment horizontal="center" vertical="center"/>
    </xf>
    <xf numFmtId="0" fontId="12" fillId="0" borderId="0" xfId="0" applyFont="1" applyAlignment="1">
      <alignment horizontal="left" vertical="center" wrapText="1"/>
    </xf>
    <xf numFmtId="0" fontId="12" fillId="0" borderId="0" xfId="46" applyFont="1" applyAlignment="1">
      <alignment horizontal="left" vertical="center" wrapText="1"/>
    </xf>
    <xf numFmtId="0" fontId="12" fillId="0" borderId="0" xfId="46" applyFont="1" applyAlignment="1">
      <alignment horizontal="left" vertical="top" wrapText="1"/>
    </xf>
    <xf numFmtId="0" fontId="7" fillId="0" borderId="40" xfId="46" applyFont="1" applyBorder="1" applyAlignment="1">
      <alignment horizontal="center" vertical="center" wrapText="1"/>
    </xf>
    <xf numFmtId="0" fontId="7" fillId="0" borderId="41" xfId="46" applyFont="1" applyBorder="1" applyAlignment="1">
      <alignment horizontal="center" vertical="center" wrapText="1"/>
    </xf>
    <xf numFmtId="0" fontId="7" fillId="0" borderId="46" xfId="46" applyFont="1" applyBorder="1" applyAlignment="1">
      <alignment horizontal="center" vertical="center" wrapText="1"/>
    </xf>
    <xf numFmtId="0" fontId="7" fillId="0" borderId="47" xfId="46" applyFont="1" applyBorder="1" applyAlignment="1">
      <alignment horizontal="center" vertical="center" wrapText="1"/>
    </xf>
    <xf numFmtId="0" fontId="107" fillId="0" borderId="0" xfId="46" applyFont="1" applyAlignment="1">
      <alignment vertical="top"/>
    </xf>
    <xf numFmtId="0" fontId="108" fillId="0" borderId="0" xfId="54" applyFont="1">
      <alignment horizontal="center" vertical="center"/>
    </xf>
    <xf numFmtId="0" fontId="6" fillId="11" borderId="0" xfId="54" applyFill="1">
      <alignment horizontal="center" vertical="center"/>
    </xf>
    <xf numFmtId="0" fontId="25" fillId="11" borderId="0" xfId="54" applyFont="1" applyFill="1" applyAlignment="1">
      <alignment horizontal="right" vertical="center"/>
    </xf>
    <xf numFmtId="0" fontId="6" fillId="11" borderId="0" xfId="54" applyFill="1" applyAlignment="1">
      <alignment horizontal="left" vertical="center"/>
    </xf>
    <xf numFmtId="0" fontId="6" fillId="11" borderId="0" xfId="54" applyFill="1" applyAlignment="1">
      <alignment vertical="center"/>
    </xf>
    <xf numFmtId="49" fontId="8" fillId="9" borderId="6" xfId="54" applyNumberFormat="1" applyFont="1" applyFill="1" applyBorder="1" applyAlignment="1">
      <alignment horizontal="left" vertical="center"/>
    </xf>
    <xf numFmtId="0" fontId="6" fillId="9" borderId="6" xfId="54" applyFill="1" applyBorder="1" applyAlignment="1">
      <alignment horizontal="centerContinuous" vertical="center"/>
    </xf>
    <xf numFmtId="0" fontId="6" fillId="9" borderId="6" xfId="54" applyFill="1" applyBorder="1">
      <alignment horizontal="center" vertical="center"/>
    </xf>
    <xf numFmtId="0" fontId="95" fillId="11" borderId="0" xfId="54" applyFont="1" applyFill="1" applyAlignment="1">
      <alignment horizontal="left" vertical="center"/>
    </xf>
    <xf numFmtId="0" fontId="109" fillId="12" borderId="0" xfId="54" applyFont="1" applyFill="1" applyAlignment="1">
      <alignment horizontal="left" vertical="center"/>
    </xf>
    <xf numFmtId="0" fontId="6" fillId="12" borderId="0" xfId="54" applyFill="1">
      <alignment horizontal="center" vertical="center"/>
    </xf>
    <xf numFmtId="0" fontId="93" fillId="12" borderId="0" xfId="54" applyFont="1" applyFill="1">
      <alignment horizontal="center" vertical="center"/>
    </xf>
    <xf numFmtId="0" fontId="110" fillId="11" borderId="0" xfId="54" applyFont="1" applyFill="1" applyAlignment="1">
      <alignment horizontal="left" vertical="center"/>
    </xf>
    <xf numFmtId="0" fontId="109" fillId="11" borderId="0" xfId="54" applyFont="1" applyFill="1" applyAlignment="1">
      <alignment horizontal="left" vertical="center"/>
    </xf>
    <xf numFmtId="0" fontId="93" fillId="11" borderId="0" xfId="54" applyFont="1" applyFill="1">
      <alignment horizontal="center" vertical="center"/>
    </xf>
    <xf numFmtId="0" fontId="9" fillId="6" borderId="42" xfId="54" applyFont="1" applyFill="1" applyBorder="1" applyAlignment="1">
      <alignment horizontal="left" vertical="center"/>
    </xf>
    <xf numFmtId="0" fontId="6" fillId="6" borderId="29" xfId="54" applyFill="1" applyBorder="1">
      <alignment horizontal="center" vertical="center"/>
    </xf>
    <xf numFmtId="0" fontId="6" fillId="6" borderId="43" xfId="54" applyFill="1" applyBorder="1">
      <alignment horizontal="center" vertical="center"/>
    </xf>
    <xf numFmtId="0" fontId="6" fillId="11" borderId="0" xfId="54" applyFill="1" applyAlignment="1">
      <alignment horizontal="center"/>
    </xf>
    <xf numFmtId="0" fontId="17" fillId="6" borderId="44" xfId="54" applyFont="1" applyFill="1" applyBorder="1" applyAlignment="1">
      <alignment horizontal="left" vertical="center"/>
    </xf>
    <xf numFmtId="0" fontId="6" fillId="6" borderId="22" xfId="54" applyFill="1" applyBorder="1">
      <alignment horizontal="center" vertical="center"/>
    </xf>
    <xf numFmtId="0" fontId="6" fillId="6" borderId="45" xfId="54" applyFill="1" applyBorder="1">
      <alignment horizontal="center" vertical="center"/>
    </xf>
    <xf numFmtId="0" fontId="6" fillId="11" borderId="0" xfId="54" applyFill="1" applyAlignment="1">
      <alignment horizontal="left" vertical="top" wrapText="1"/>
    </xf>
    <xf numFmtId="0" fontId="6" fillId="11" borderId="0" xfId="54" applyFill="1" applyAlignment="1" applyProtection="1">
      <alignment vertical="top" wrapText="1"/>
      <protection locked="0"/>
    </xf>
    <xf numFmtId="0" fontId="6" fillId="11" borderId="0" xfId="54" applyFill="1" applyProtection="1">
      <alignment horizontal="center" vertical="center"/>
      <protection locked="0"/>
    </xf>
    <xf numFmtId="0" fontId="109" fillId="12" borderId="0" xfId="46" applyFont="1" applyFill="1" applyAlignment="1">
      <alignment vertical="top"/>
    </xf>
    <xf numFmtId="0" fontId="8" fillId="11" borderId="0" xfId="54" applyFont="1" applyFill="1">
      <alignment horizontal="center" vertical="center"/>
    </xf>
    <xf numFmtId="0" fontId="9" fillId="6" borderId="54" xfId="54" applyFont="1" applyFill="1" applyBorder="1" applyAlignment="1">
      <alignment horizontal="left" vertical="center"/>
    </xf>
    <xf numFmtId="0" fontId="6" fillId="6" borderId="24" xfId="54" applyFill="1" applyBorder="1">
      <alignment horizontal="center" vertical="center"/>
    </xf>
    <xf numFmtId="0" fontId="6" fillId="6" borderId="55" xfId="54" applyFill="1" applyBorder="1">
      <alignment horizontal="center" vertical="center"/>
    </xf>
    <xf numFmtId="0" fontId="111" fillId="8" borderId="0" xfId="101" applyFill="1" applyAlignment="1">
      <alignment horizontal="left" indent="3"/>
    </xf>
    <xf numFmtId="0" fontId="111" fillId="8" borderId="0" xfId="101" applyFill="1" applyAlignment="1">
      <alignment horizontal="left" indent="2"/>
    </xf>
  </cellXfs>
  <cellStyles count="102">
    <cellStyle name="Grand-titre" xfId="1" xr:uid="{00000000-0005-0000-0000-000000000000}"/>
    <cellStyle name="Grand-titre 2" xfId="2" xr:uid="{00000000-0005-0000-0000-000001000000}"/>
    <cellStyle name="Grand-titre 2 2" xfId="53" xr:uid="{00000000-0005-0000-0000-000002000000}"/>
    <cellStyle name="Lien hypertexte" xfId="101" builtinId="8"/>
    <cellStyle name="Milliers [0]" xfId="3" builtinId="6"/>
    <cellStyle name="Milliers [0] 2" xfId="58" xr:uid="{00000000-0005-0000-0000-000004000000}"/>
    <cellStyle name="Milliers [0] 2 2" xfId="75" xr:uid="{00000000-0005-0000-0000-000005000000}"/>
    <cellStyle name="Milliers [0] 3" xfId="83" xr:uid="{00000000-0005-0000-0000-000006000000}"/>
    <cellStyle name="Milliers [0]_3a périodiques volets 1 et 2 - pluri 2003 électronique" xfId="4" xr:uid="{00000000-0005-0000-0000-000007000000}"/>
    <cellStyle name="Milliers [0]_Copie de even200809b" xfId="5" xr:uid="{00000000-0005-0000-0000-000008000000}"/>
    <cellStyle name="Monétaire" xfId="6" builtinId="4"/>
    <cellStyle name="Monétaire [0]" xfId="7" builtinId="7"/>
    <cellStyle name="Monétaire [0] 2" xfId="59" xr:uid="{00000000-0005-0000-0000-00000B000000}"/>
    <cellStyle name="Monétaire [0] 2 2" xfId="60" xr:uid="{00000000-0005-0000-0000-00000C000000}"/>
    <cellStyle name="Monétaire [0] 2 3" xfId="76" xr:uid="{00000000-0005-0000-0000-00000D000000}"/>
    <cellStyle name="Monétaire [0] 2 3 2" xfId="95" xr:uid="{00000000-0005-0000-0000-00000E000000}"/>
    <cellStyle name="Monétaire [0] 2 4" xfId="91" xr:uid="{00000000-0005-0000-0000-00000F000000}"/>
    <cellStyle name="Monétaire [0] 3" xfId="85" xr:uid="{00000000-0005-0000-0000-000010000000}"/>
    <cellStyle name="Monétaire [0] 3 2" xfId="99" xr:uid="{00000000-0005-0000-0000-000011000000}"/>
    <cellStyle name="Monétaire [0] 4" xfId="88" xr:uid="{00000000-0005-0000-0000-000012000000}"/>
    <cellStyle name="Monétaire [0]_3a théâtre pluri 2003 électronique" xfId="8" xr:uid="{00000000-0005-0000-0000-000013000000}"/>
    <cellStyle name="Monétaire [0]_Comparaisons formulaires de demande" xfId="9" xr:uid="{00000000-0005-0000-0000-000014000000}"/>
    <cellStyle name="Monétaire [0]_Comparaisons formulaires de demande 2" xfId="10" xr:uid="{00000000-0005-0000-0000-000015000000}"/>
    <cellStyle name="Monétaire [0]_Copie de even200809b" xfId="11" xr:uid="{00000000-0005-0000-0000-000016000000}"/>
    <cellStyle name="Monétaire 2" xfId="57" xr:uid="{00000000-0005-0000-0000-000017000000}"/>
    <cellStyle name="Monétaire 2 2" xfId="74" xr:uid="{00000000-0005-0000-0000-000018000000}"/>
    <cellStyle name="Monétaire 2 2 2" xfId="94" xr:uid="{00000000-0005-0000-0000-000019000000}"/>
    <cellStyle name="Monétaire 2 3" xfId="90" xr:uid="{00000000-0005-0000-0000-00001A000000}"/>
    <cellStyle name="Monétaire 3" xfId="61" xr:uid="{00000000-0005-0000-0000-00001B000000}"/>
    <cellStyle name="Monétaire 3 2" xfId="78" xr:uid="{00000000-0005-0000-0000-00001C000000}"/>
    <cellStyle name="Monétaire 3 2 2" xfId="97" xr:uid="{00000000-0005-0000-0000-00001D000000}"/>
    <cellStyle name="Monétaire 3 3" xfId="92" xr:uid="{00000000-0005-0000-0000-00001E000000}"/>
    <cellStyle name="Monétaire 4" xfId="84" xr:uid="{00000000-0005-0000-0000-00001F000000}"/>
    <cellStyle name="Monétaire 4 2" xfId="98" xr:uid="{00000000-0005-0000-0000-000020000000}"/>
    <cellStyle name="Monétaire 5" xfId="86" xr:uid="{00000000-0005-0000-0000-000021000000}"/>
    <cellStyle name="Monétaire 5 2" xfId="100" xr:uid="{00000000-0005-0000-0000-000022000000}"/>
    <cellStyle name="Monétaire 6" xfId="87" xr:uid="{00000000-0005-0000-0000-000023000000}"/>
    <cellStyle name="Monétaire 7" xfId="89" xr:uid="{00000000-0005-0000-0000-000024000000}"/>
    <cellStyle name="Monétaire_3a périodiques volets 1 et 2 - pluri 2003 électronique" xfId="12" xr:uid="{00000000-0005-0000-0000-000025000000}"/>
    <cellStyle name="Monétaire_3a théâtre pluri 2003 électronique" xfId="13" xr:uid="{00000000-0005-0000-0000-000026000000}"/>
    <cellStyle name="Normal" xfId="0" builtinId="0"/>
    <cellStyle name="Normal 2" xfId="14" xr:uid="{00000000-0005-0000-0000-000028000000}"/>
    <cellStyle name="Normal 2 2" xfId="54" xr:uid="{00000000-0005-0000-0000-000029000000}"/>
    <cellStyle name="Normal 2 2 2" xfId="69" xr:uid="{00000000-0005-0000-0000-00002A000000}"/>
    <cellStyle name="Normal 2 2 2 2" xfId="79" xr:uid="{00000000-0005-0000-0000-00002B000000}"/>
    <cellStyle name="Normal 3" xfId="46" xr:uid="{00000000-0005-0000-0000-00002C000000}"/>
    <cellStyle name="Normal 3 2" xfId="62" xr:uid="{00000000-0005-0000-0000-00002D000000}"/>
    <cellStyle name="Normal 4" xfId="63" xr:uid="{00000000-0005-0000-0000-00002E000000}"/>
    <cellStyle name="Normal 4 2" xfId="77" xr:uid="{00000000-0005-0000-0000-00002F000000}"/>
    <cellStyle name="Normal 4 2 2" xfId="96" xr:uid="{00000000-0005-0000-0000-000030000000}"/>
    <cellStyle name="Normal 4 3" xfId="93" xr:uid="{00000000-0005-0000-0000-000031000000}"/>
    <cellStyle name="Normal 5" xfId="56" xr:uid="{00000000-0005-0000-0000-000032000000}"/>
    <cellStyle name="Normal 6" xfId="68" xr:uid="{00000000-0005-0000-0000-000033000000}"/>
    <cellStyle name="Normal 6 2" xfId="71" xr:uid="{00000000-0005-0000-0000-000034000000}"/>
    <cellStyle name="Normal 6 2 2" xfId="73" xr:uid="{00000000-0005-0000-0000-000035000000}"/>
    <cellStyle name="Normal 6 3" xfId="81" xr:uid="{00000000-0005-0000-0000-000036000000}"/>
    <cellStyle name="Normal 7" xfId="70" xr:uid="{00000000-0005-0000-0000-000037000000}"/>
    <cellStyle name="Normal 7 2" xfId="82" xr:uid="{00000000-0005-0000-0000-000038000000}"/>
    <cellStyle name="Normal 7 3" xfId="80" xr:uid="{00000000-0005-0000-0000-000039000000}"/>
    <cellStyle name="Normal 8" xfId="72" xr:uid="{00000000-0005-0000-0000-00003A000000}"/>
    <cellStyle name="Normal_2a danse fonctionnement 2003 électronique" xfId="15" xr:uid="{00000000-0005-0000-0000-00003B000000}"/>
    <cellStyle name="Normal_2a danse fonctionnement 2003 électronique 2" xfId="16" xr:uid="{00000000-0005-0000-0000-00003C000000}"/>
    <cellStyle name="Normal_3a périodiques volets 1 et 2 - pluri 2003 électronique" xfId="17" xr:uid="{00000000-0005-0000-0000-00003D000000}"/>
    <cellStyle name="Normal_3a théâtre pluri 2003 électronique" xfId="18" xr:uid="{00000000-0005-0000-0000-00003E000000}"/>
    <cellStyle name="Normal_Classeur2_1" xfId="19" xr:uid="{00000000-0005-0000-0000-00003F000000}"/>
    <cellStyle name="Normal_Copie de even200809b" xfId="20" xr:uid="{00000000-0005-0000-0000-000040000000}"/>
    <cellStyle name="Normal_rapportfinal200708fonc" xfId="21" xr:uid="{00000000-0005-0000-0000-000041000000}"/>
    <cellStyle name="poste" xfId="22" xr:uid="{00000000-0005-0000-0000-000042000000}"/>
    <cellStyle name="poste 2" xfId="23" xr:uid="{00000000-0005-0000-0000-000043000000}"/>
    <cellStyle name="poste 2 2" xfId="55" xr:uid="{00000000-0005-0000-0000-000044000000}"/>
    <cellStyle name="poste_Comparaisons formulaires de demande" xfId="24" xr:uid="{00000000-0005-0000-0000-000045000000}"/>
    <cellStyle name="poste_Comparaisons formulaires de demande 2" xfId="25" xr:uid="{00000000-0005-0000-0000-000046000000}"/>
    <cellStyle name="poste_Sommaire des revenus et dépenses" xfId="26" xr:uid="{00000000-0005-0000-0000-000047000000}"/>
    <cellStyle name="poste_Sommaire des revenus et dépenses 2" xfId="27" xr:uid="{00000000-0005-0000-0000-000048000000}"/>
    <cellStyle name="poste_Théâtre fonctionnement" xfId="52" xr:uid="{00000000-0005-0000-0000-000049000000}"/>
    <cellStyle name="Pourcentage" xfId="28" builtinId="5"/>
    <cellStyle name="Pourcentage 2" xfId="64" xr:uid="{00000000-0005-0000-0000-00004B000000}"/>
    <cellStyle name="Pourcentage 3" xfId="65" xr:uid="{00000000-0005-0000-0000-00004C000000}"/>
    <cellStyle name="Sous-Titre" xfId="29" xr:uid="{00000000-0005-0000-0000-00004D000000}"/>
    <cellStyle name="Sous-Titre 2" xfId="47" xr:uid="{00000000-0005-0000-0000-00004E000000}"/>
    <cellStyle name="Sous-Titre_3a périodiques volets 1 et 2 - pluri 2003 électronique" xfId="30" xr:uid="{00000000-0005-0000-0000-00004F000000}"/>
    <cellStyle name="Sous-Titre_Changements proposés périodiques 20122013 AR" xfId="31" xr:uid="{00000000-0005-0000-0000-000050000000}"/>
    <cellStyle name="Sous-Titre_Comparaisons formulaires de demande" xfId="32" xr:uid="{00000000-0005-0000-0000-000051000000}"/>
    <cellStyle name="Sous-Titre_Comparaisons formulaires de demande 2" xfId="49" xr:uid="{00000000-0005-0000-0000-000052000000}"/>
    <cellStyle name="Sous-Titre_Comparaisons formulaires de demande_Changements proposés périodiques 20122013 AR" xfId="33" xr:uid="{00000000-0005-0000-0000-000053000000}"/>
    <cellStyle name="Sous-Titre_Comparaisons formulaires de demande_fonctionnement20122013pluriannuel" xfId="34" xr:uid="{00000000-0005-0000-0000-000054000000}"/>
    <cellStyle name="Sous-Titre_fonctionnement20112012" xfId="51" xr:uid="{00000000-0005-0000-0000-000055000000}"/>
    <cellStyle name="Sous-Titre_Sommaire des revenus et dépenses" xfId="35" xr:uid="{00000000-0005-0000-0000-000056000000}"/>
    <cellStyle name="Sous-Titre_Sommaire des revenus et dépenses 2" xfId="36" xr:uid="{00000000-0005-0000-0000-000057000000}"/>
    <cellStyle name="Sous-Titre_Sommaire des revenus et dépenses 3" xfId="50" xr:uid="{00000000-0005-0000-0000-000058000000}"/>
    <cellStyle name="Sous-Titre_Sommaire des revenus et dépenses_Changements proposés périodiques 20122013 AR" xfId="37" xr:uid="{00000000-0005-0000-0000-000059000000}"/>
    <cellStyle name="Sous-Titre_Sommaire des revenus et dépenses_fonctionnement20122013pluriannuel" xfId="38" xr:uid="{00000000-0005-0000-0000-00005A000000}"/>
    <cellStyle name="Titre" xfId="39" builtinId="15" customBuiltin="1"/>
    <cellStyle name="Titre 2" xfId="48" xr:uid="{00000000-0005-0000-0000-00005C000000}"/>
    <cellStyle name="Titre 2 2" xfId="66" xr:uid="{00000000-0005-0000-0000-00005D000000}"/>
    <cellStyle name="Titre 3" xfId="67" xr:uid="{00000000-0005-0000-0000-00005E000000}"/>
    <cellStyle name="Titre_Changements proposés périodiques 20122013 AR" xfId="40" xr:uid="{00000000-0005-0000-0000-00005F000000}"/>
    <cellStyle name="Titre_Comparaisons formulaires de demande" xfId="41" xr:uid="{00000000-0005-0000-0000-000060000000}"/>
    <cellStyle name="Titre_Comparaisons formulaires de demande 2" xfId="42" xr:uid="{00000000-0005-0000-0000-000061000000}"/>
    <cellStyle name="Titre_Copie de even200809b" xfId="43" xr:uid="{00000000-0005-0000-0000-000062000000}"/>
    <cellStyle name="Titre_rapportfinalpluri20112012" xfId="44" xr:uid="{00000000-0005-0000-0000-000063000000}"/>
    <cellStyle name="TitrePoste" xfId="45" xr:uid="{00000000-0005-0000-0000-00006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Page de garde'!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6</xdr:row>
          <xdr:rowOff>146050</xdr:rowOff>
        </xdr:from>
        <xdr:to>
          <xdr:col>5</xdr:col>
          <xdr:colOff>355600</xdr:colOff>
          <xdr:row>8</xdr:row>
          <xdr:rowOff>69850</xdr:rowOff>
        </xdr:to>
        <xdr:sp macro="" textlink="">
          <xdr:nvSpPr>
            <xdr:cNvPr id="287745" name="Check Box 1" hidden="1">
              <a:extLst>
                <a:ext uri="{63B3BB69-23CF-44E3-9099-C40C66FF867C}">
                  <a14:compatExt spid="_x0000_s287745"/>
                </a:ext>
                <a:ext uri="{FF2B5EF4-FFF2-40B4-BE49-F238E27FC236}">
                  <a16:creationId xmlns:a16="http://schemas.microsoft.com/office/drawing/2014/main" id="{00000000-0008-0000-0000-000001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184150</xdr:rowOff>
        </xdr:from>
        <xdr:to>
          <xdr:col>1</xdr:col>
          <xdr:colOff>222250</xdr:colOff>
          <xdr:row>8</xdr:row>
          <xdr:rowOff>76200</xdr:rowOff>
        </xdr:to>
        <xdr:sp macro="" textlink="">
          <xdr:nvSpPr>
            <xdr:cNvPr id="287746" name="Check Box 2" hidden="1">
              <a:extLst>
                <a:ext uri="{63B3BB69-23CF-44E3-9099-C40C66FF867C}">
                  <a14:compatExt spid="_x0000_s287746"/>
                </a:ext>
                <a:ext uri="{FF2B5EF4-FFF2-40B4-BE49-F238E27FC236}">
                  <a16:creationId xmlns:a16="http://schemas.microsoft.com/office/drawing/2014/main" id="{00000000-0008-0000-0000-000002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184150</xdr:rowOff>
        </xdr:from>
        <xdr:to>
          <xdr:col>1</xdr:col>
          <xdr:colOff>317500</xdr:colOff>
          <xdr:row>7</xdr:row>
          <xdr:rowOff>50800</xdr:rowOff>
        </xdr:to>
        <xdr:sp macro="" textlink="">
          <xdr:nvSpPr>
            <xdr:cNvPr id="287747" name="Check Box 3" hidden="1">
              <a:extLst>
                <a:ext uri="{63B3BB69-23CF-44E3-9099-C40C66FF867C}">
                  <a14:compatExt spid="_x0000_s287747"/>
                </a:ext>
                <a:ext uri="{FF2B5EF4-FFF2-40B4-BE49-F238E27FC236}">
                  <a16:creationId xmlns:a16="http://schemas.microsoft.com/office/drawing/2014/main" id="{00000000-0008-0000-0000-000003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736600</xdr:colOff>
          <xdr:row>6</xdr:row>
          <xdr:rowOff>19050</xdr:rowOff>
        </xdr:from>
        <xdr:to>
          <xdr:col>3</xdr:col>
          <xdr:colOff>127000</xdr:colOff>
          <xdr:row>7</xdr:row>
          <xdr:rowOff>50800</xdr:rowOff>
        </xdr:to>
        <xdr:sp macro="" textlink="">
          <xdr:nvSpPr>
            <xdr:cNvPr id="287748" name="Check Box 4" hidden="1">
              <a:extLst>
                <a:ext uri="{63B3BB69-23CF-44E3-9099-C40C66FF867C}">
                  <a14:compatExt spid="_x0000_s287748"/>
                </a:ext>
                <a:ext uri="{FF2B5EF4-FFF2-40B4-BE49-F238E27FC236}">
                  <a16:creationId xmlns:a16="http://schemas.microsoft.com/office/drawing/2014/main" id="{00000000-0008-0000-0000-000004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736600</xdr:colOff>
          <xdr:row>8</xdr:row>
          <xdr:rowOff>107950</xdr:rowOff>
        </xdr:from>
        <xdr:to>
          <xdr:col>3</xdr:col>
          <xdr:colOff>114300</xdr:colOff>
          <xdr:row>10</xdr:row>
          <xdr:rowOff>95250</xdr:rowOff>
        </xdr:to>
        <xdr:sp macro="" textlink="">
          <xdr:nvSpPr>
            <xdr:cNvPr id="287749" name="Check Box 5" hidden="1">
              <a:extLst>
                <a:ext uri="{63B3BB69-23CF-44E3-9099-C40C66FF867C}">
                  <a14:compatExt spid="_x0000_s287749"/>
                </a:ext>
                <a:ext uri="{FF2B5EF4-FFF2-40B4-BE49-F238E27FC236}">
                  <a16:creationId xmlns:a16="http://schemas.microsoft.com/office/drawing/2014/main" id="{00000000-0008-0000-0000-000005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127000</xdr:rowOff>
        </xdr:from>
        <xdr:to>
          <xdr:col>5</xdr:col>
          <xdr:colOff>298450</xdr:colOff>
          <xdr:row>7</xdr:row>
          <xdr:rowOff>88900</xdr:rowOff>
        </xdr:to>
        <xdr:sp macro="" textlink="">
          <xdr:nvSpPr>
            <xdr:cNvPr id="287750" name="Check Box 6" hidden="1">
              <a:extLst>
                <a:ext uri="{63B3BB69-23CF-44E3-9099-C40C66FF867C}">
                  <a14:compatExt spid="_x0000_s287750"/>
                </a:ext>
                <a:ext uri="{FF2B5EF4-FFF2-40B4-BE49-F238E27FC236}">
                  <a16:creationId xmlns:a16="http://schemas.microsoft.com/office/drawing/2014/main" id="{00000000-0008-0000-0000-000006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0</xdr:colOff>
          <xdr:row>23</xdr:row>
          <xdr:rowOff>0</xdr:rowOff>
        </xdr:to>
        <xdr:sp macro="" textlink="">
          <xdr:nvSpPr>
            <xdr:cNvPr id="287751" name="Check Box 7" hidden="1">
              <a:extLst>
                <a:ext uri="{63B3BB69-23CF-44E3-9099-C40C66FF867C}">
                  <a14:compatExt spid="_x0000_s287751"/>
                </a:ext>
                <a:ext uri="{FF2B5EF4-FFF2-40B4-BE49-F238E27FC236}">
                  <a16:creationId xmlns:a16="http://schemas.microsoft.com/office/drawing/2014/main" id="{00000000-0008-0000-0000-000007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146050</xdr:rowOff>
        </xdr:from>
        <xdr:to>
          <xdr:col>1</xdr:col>
          <xdr:colOff>279400</xdr:colOff>
          <xdr:row>9</xdr:row>
          <xdr:rowOff>69850</xdr:rowOff>
        </xdr:to>
        <xdr:sp macro="" textlink="">
          <xdr:nvSpPr>
            <xdr:cNvPr id="287752" name="Check Box 8" hidden="1">
              <a:extLst>
                <a:ext uri="{63B3BB69-23CF-44E3-9099-C40C66FF867C}">
                  <a14:compatExt spid="_x0000_s287752"/>
                </a:ext>
                <a:ext uri="{FF2B5EF4-FFF2-40B4-BE49-F238E27FC236}">
                  <a16:creationId xmlns:a16="http://schemas.microsoft.com/office/drawing/2014/main" id="{00000000-0008-0000-0000-000008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38100</xdr:rowOff>
        </xdr:from>
        <xdr:to>
          <xdr:col>1</xdr:col>
          <xdr:colOff>222250</xdr:colOff>
          <xdr:row>33</xdr:row>
          <xdr:rowOff>12700</xdr:rowOff>
        </xdr:to>
        <xdr:sp macro="" textlink="">
          <xdr:nvSpPr>
            <xdr:cNvPr id="287753" name="Check Box 9" hidden="1">
              <a:extLst>
                <a:ext uri="{63B3BB69-23CF-44E3-9099-C40C66FF867C}">
                  <a14:compatExt spid="_x0000_s287753"/>
                </a:ext>
                <a:ext uri="{FF2B5EF4-FFF2-40B4-BE49-F238E27FC236}">
                  <a16:creationId xmlns:a16="http://schemas.microsoft.com/office/drawing/2014/main" id="{00000000-0008-0000-0000-000009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38100</xdr:rowOff>
        </xdr:from>
        <xdr:to>
          <xdr:col>1</xdr:col>
          <xdr:colOff>222250</xdr:colOff>
          <xdr:row>54</xdr:row>
          <xdr:rowOff>12700</xdr:rowOff>
        </xdr:to>
        <xdr:sp macro="" textlink="">
          <xdr:nvSpPr>
            <xdr:cNvPr id="287754" name="Check Box 10" hidden="1">
              <a:extLst>
                <a:ext uri="{63B3BB69-23CF-44E3-9099-C40C66FF867C}">
                  <a14:compatExt spid="_x0000_s287754"/>
                </a:ext>
                <a:ext uri="{FF2B5EF4-FFF2-40B4-BE49-F238E27FC236}">
                  <a16:creationId xmlns:a16="http://schemas.microsoft.com/office/drawing/2014/main" id="{00000000-0008-0000-0000-00000A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736600</xdr:colOff>
          <xdr:row>7</xdr:row>
          <xdr:rowOff>152400</xdr:rowOff>
        </xdr:from>
        <xdr:to>
          <xdr:col>3</xdr:col>
          <xdr:colOff>31750</xdr:colOff>
          <xdr:row>9</xdr:row>
          <xdr:rowOff>76200</xdr:rowOff>
        </xdr:to>
        <xdr:sp macro="" textlink="">
          <xdr:nvSpPr>
            <xdr:cNvPr id="287755" name="Check Box 11" hidden="1">
              <a:extLst>
                <a:ext uri="{63B3BB69-23CF-44E3-9099-C40C66FF867C}">
                  <a14:compatExt spid="_x0000_s287755"/>
                </a:ext>
                <a:ext uri="{FF2B5EF4-FFF2-40B4-BE49-F238E27FC236}">
                  <a16:creationId xmlns:a16="http://schemas.microsoft.com/office/drawing/2014/main" id="{00000000-0008-0000-0000-00000B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146050</xdr:rowOff>
        </xdr:from>
        <xdr:to>
          <xdr:col>1</xdr:col>
          <xdr:colOff>260350</xdr:colOff>
          <xdr:row>10</xdr:row>
          <xdr:rowOff>57150</xdr:rowOff>
        </xdr:to>
        <xdr:sp macro="" textlink="">
          <xdr:nvSpPr>
            <xdr:cNvPr id="287756" name="Check Box 12" hidden="1">
              <a:extLst>
                <a:ext uri="{63B3BB69-23CF-44E3-9099-C40C66FF867C}">
                  <a14:compatExt spid="_x0000_s287756"/>
                </a:ext>
                <a:ext uri="{FF2B5EF4-FFF2-40B4-BE49-F238E27FC236}">
                  <a16:creationId xmlns:a16="http://schemas.microsoft.com/office/drawing/2014/main" id="{00000000-0008-0000-0000-00000C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736600</xdr:colOff>
          <xdr:row>6</xdr:row>
          <xdr:rowOff>184150</xdr:rowOff>
        </xdr:from>
        <xdr:to>
          <xdr:col>3</xdr:col>
          <xdr:colOff>57150</xdr:colOff>
          <xdr:row>8</xdr:row>
          <xdr:rowOff>69850</xdr:rowOff>
        </xdr:to>
        <xdr:sp macro="" textlink="">
          <xdr:nvSpPr>
            <xdr:cNvPr id="287757" name="Check Box 13" hidden="1">
              <a:extLst>
                <a:ext uri="{63B3BB69-23CF-44E3-9099-C40C66FF867C}">
                  <a14:compatExt spid="_x0000_s287757"/>
                </a:ext>
                <a:ext uri="{FF2B5EF4-FFF2-40B4-BE49-F238E27FC236}">
                  <a16:creationId xmlns:a16="http://schemas.microsoft.com/office/drawing/2014/main" id="{00000000-0008-0000-0000-00000D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xdr:row>
          <xdr:rowOff>107950</xdr:rowOff>
        </xdr:from>
        <xdr:to>
          <xdr:col>5</xdr:col>
          <xdr:colOff>317500</xdr:colOff>
          <xdr:row>9</xdr:row>
          <xdr:rowOff>76200</xdr:rowOff>
        </xdr:to>
        <xdr:sp macro="" textlink="">
          <xdr:nvSpPr>
            <xdr:cNvPr id="287758" name="Check Box 14" hidden="1">
              <a:extLst>
                <a:ext uri="{63B3BB69-23CF-44E3-9099-C40C66FF867C}">
                  <a14:compatExt spid="_x0000_s287758"/>
                </a:ext>
                <a:ext uri="{FF2B5EF4-FFF2-40B4-BE49-F238E27FC236}">
                  <a16:creationId xmlns:a16="http://schemas.microsoft.com/office/drawing/2014/main" id="{00000000-0008-0000-0000-00000E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0</xdr:colOff>
          <xdr:row>24</xdr:row>
          <xdr:rowOff>0</xdr:rowOff>
        </xdr:to>
        <xdr:sp macro="" textlink="">
          <xdr:nvSpPr>
            <xdr:cNvPr id="287759" name="Check Box 15" hidden="1">
              <a:extLst>
                <a:ext uri="{63B3BB69-23CF-44E3-9099-C40C66FF867C}">
                  <a14:compatExt spid="_x0000_s287759"/>
                </a:ext>
                <a:ext uri="{FF2B5EF4-FFF2-40B4-BE49-F238E27FC236}">
                  <a16:creationId xmlns:a16="http://schemas.microsoft.com/office/drawing/2014/main" id="{00000000-0008-0000-0000-00000F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2</xdr:col>
          <xdr:colOff>0</xdr:colOff>
          <xdr:row>26</xdr:row>
          <xdr:rowOff>146050</xdr:rowOff>
        </xdr:to>
        <xdr:sp macro="" textlink="">
          <xdr:nvSpPr>
            <xdr:cNvPr id="287760" name="Check Box 16" hidden="1">
              <a:extLst>
                <a:ext uri="{63B3BB69-23CF-44E3-9099-C40C66FF867C}">
                  <a14:compatExt spid="_x0000_s287760"/>
                </a:ext>
                <a:ext uri="{FF2B5EF4-FFF2-40B4-BE49-F238E27FC236}">
                  <a16:creationId xmlns:a16="http://schemas.microsoft.com/office/drawing/2014/main" id="{00000000-0008-0000-0000-000010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2</xdr:col>
          <xdr:colOff>0</xdr:colOff>
          <xdr:row>27</xdr:row>
          <xdr:rowOff>190500</xdr:rowOff>
        </xdr:to>
        <xdr:sp macro="" textlink="">
          <xdr:nvSpPr>
            <xdr:cNvPr id="287761" name="Check Box 17" hidden="1">
              <a:extLst>
                <a:ext uri="{63B3BB69-23CF-44E3-9099-C40C66FF867C}">
                  <a14:compatExt spid="_x0000_s287761"/>
                </a:ext>
                <a:ext uri="{FF2B5EF4-FFF2-40B4-BE49-F238E27FC236}">
                  <a16:creationId xmlns:a16="http://schemas.microsoft.com/office/drawing/2014/main" id="{00000000-0008-0000-0000-000011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38100</xdr:rowOff>
        </xdr:from>
        <xdr:to>
          <xdr:col>1</xdr:col>
          <xdr:colOff>222250</xdr:colOff>
          <xdr:row>28</xdr:row>
          <xdr:rowOff>12700</xdr:rowOff>
        </xdr:to>
        <xdr:sp macro="" textlink="">
          <xdr:nvSpPr>
            <xdr:cNvPr id="287762" name="Check Box 18" hidden="1">
              <a:extLst>
                <a:ext uri="{63B3BB69-23CF-44E3-9099-C40C66FF867C}">
                  <a14:compatExt spid="_x0000_s287762"/>
                </a:ext>
                <a:ext uri="{FF2B5EF4-FFF2-40B4-BE49-F238E27FC236}">
                  <a16:creationId xmlns:a16="http://schemas.microsoft.com/office/drawing/2014/main" id="{00000000-0008-0000-0000-000012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2</xdr:col>
          <xdr:colOff>0</xdr:colOff>
          <xdr:row>24</xdr:row>
          <xdr:rowOff>95250</xdr:rowOff>
        </xdr:to>
        <xdr:sp macro="" textlink="">
          <xdr:nvSpPr>
            <xdr:cNvPr id="287763" name="Check Box 19" hidden="1">
              <a:extLst>
                <a:ext uri="{63B3BB69-23CF-44E3-9099-C40C66FF867C}">
                  <a14:compatExt spid="_x0000_s287763"/>
                </a:ext>
                <a:ext uri="{FF2B5EF4-FFF2-40B4-BE49-F238E27FC236}">
                  <a16:creationId xmlns:a16="http://schemas.microsoft.com/office/drawing/2014/main" id="{00000000-0008-0000-0000-000013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0</xdr:colOff>
          <xdr:row>42</xdr:row>
          <xdr:rowOff>0</xdr:rowOff>
        </xdr:to>
        <xdr:sp macro="" textlink="">
          <xdr:nvSpPr>
            <xdr:cNvPr id="287764" name="Check Box 20" hidden="1">
              <a:extLst>
                <a:ext uri="{63B3BB69-23CF-44E3-9099-C40C66FF867C}">
                  <a14:compatExt spid="_x0000_s287764"/>
                </a:ext>
                <a:ext uri="{FF2B5EF4-FFF2-40B4-BE49-F238E27FC236}">
                  <a16:creationId xmlns:a16="http://schemas.microsoft.com/office/drawing/2014/main" id="{00000000-0008-0000-0000-000014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0</xdr:colOff>
          <xdr:row>43</xdr:row>
          <xdr:rowOff>0</xdr:rowOff>
        </xdr:to>
        <xdr:sp macro="" textlink="">
          <xdr:nvSpPr>
            <xdr:cNvPr id="287765" name="Check Box 21" hidden="1">
              <a:extLst>
                <a:ext uri="{63B3BB69-23CF-44E3-9099-C40C66FF867C}">
                  <a14:compatExt spid="_x0000_s287765"/>
                </a:ext>
                <a:ext uri="{FF2B5EF4-FFF2-40B4-BE49-F238E27FC236}">
                  <a16:creationId xmlns:a16="http://schemas.microsoft.com/office/drawing/2014/main" id="{00000000-0008-0000-0000-000015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45</xdr:row>
          <xdr:rowOff>0</xdr:rowOff>
        </xdr:to>
        <xdr:sp macro="" textlink="">
          <xdr:nvSpPr>
            <xdr:cNvPr id="287766" name="Check Box 22" hidden="1">
              <a:extLst>
                <a:ext uri="{63B3BB69-23CF-44E3-9099-C40C66FF867C}">
                  <a14:compatExt spid="_x0000_s287766"/>
                </a:ext>
                <a:ext uri="{FF2B5EF4-FFF2-40B4-BE49-F238E27FC236}">
                  <a16:creationId xmlns:a16="http://schemas.microsoft.com/office/drawing/2014/main" id="{00000000-0008-0000-0000-000016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0</xdr:rowOff>
        </xdr:from>
        <xdr:to>
          <xdr:col>2</xdr:col>
          <xdr:colOff>0</xdr:colOff>
          <xdr:row>45</xdr:row>
          <xdr:rowOff>165100</xdr:rowOff>
        </xdr:to>
        <xdr:sp macro="" textlink="">
          <xdr:nvSpPr>
            <xdr:cNvPr id="287767" name="Check Box 23" hidden="1">
              <a:extLst>
                <a:ext uri="{63B3BB69-23CF-44E3-9099-C40C66FF867C}">
                  <a14:compatExt spid="_x0000_s287767"/>
                </a:ext>
                <a:ext uri="{FF2B5EF4-FFF2-40B4-BE49-F238E27FC236}">
                  <a16:creationId xmlns:a16="http://schemas.microsoft.com/office/drawing/2014/main" id="{00000000-0008-0000-0000-000017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2</xdr:col>
          <xdr:colOff>0</xdr:colOff>
          <xdr:row>46</xdr:row>
          <xdr:rowOff>133350</xdr:rowOff>
        </xdr:to>
        <xdr:sp macro="" textlink="">
          <xdr:nvSpPr>
            <xdr:cNvPr id="287768" name="Check Box 24" hidden="1">
              <a:extLst>
                <a:ext uri="{63B3BB69-23CF-44E3-9099-C40C66FF867C}">
                  <a14:compatExt spid="_x0000_s287768"/>
                </a:ext>
                <a:ext uri="{FF2B5EF4-FFF2-40B4-BE49-F238E27FC236}">
                  <a16:creationId xmlns:a16="http://schemas.microsoft.com/office/drawing/2014/main" id="{00000000-0008-0000-0000-000018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0</xdr:rowOff>
        </xdr:from>
        <xdr:to>
          <xdr:col>2</xdr:col>
          <xdr:colOff>0</xdr:colOff>
          <xdr:row>56</xdr:row>
          <xdr:rowOff>0</xdr:rowOff>
        </xdr:to>
        <xdr:sp macro="" textlink="">
          <xdr:nvSpPr>
            <xdr:cNvPr id="287769" name="Check Box 25" hidden="1">
              <a:extLst>
                <a:ext uri="{63B3BB69-23CF-44E3-9099-C40C66FF867C}">
                  <a14:compatExt spid="_x0000_s287769"/>
                </a:ext>
                <a:ext uri="{FF2B5EF4-FFF2-40B4-BE49-F238E27FC236}">
                  <a16:creationId xmlns:a16="http://schemas.microsoft.com/office/drawing/2014/main" id="{00000000-0008-0000-0000-000019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44</xdr:row>
          <xdr:rowOff>0</xdr:rowOff>
        </xdr:to>
        <xdr:sp macro="" textlink="">
          <xdr:nvSpPr>
            <xdr:cNvPr id="287770" name="Check Box 26" hidden="1">
              <a:extLst>
                <a:ext uri="{63B3BB69-23CF-44E3-9099-C40C66FF867C}">
                  <a14:compatExt spid="_x0000_s287770"/>
                </a:ext>
                <a:ext uri="{FF2B5EF4-FFF2-40B4-BE49-F238E27FC236}">
                  <a16:creationId xmlns:a16="http://schemas.microsoft.com/office/drawing/2014/main" id="{00000000-0008-0000-0000-00001A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2</xdr:col>
          <xdr:colOff>0</xdr:colOff>
          <xdr:row>29</xdr:row>
          <xdr:rowOff>0</xdr:rowOff>
        </xdr:to>
        <xdr:sp macro="" textlink="">
          <xdr:nvSpPr>
            <xdr:cNvPr id="287771" name="Check Box 27" hidden="1">
              <a:extLst>
                <a:ext uri="{63B3BB69-23CF-44E3-9099-C40C66FF867C}">
                  <a14:compatExt spid="_x0000_s287771"/>
                </a:ext>
                <a:ext uri="{FF2B5EF4-FFF2-40B4-BE49-F238E27FC236}">
                  <a16:creationId xmlns:a16="http://schemas.microsoft.com/office/drawing/2014/main" id="{00000000-0008-0000-0000-00001B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133350</xdr:rowOff>
        </xdr:from>
        <xdr:to>
          <xdr:col>5</xdr:col>
          <xdr:colOff>317500</xdr:colOff>
          <xdr:row>10</xdr:row>
          <xdr:rowOff>76200</xdr:rowOff>
        </xdr:to>
        <xdr:sp macro="" textlink="">
          <xdr:nvSpPr>
            <xdr:cNvPr id="287772" name="Check Box 28" hidden="1">
              <a:extLst>
                <a:ext uri="{63B3BB69-23CF-44E3-9099-C40C66FF867C}">
                  <a14:compatExt spid="_x0000_s287772"/>
                </a:ext>
                <a:ext uri="{FF2B5EF4-FFF2-40B4-BE49-F238E27FC236}">
                  <a16:creationId xmlns:a16="http://schemas.microsoft.com/office/drawing/2014/main" id="{00000000-0008-0000-0000-00001C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0</xdr:colOff>
          <xdr:row>39</xdr:row>
          <xdr:rowOff>336550</xdr:rowOff>
        </xdr:to>
        <xdr:sp macro="" textlink="">
          <xdr:nvSpPr>
            <xdr:cNvPr id="287773" name="Check Box 29" hidden="1">
              <a:extLst>
                <a:ext uri="{63B3BB69-23CF-44E3-9099-C40C66FF867C}">
                  <a14:compatExt spid="_x0000_s287773"/>
                </a:ext>
                <a:ext uri="{FF2B5EF4-FFF2-40B4-BE49-F238E27FC236}">
                  <a16:creationId xmlns:a16="http://schemas.microsoft.com/office/drawing/2014/main" id="{00000000-0008-0000-0000-00001D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0</xdr:colOff>
          <xdr:row>39</xdr:row>
          <xdr:rowOff>323850</xdr:rowOff>
        </xdr:to>
        <xdr:sp macro="" textlink="">
          <xdr:nvSpPr>
            <xdr:cNvPr id="287774" name="Check Box 30" hidden="1">
              <a:extLst>
                <a:ext uri="{63B3BB69-23CF-44E3-9099-C40C66FF867C}">
                  <a14:compatExt spid="_x0000_s287774"/>
                </a:ext>
                <a:ext uri="{FF2B5EF4-FFF2-40B4-BE49-F238E27FC236}">
                  <a16:creationId xmlns:a16="http://schemas.microsoft.com/office/drawing/2014/main" id="{00000000-0008-0000-0000-00001E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0</xdr:colOff>
          <xdr:row>39</xdr:row>
          <xdr:rowOff>412750</xdr:rowOff>
        </xdr:to>
        <xdr:sp macro="" textlink="">
          <xdr:nvSpPr>
            <xdr:cNvPr id="287775" name="Check Box 31" hidden="1">
              <a:extLst>
                <a:ext uri="{63B3BB69-23CF-44E3-9099-C40C66FF867C}">
                  <a14:compatExt spid="_x0000_s287775"/>
                </a:ext>
                <a:ext uri="{FF2B5EF4-FFF2-40B4-BE49-F238E27FC236}">
                  <a16:creationId xmlns:a16="http://schemas.microsoft.com/office/drawing/2014/main" id="{00000000-0008-0000-0000-00001F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190500</xdr:rowOff>
        </xdr:from>
        <xdr:to>
          <xdr:col>1</xdr:col>
          <xdr:colOff>222250</xdr:colOff>
          <xdr:row>22</xdr:row>
          <xdr:rowOff>12700</xdr:rowOff>
        </xdr:to>
        <xdr:sp macro="" textlink="">
          <xdr:nvSpPr>
            <xdr:cNvPr id="287776" name="Check Box 32" hidden="1">
              <a:extLst>
                <a:ext uri="{63B3BB69-23CF-44E3-9099-C40C66FF867C}">
                  <a14:compatExt spid="_x0000_s287776"/>
                </a:ext>
                <a:ext uri="{FF2B5EF4-FFF2-40B4-BE49-F238E27FC236}">
                  <a16:creationId xmlns:a16="http://schemas.microsoft.com/office/drawing/2014/main" id="{00000000-0008-0000-0000-000020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165100</xdr:rowOff>
        </xdr:from>
        <xdr:to>
          <xdr:col>1</xdr:col>
          <xdr:colOff>222250</xdr:colOff>
          <xdr:row>23</xdr:row>
          <xdr:rowOff>19050</xdr:rowOff>
        </xdr:to>
        <xdr:sp macro="" textlink="">
          <xdr:nvSpPr>
            <xdr:cNvPr id="287777" name="Check Box 33" hidden="1">
              <a:extLst>
                <a:ext uri="{63B3BB69-23CF-44E3-9099-C40C66FF867C}">
                  <a14:compatExt spid="_x0000_s287777"/>
                </a:ext>
                <a:ext uri="{FF2B5EF4-FFF2-40B4-BE49-F238E27FC236}">
                  <a16:creationId xmlns:a16="http://schemas.microsoft.com/office/drawing/2014/main" id="{00000000-0008-0000-0000-000021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165100</xdr:rowOff>
        </xdr:from>
        <xdr:to>
          <xdr:col>1</xdr:col>
          <xdr:colOff>222250</xdr:colOff>
          <xdr:row>24</xdr:row>
          <xdr:rowOff>19050</xdr:rowOff>
        </xdr:to>
        <xdr:sp macro="" textlink="">
          <xdr:nvSpPr>
            <xdr:cNvPr id="287778" name="Check Box 34" hidden="1">
              <a:extLst>
                <a:ext uri="{63B3BB69-23CF-44E3-9099-C40C66FF867C}">
                  <a14:compatExt spid="_x0000_s287778"/>
                </a:ext>
                <a:ext uri="{FF2B5EF4-FFF2-40B4-BE49-F238E27FC236}">
                  <a16:creationId xmlns:a16="http://schemas.microsoft.com/office/drawing/2014/main" id="{00000000-0008-0000-0000-000022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2</xdr:col>
          <xdr:colOff>0</xdr:colOff>
          <xdr:row>30</xdr:row>
          <xdr:rowOff>0</xdr:rowOff>
        </xdr:to>
        <xdr:sp macro="" textlink="">
          <xdr:nvSpPr>
            <xdr:cNvPr id="287779" name="Check Box 35" hidden="1">
              <a:extLst>
                <a:ext uri="{63B3BB69-23CF-44E3-9099-C40C66FF867C}">
                  <a14:compatExt spid="_x0000_s287779"/>
                </a:ext>
                <a:ext uri="{FF2B5EF4-FFF2-40B4-BE49-F238E27FC236}">
                  <a16:creationId xmlns:a16="http://schemas.microsoft.com/office/drawing/2014/main" id="{00000000-0008-0000-0000-000023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190500</xdr:rowOff>
        </xdr:from>
        <xdr:to>
          <xdr:col>1</xdr:col>
          <xdr:colOff>222250</xdr:colOff>
          <xdr:row>27</xdr:row>
          <xdr:rowOff>12700</xdr:rowOff>
        </xdr:to>
        <xdr:sp macro="" textlink="">
          <xdr:nvSpPr>
            <xdr:cNvPr id="287780" name="Check Box 36" hidden="1">
              <a:extLst>
                <a:ext uri="{63B3BB69-23CF-44E3-9099-C40C66FF867C}">
                  <a14:compatExt spid="_x0000_s287780"/>
                </a:ext>
                <a:ext uri="{FF2B5EF4-FFF2-40B4-BE49-F238E27FC236}">
                  <a16:creationId xmlns:a16="http://schemas.microsoft.com/office/drawing/2014/main" id="{00000000-0008-0000-0000-000024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12700</xdr:rowOff>
        </xdr:from>
        <xdr:to>
          <xdr:col>1</xdr:col>
          <xdr:colOff>222250</xdr:colOff>
          <xdr:row>26</xdr:row>
          <xdr:rowOff>12700</xdr:rowOff>
        </xdr:to>
        <xdr:sp macro="" textlink="">
          <xdr:nvSpPr>
            <xdr:cNvPr id="287781" name="Check Box 37" hidden="1">
              <a:extLst>
                <a:ext uri="{63B3BB69-23CF-44E3-9099-C40C66FF867C}">
                  <a14:compatExt spid="_x0000_s287781"/>
                </a:ext>
                <a:ext uri="{FF2B5EF4-FFF2-40B4-BE49-F238E27FC236}">
                  <a16:creationId xmlns:a16="http://schemas.microsoft.com/office/drawing/2014/main" id="{00000000-0008-0000-0000-000025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0</xdr:colOff>
          <xdr:row>42</xdr:row>
          <xdr:rowOff>12700</xdr:rowOff>
        </xdr:to>
        <xdr:sp macro="" textlink="">
          <xdr:nvSpPr>
            <xdr:cNvPr id="287782" name="Check Box 38" hidden="1">
              <a:extLst>
                <a:ext uri="{63B3BB69-23CF-44E3-9099-C40C66FF867C}">
                  <a14:compatExt spid="_x0000_s287782"/>
                </a:ext>
                <a:ext uri="{FF2B5EF4-FFF2-40B4-BE49-F238E27FC236}">
                  <a16:creationId xmlns:a16="http://schemas.microsoft.com/office/drawing/2014/main" id="{00000000-0008-0000-0000-000026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38100</xdr:rowOff>
        </xdr:from>
        <xdr:to>
          <xdr:col>1</xdr:col>
          <xdr:colOff>222250</xdr:colOff>
          <xdr:row>38</xdr:row>
          <xdr:rowOff>12700</xdr:rowOff>
        </xdr:to>
        <xdr:sp macro="" textlink="">
          <xdr:nvSpPr>
            <xdr:cNvPr id="287783" name="Check Box 39" hidden="1">
              <a:extLst>
                <a:ext uri="{63B3BB69-23CF-44E3-9099-C40C66FF867C}">
                  <a14:compatExt spid="_x0000_s287783"/>
                </a:ext>
                <a:ext uri="{FF2B5EF4-FFF2-40B4-BE49-F238E27FC236}">
                  <a16:creationId xmlns:a16="http://schemas.microsoft.com/office/drawing/2014/main" id="{00000000-0008-0000-0000-000027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133350</xdr:rowOff>
        </xdr:from>
        <xdr:to>
          <xdr:col>1</xdr:col>
          <xdr:colOff>222250</xdr:colOff>
          <xdr:row>42</xdr:row>
          <xdr:rowOff>31750</xdr:rowOff>
        </xdr:to>
        <xdr:sp macro="" textlink="">
          <xdr:nvSpPr>
            <xdr:cNvPr id="287784" name="Check Box 40" hidden="1">
              <a:extLst>
                <a:ext uri="{63B3BB69-23CF-44E3-9099-C40C66FF867C}">
                  <a14:compatExt spid="_x0000_s287784"/>
                </a:ext>
                <a:ext uri="{FF2B5EF4-FFF2-40B4-BE49-F238E27FC236}">
                  <a16:creationId xmlns:a16="http://schemas.microsoft.com/office/drawing/2014/main" id="{00000000-0008-0000-0000-000028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133350</xdr:rowOff>
        </xdr:from>
        <xdr:to>
          <xdr:col>1</xdr:col>
          <xdr:colOff>222250</xdr:colOff>
          <xdr:row>43</xdr:row>
          <xdr:rowOff>31750</xdr:rowOff>
        </xdr:to>
        <xdr:sp macro="" textlink="">
          <xdr:nvSpPr>
            <xdr:cNvPr id="287785" name="Check Box 41" hidden="1">
              <a:extLst>
                <a:ext uri="{63B3BB69-23CF-44E3-9099-C40C66FF867C}">
                  <a14:compatExt spid="_x0000_s287785"/>
                </a:ext>
                <a:ext uri="{FF2B5EF4-FFF2-40B4-BE49-F238E27FC236}">
                  <a16:creationId xmlns:a16="http://schemas.microsoft.com/office/drawing/2014/main" id="{00000000-0008-0000-0000-000029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133350</xdr:rowOff>
        </xdr:from>
        <xdr:to>
          <xdr:col>1</xdr:col>
          <xdr:colOff>222250</xdr:colOff>
          <xdr:row>44</xdr:row>
          <xdr:rowOff>31750</xdr:rowOff>
        </xdr:to>
        <xdr:sp macro="" textlink="">
          <xdr:nvSpPr>
            <xdr:cNvPr id="287786" name="Check Box 42" hidden="1">
              <a:extLst>
                <a:ext uri="{63B3BB69-23CF-44E3-9099-C40C66FF867C}">
                  <a14:compatExt spid="_x0000_s287786"/>
                </a:ext>
                <a:ext uri="{FF2B5EF4-FFF2-40B4-BE49-F238E27FC236}">
                  <a16:creationId xmlns:a16="http://schemas.microsoft.com/office/drawing/2014/main" id="{00000000-0008-0000-0000-00002A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457200</xdr:rowOff>
        </xdr:from>
        <xdr:to>
          <xdr:col>1</xdr:col>
          <xdr:colOff>222250</xdr:colOff>
          <xdr:row>41</xdr:row>
          <xdr:rowOff>31750</xdr:rowOff>
        </xdr:to>
        <xdr:sp macro="" textlink="">
          <xdr:nvSpPr>
            <xdr:cNvPr id="287787" name="Check Box 43" hidden="1">
              <a:extLst>
                <a:ext uri="{63B3BB69-23CF-44E3-9099-C40C66FF867C}">
                  <a14:compatExt spid="_x0000_s287787"/>
                </a:ext>
                <a:ext uri="{FF2B5EF4-FFF2-40B4-BE49-F238E27FC236}">
                  <a16:creationId xmlns:a16="http://schemas.microsoft.com/office/drawing/2014/main" id="{00000000-0008-0000-0000-00002B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133350</xdr:rowOff>
        </xdr:from>
        <xdr:to>
          <xdr:col>1</xdr:col>
          <xdr:colOff>222250</xdr:colOff>
          <xdr:row>45</xdr:row>
          <xdr:rowOff>31750</xdr:rowOff>
        </xdr:to>
        <xdr:sp macro="" textlink="">
          <xdr:nvSpPr>
            <xdr:cNvPr id="287788" name="Check Box 44" hidden="1">
              <a:extLst>
                <a:ext uri="{63B3BB69-23CF-44E3-9099-C40C66FF867C}">
                  <a14:compatExt spid="_x0000_s287788"/>
                </a:ext>
                <a:ext uri="{FF2B5EF4-FFF2-40B4-BE49-F238E27FC236}">
                  <a16:creationId xmlns:a16="http://schemas.microsoft.com/office/drawing/2014/main" id="{00000000-0008-0000-0000-00002C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2</xdr:col>
          <xdr:colOff>0</xdr:colOff>
          <xdr:row>49</xdr:row>
          <xdr:rowOff>0</xdr:rowOff>
        </xdr:to>
        <xdr:sp macro="" textlink="">
          <xdr:nvSpPr>
            <xdr:cNvPr id="287789" name="Check Box 45" hidden="1">
              <a:extLst>
                <a:ext uri="{63B3BB69-23CF-44E3-9099-C40C66FF867C}">
                  <a14:compatExt spid="_x0000_s287789"/>
                </a:ext>
                <a:ext uri="{FF2B5EF4-FFF2-40B4-BE49-F238E27FC236}">
                  <a16:creationId xmlns:a16="http://schemas.microsoft.com/office/drawing/2014/main" id="{00000000-0008-0000-0000-00002D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0</xdr:colOff>
          <xdr:row>51</xdr:row>
          <xdr:rowOff>0</xdr:rowOff>
        </xdr:to>
        <xdr:sp macro="" textlink="">
          <xdr:nvSpPr>
            <xdr:cNvPr id="287790" name="Check Box 46" hidden="1">
              <a:extLst>
                <a:ext uri="{63B3BB69-23CF-44E3-9099-C40C66FF867C}">
                  <a14:compatExt spid="_x0000_s287790"/>
                </a:ext>
                <a:ext uri="{FF2B5EF4-FFF2-40B4-BE49-F238E27FC236}">
                  <a16:creationId xmlns:a16="http://schemas.microsoft.com/office/drawing/2014/main" id="{00000000-0008-0000-0000-00002E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0</xdr:rowOff>
        </xdr:from>
        <xdr:to>
          <xdr:col>2</xdr:col>
          <xdr:colOff>0</xdr:colOff>
          <xdr:row>53</xdr:row>
          <xdr:rowOff>0</xdr:rowOff>
        </xdr:to>
        <xdr:sp macro="" textlink="">
          <xdr:nvSpPr>
            <xdr:cNvPr id="287791" name="Check Box 47" hidden="1">
              <a:extLst>
                <a:ext uri="{63B3BB69-23CF-44E3-9099-C40C66FF867C}">
                  <a14:compatExt spid="_x0000_s287791"/>
                </a:ext>
                <a:ext uri="{FF2B5EF4-FFF2-40B4-BE49-F238E27FC236}">
                  <a16:creationId xmlns:a16="http://schemas.microsoft.com/office/drawing/2014/main" id="{00000000-0008-0000-0000-00002F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2</xdr:col>
          <xdr:colOff>0</xdr:colOff>
          <xdr:row>47</xdr:row>
          <xdr:rowOff>88900</xdr:rowOff>
        </xdr:to>
        <xdr:sp macro="" textlink="">
          <xdr:nvSpPr>
            <xdr:cNvPr id="287792" name="Check Box 48" hidden="1">
              <a:extLst>
                <a:ext uri="{63B3BB69-23CF-44E3-9099-C40C66FF867C}">
                  <a14:compatExt spid="_x0000_s287792"/>
                </a:ext>
                <a:ext uri="{FF2B5EF4-FFF2-40B4-BE49-F238E27FC236}">
                  <a16:creationId xmlns:a16="http://schemas.microsoft.com/office/drawing/2014/main" id="{00000000-0008-0000-0000-000030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2</xdr:col>
          <xdr:colOff>0</xdr:colOff>
          <xdr:row>47</xdr:row>
          <xdr:rowOff>76200</xdr:rowOff>
        </xdr:to>
        <xdr:sp macro="" textlink="">
          <xdr:nvSpPr>
            <xdr:cNvPr id="287793" name="Check Box 49" hidden="1">
              <a:extLst>
                <a:ext uri="{63B3BB69-23CF-44E3-9099-C40C66FF867C}">
                  <a14:compatExt spid="_x0000_s287793"/>
                </a:ext>
                <a:ext uri="{FF2B5EF4-FFF2-40B4-BE49-F238E27FC236}">
                  <a16:creationId xmlns:a16="http://schemas.microsoft.com/office/drawing/2014/main" id="{00000000-0008-0000-0000-000031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2</xdr:col>
          <xdr:colOff>0</xdr:colOff>
          <xdr:row>48</xdr:row>
          <xdr:rowOff>0</xdr:rowOff>
        </xdr:to>
        <xdr:sp macro="" textlink="">
          <xdr:nvSpPr>
            <xdr:cNvPr id="287794" name="Check Box 50" hidden="1">
              <a:extLst>
                <a:ext uri="{63B3BB69-23CF-44E3-9099-C40C66FF867C}">
                  <a14:compatExt spid="_x0000_s287794"/>
                </a:ext>
                <a:ext uri="{FF2B5EF4-FFF2-40B4-BE49-F238E27FC236}">
                  <a16:creationId xmlns:a16="http://schemas.microsoft.com/office/drawing/2014/main" id="{00000000-0008-0000-0000-000032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2</xdr:col>
          <xdr:colOff>0</xdr:colOff>
          <xdr:row>49</xdr:row>
          <xdr:rowOff>12700</xdr:rowOff>
        </xdr:to>
        <xdr:sp macro="" textlink="">
          <xdr:nvSpPr>
            <xdr:cNvPr id="287795" name="Check Box 51" hidden="1">
              <a:extLst>
                <a:ext uri="{63B3BB69-23CF-44E3-9099-C40C66FF867C}">
                  <a14:compatExt spid="_x0000_s287795"/>
                </a:ext>
                <a:ext uri="{FF2B5EF4-FFF2-40B4-BE49-F238E27FC236}">
                  <a16:creationId xmlns:a16="http://schemas.microsoft.com/office/drawing/2014/main" id="{00000000-0008-0000-0000-000033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228600</xdr:rowOff>
        </xdr:from>
        <xdr:to>
          <xdr:col>1</xdr:col>
          <xdr:colOff>222250</xdr:colOff>
          <xdr:row>48</xdr:row>
          <xdr:rowOff>38100</xdr:rowOff>
        </xdr:to>
        <xdr:sp macro="" textlink="">
          <xdr:nvSpPr>
            <xdr:cNvPr id="287796" name="Check Box 52" hidden="1">
              <a:extLst>
                <a:ext uri="{63B3BB69-23CF-44E3-9099-C40C66FF867C}">
                  <a14:compatExt spid="_x0000_s287796"/>
                </a:ext>
                <a:ext uri="{FF2B5EF4-FFF2-40B4-BE49-F238E27FC236}">
                  <a16:creationId xmlns:a16="http://schemas.microsoft.com/office/drawing/2014/main" id="{00000000-0008-0000-0000-000034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133350</xdr:rowOff>
        </xdr:from>
        <xdr:to>
          <xdr:col>1</xdr:col>
          <xdr:colOff>222250</xdr:colOff>
          <xdr:row>50</xdr:row>
          <xdr:rowOff>31750</xdr:rowOff>
        </xdr:to>
        <xdr:sp macro="" textlink="">
          <xdr:nvSpPr>
            <xdr:cNvPr id="287797" name="Check Box 53" hidden="1">
              <a:extLst>
                <a:ext uri="{63B3BB69-23CF-44E3-9099-C40C66FF867C}">
                  <a14:compatExt spid="_x0000_s287797"/>
                </a:ext>
                <a:ext uri="{FF2B5EF4-FFF2-40B4-BE49-F238E27FC236}">
                  <a16:creationId xmlns:a16="http://schemas.microsoft.com/office/drawing/2014/main" id="{00000000-0008-0000-0000-000035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133350</xdr:rowOff>
        </xdr:from>
        <xdr:to>
          <xdr:col>1</xdr:col>
          <xdr:colOff>222250</xdr:colOff>
          <xdr:row>52</xdr:row>
          <xdr:rowOff>31750</xdr:rowOff>
        </xdr:to>
        <xdr:sp macro="" textlink="">
          <xdr:nvSpPr>
            <xdr:cNvPr id="287798" name="Check Box 54" hidden="1">
              <a:extLst>
                <a:ext uri="{63B3BB69-23CF-44E3-9099-C40C66FF867C}">
                  <a14:compatExt spid="_x0000_s287798"/>
                </a:ext>
                <a:ext uri="{FF2B5EF4-FFF2-40B4-BE49-F238E27FC236}">
                  <a16:creationId xmlns:a16="http://schemas.microsoft.com/office/drawing/2014/main" id="{00000000-0008-0000-0000-000036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xdr:row>
          <xdr:rowOff>76200</xdr:rowOff>
        </xdr:from>
        <xdr:to>
          <xdr:col>3</xdr:col>
          <xdr:colOff>400050</xdr:colOff>
          <xdr:row>16</xdr:row>
          <xdr:rowOff>38100</xdr:rowOff>
        </xdr:to>
        <xdr:sp macro="" textlink="">
          <xdr:nvSpPr>
            <xdr:cNvPr id="287799" name="Check Box 55" hidden="1">
              <a:extLst>
                <a:ext uri="{63B3BB69-23CF-44E3-9099-C40C66FF867C}">
                  <a14:compatExt spid="_x0000_s287799"/>
                </a:ext>
                <a:ext uri="{FF2B5EF4-FFF2-40B4-BE49-F238E27FC236}">
                  <a16:creationId xmlns:a16="http://schemas.microsoft.com/office/drawing/2014/main" id="{00000000-0008-0000-0000-000037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12</xdr:row>
          <xdr:rowOff>69850</xdr:rowOff>
        </xdr:from>
        <xdr:to>
          <xdr:col>3</xdr:col>
          <xdr:colOff>400050</xdr:colOff>
          <xdr:row>14</xdr:row>
          <xdr:rowOff>38100</xdr:rowOff>
        </xdr:to>
        <xdr:sp macro="" textlink="">
          <xdr:nvSpPr>
            <xdr:cNvPr id="287800" name="Check Box 56" hidden="1">
              <a:extLst>
                <a:ext uri="{63B3BB69-23CF-44E3-9099-C40C66FF867C}">
                  <a14:compatExt spid="_x0000_s287800"/>
                </a:ext>
                <a:ext uri="{FF2B5EF4-FFF2-40B4-BE49-F238E27FC236}">
                  <a16:creationId xmlns:a16="http://schemas.microsoft.com/office/drawing/2014/main" id="{00000000-0008-0000-0000-000038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12</xdr:row>
          <xdr:rowOff>69850</xdr:rowOff>
        </xdr:from>
        <xdr:to>
          <xdr:col>6</xdr:col>
          <xdr:colOff>266700</xdr:colOff>
          <xdr:row>14</xdr:row>
          <xdr:rowOff>38100</xdr:rowOff>
        </xdr:to>
        <xdr:sp macro="" textlink="">
          <xdr:nvSpPr>
            <xdr:cNvPr id="287801" name="Check Box 57" hidden="1">
              <a:extLst>
                <a:ext uri="{63B3BB69-23CF-44E3-9099-C40C66FF867C}">
                  <a14:compatExt spid="_x0000_s287801"/>
                </a:ext>
                <a:ext uri="{FF2B5EF4-FFF2-40B4-BE49-F238E27FC236}">
                  <a16:creationId xmlns:a16="http://schemas.microsoft.com/office/drawing/2014/main" id="{00000000-0008-0000-0000-000039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81</xdr:row>
          <xdr:rowOff>260350</xdr:rowOff>
        </xdr:from>
        <xdr:to>
          <xdr:col>5</xdr:col>
          <xdr:colOff>266700</xdr:colOff>
          <xdr:row>82</xdr:row>
          <xdr:rowOff>190500</xdr:rowOff>
        </xdr:to>
        <xdr:sp macro="" textlink="">
          <xdr:nvSpPr>
            <xdr:cNvPr id="287802" name="Check Box 58" hidden="1">
              <a:extLst>
                <a:ext uri="{63B3BB69-23CF-44E3-9099-C40C66FF867C}">
                  <a14:compatExt spid="_x0000_s287802"/>
                </a:ext>
                <a:ext uri="{FF2B5EF4-FFF2-40B4-BE49-F238E27FC236}">
                  <a16:creationId xmlns:a16="http://schemas.microsoft.com/office/drawing/2014/main" id="{00000000-0008-0000-0000-00003A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Vrai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81</xdr:row>
          <xdr:rowOff>260350</xdr:rowOff>
        </xdr:from>
        <xdr:to>
          <xdr:col>5</xdr:col>
          <xdr:colOff>895350</xdr:colOff>
          <xdr:row>82</xdr:row>
          <xdr:rowOff>190500</xdr:rowOff>
        </xdr:to>
        <xdr:sp macro="" textlink="">
          <xdr:nvSpPr>
            <xdr:cNvPr id="287803" name="Check Box 59" hidden="1">
              <a:extLst>
                <a:ext uri="{63B3BB69-23CF-44E3-9099-C40C66FF867C}">
                  <a14:compatExt spid="_x0000_s287803"/>
                </a:ext>
                <a:ext uri="{FF2B5EF4-FFF2-40B4-BE49-F238E27FC236}">
                  <a16:creationId xmlns:a16="http://schemas.microsoft.com/office/drawing/2014/main" id="{00000000-0008-0000-0000-00003B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Faux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83</xdr:row>
          <xdr:rowOff>209550</xdr:rowOff>
        </xdr:from>
        <xdr:to>
          <xdr:col>5</xdr:col>
          <xdr:colOff>266700</xdr:colOff>
          <xdr:row>84</xdr:row>
          <xdr:rowOff>57150</xdr:rowOff>
        </xdr:to>
        <xdr:sp macro="" textlink="">
          <xdr:nvSpPr>
            <xdr:cNvPr id="287804" name="Check Box 60" hidden="1">
              <a:extLst>
                <a:ext uri="{63B3BB69-23CF-44E3-9099-C40C66FF867C}">
                  <a14:compatExt spid="_x0000_s287804"/>
                </a:ext>
                <a:ext uri="{FF2B5EF4-FFF2-40B4-BE49-F238E27FC236}">
                  <a16:creationId xmlns:a16="http://schemas.microsoft.com/office/drawing/2014/main" id="{00000000-0008-0000-0000-00003C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Vrai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83</xdr:row>
          <xdr:rowOff>209550</xdr:rowOff>
        </xdr:from>
        <xdr:to>
          <xdr:col>5</xdr:col>
          <xdr:colOff>895350</xdr:colOff>
          <xdr:row>84</xdr:row>
          <xdr:rowOff>57150</xdr:rowOff>
        </xdr:to>
        <xdr:sp macro="" textlink="">
          <xdr:nvSpPr>
            <xdr:cNvPr id="287805" name="Check Box 61" hidden="1">
              <a:extLst>
                <a:ext uri="{63B3BB69-23CF-44E3-9099-C40C66FF867C}">
                  <a14:compatExt spid="_x0000_s287805"/>
                </a:ext>
                <a:ext uri="{FF2B5EF4-FFF2-40B4-BE49-F238E27FC236}">
                  <a16:creationId xmlns:a16="http://schemas.microsoft.com/office/drawing/2014/main" id="{00000000-0008-0000-0000-00003D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Faux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56</xdr:row>
          <xdr:rowOff>184150</xdr:rowOff>
        </xdr:from>
        <xdr:to>
          <xdr:col>1</xdr:col>
          <xdr:colOff>628650</xdr:colOff>
          <xdr:row>58</xdr:row>
          <xdr:rowOff>88900</xdr:rowOff>
        </xdr:to>
        <xdr:sp macro="" textlink="">
          <xdr:nvSpPr>
            <xdr:cNvPr id="287808" name="Check Box 64" hidden="1">
              <a:extLst>
                <a:ext uri="{63B3BB69-23CF-44E3-9099-C40C66FF867C}">
                  <a14:compatExt spid="_x0000_s287808"/>
                </a:ext>
                <a:ext uri="{FF2B5EF4-FFF2-40B4-BE49-F238E27FC236}">
                  <a16:creationId xmlns:a16="http://schemas.microsoft.com/office/drawing/2014/main" id="{00000000-0008-0000-0000-000040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56</xdr:row>
          <xdr:rowOff>184150</xdr:rowOff>
        </xdr:from>
        <xdr:to>
          <xdr:col>1</xdr:col>
          <xdr:colOff>1257300</xdr:colOff>
          <xdr:row>58</xdr:row>
          <xdr:rowOff>88900</xdr:rowOff>
        </xdr:to>
        <xdr:sp macro="" textlink="">
          <xdr:nvSpPr>
            <xdr:cNvPr id="287809" name="Check Box 65" hidden="1">
              <a:extLst>
                <a:ext uri="{63B3BB69-23CF-44E3-9099-C40C66FF867C}">
                  <a14:compatExt spid="_x0000_s287809"/>
                </a:ext>
                <a:ext uri="{FF2B5EF4-FFF2-40B4-BE49-F238E27FC236}">
                  <a16:creationId xmlns:a16="http://schemas.microsoft.com/office/drawing/2014/main" id="{00000000-0008-0000-0000-000041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59</xdr:row>
          <xdr:rowOff>146050</xdr:rowOff>
        </xdr:from>
        <xdr:to>
          <xdr:col>1</xdr:col>
          <xdr:colOff>323850</xdr:colOff>
          <xdr:row>61</xdr:row>
          <xdr:rowOff>19050</xdr:rowOff>
        </xdr:to>
        <xdr:sp macro="" textlink="">
          <xdr:nvSpPr>
            <xdr:cNvPr id="287810" name="Check Box 66" hidden="1">
              <a:extLst>
                <a:ext uri="{63B3BB69-23CF-44E3-9099-C40C66FF867C}">
                  <a14:compatExt spid="_x0000_s287810"/>
                </a:ext>
                <a:ext uri="{FF2B5EF4-FFF2-40B4-BE49-F238E27FC236}">
                  <a16:creationId xmlns:a16="http://schemas.microsoft.com/office/drawing/2014/main" id="{00000000-0008-0000-0000-000042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61</xdr:row>
          <xdr:rowOff>184150</xdr:rowOff>
        </xdr:from>
        <xdr:to>
          <xdr:col>1</xdr:col>
          <xdr:colOff>323850</xdr:colOff>
          <xdr:row>63</xdr:row>
          <xdr:rowOff>0</xdr:rowOff>
        </xdr:to>
        <xdr:sp macro="" textlink="">
          <xdr:nvSpPr>
            <xdr:cNvPr id="287811" name="Check Box 67" hidden="1">
              <a:extLst>
                <a:ext uri="{63B3BB69-23CF-44E3-9099-C40C66FF867C}">
                  <a14:compatExt spid="_x0000_s287811"/>
                </a:ext>
                <a:ext uri="{FF2B5EF4-FFF2-40B4-BE49-F238E27FC236}">
                  <a16:creationId xmlns:a16="http://schemas.microsoft.com/office/drawing/2014/main" id="{00000000-0008-0000-0000-000043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62</xdr:row>
          <xdr:rowOff>184150</xdr:rowOff>
        </xdr:from>
        <xdr:to>
          <xdr:col>1</xdr:col>
          <xdr:colOff>323850</xdr:colOff>
          <xdr:row>64</xdr:row>
          <xdr:rowOff>0</xdr:rowOff>
        </xdr:to>
        <xdr:sp macro="" textlink="">
          <xdr:nvSpPr>
            <xdr:cNvPr id="287812" name="Check Box 68" hidden="1">
              <a:extLst>
                <a:ext uri="{63B3BB69-23CF-44E3-9099-C40C66FF867C}">
                  <a14:compatExt spid="_x0000_s287812"/>
                </a:ext>
                <a:ext uri="{FF2B5EF4-FFF2-40B4-BE49-F238E27FC236}">
                  <a16:creationId xmlns:a16="http://schemas.microsoft.com/office/drawing/2014/main" id="{00000000-0008-0000-0000-000044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64</xdr:row>
          <xdr:rowOff>203200</xdr:rowOff>
        </xdr:from>
        <xdr:to>
          <xdr:col>1</xdr:col>
          <xdr:colOff>323850</xdr:colOff>
          <xdr:row>66</xdr:row>
          <xdr:rowOff>19050</xdr:rowOff>
        </xdr:to>
        <xdr:sp macro="" textlink="">
          <xdr:nvSpPr>
            <xdr:cNvPr id="287813" name="Check Box 69" hidden="1">
              <a:extLst>
                <a:ext uri="{63B3BB69-23CF-44E3-9099-C40C66FF867C}">
                  <a14:compatExt spid="_x0000_s287813"/>
                </a:ext>
                <a:ext uri="{FF2B5EF4-FFF2-40B4-BE49-F238E27FC236}">
                  <a16:creationId xmlns:a16="http://schemas.microsoft.com/office/drawing/2014/main" id="{00000000-0008-0000-0000-000045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68</xdr:row>
          <xdr:rowOff>12700</xdr:rowOff>
        </xdr:from>
        <xdr:to>
          <xdr:col>1</xdr:col>
          <xdr:colOff>323850</xdr:colOff>
          <xdr:row>69</xdr:row>
          <xdr:rowOff>31750</xdr:rowOff>
        </xdr:to>
        <xdr:sp macro="" textlink="">
          <xdr:nvSpPr>
            <xdr:cNvPr id="287814" name="Check Box 70" hidden="1">
              <a:extLst>
                <a:ext uri="{63B3BB69-23CF-44E3-9099-C40C66FF867C}">
                  <a14:compatExt spid="_x0000_s287814"/>
                </a:ext>
                <a:ext uri="{FF2B5EF4-FFF2-40B4-BE49-F238E27FC236}">
                  <a16:creationId xmlns:a16="http://schemas.microsoft.com/office/drawing/2014/main" id="{00000000-0008-0000-0000-000046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68</xdr:row>
          <xdr:rowOff>184150</xdr:rowOff>
        </xdr:from>
        <xdr:to>
          <xdr:col>1</xdr:col>
          <xdr:colOff>323850</xdr:colOff>
          <xdr:row>70</xdr:row>
          <xdr:rowOff>0</xdr:rowOff>
        </xdr:to>
        <xdr:sp macro="" textlink="">
          <xdr:nvSpPr>
            <xdr:cNvPr id="287815" name="Check Box 71" hidden="1">
              <a:extLst>
                <a:ext uri="{63B3BB69-23CF-44E3-9099-C40C66FF867C}">
                  <a14:compatExt spid="_x0000_s287815"/>
                </a:ext>
                <a:ext uri="{FF2B5EF4-FFF2-40B4-BE49-F238E27FC236}">
                  <a16:creationId xmlns:a16="http://schemas.microsoft.com/office/drawing/2014/main" id="{00000000-0008-0000-0000-000047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60</xdr:row>
          <xdr:rowOff>171450</xdr:rowOff>
        </xdr:from>
        <xdr:to>
          <xdr:col>1</xdr:col>
          <xdr:colOff>323850</xdr:colOff>
          <xdr:row>61</xdr:row>
          <xdr:rowOff>190500</xdr:rowOff>
        </xdr:to>
        <xdr:sp macro="" textlink="">
          <xdr:nvSpPr>
            <xdr:cNvPr id="287816" name="Check Box 72" hidden="1">
              <a:extLst>
                <a:ext uri="{63B3BB69-23CF-44E3-9099-C40C66FF867C}">
                  <a14:compatExt spid="_x0000_s287816"/>
                </a:ext>
                <a:ext uri="{FF2B5EF4-FFF2-40B4-BE49-F238E27FC236}">
                  <a16:creationId xmlns:a16="http://schemas.microsoft.com/office/drawing/2014/main" id="{00000000-0008-0000-0000-000048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63</xdr:row>
          <xdr:rowOff>190500</xdr:rowOff>
        </xdr:from>
        <xdr:to>
          <xdr:col>1</xdr:col>
          <xdr:colOff>323850</xdr:colOff>
          <xdr:row>65</xdr:row>
          <xdr:rowOff>12700</xdr:rowOff>
        </xdr:to>
        <xdr:sp macro="" textlink="">
          <xdr:nvSpPr>
            <xdr:cNvPr id="287817" name="Check Box 73" hidden="1">
              <a:extLst>
                <a:ext uri="{63B3BB69-23CF-44E3-9099-C40C66FF867C}">
                  <a14:compatExt spid="_x0000_s287817"/>
                </a:ext>
                <a:ext uri="{FF2B5EF4-FFF2-40B4-BE49-F238E27FC236}">
                  <a16:creationId xmlns:a16="http://schemas.microsoft.com/office/drawing/2014/main" id="{00000000-0008-0000-0000-000049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66</xdr:row>
          <xdr:rowOff>0</xdr:rowOff>
        </xdr:from>
        <xdr:to>
          <xdr:col>1</xdr:col>
          <xdr:colOff>323850</xdr:colOff>
          <xdr:row>67</xdr:row>
          <xdr:rowOff>19050</xdr:rowOff>
        </xdr:to>
        <xdr:sp macro="" textlink="">
          <xdr:nvSpPr>
            <xdr:cNvPr id="287818" name="Check Box 74" hidden="1">
              <a:extLst>
                <a:ext uri="{63B3BB69-23CF-44E3-9099-C40C66FF867C}">
                  <a14:compatExt spid="_x0000_s287818"/>
                </a:ext>
                <a:ext uri="{FF2B5EF4-FFF2-40B4-BE49-F238E27FC236}">
                  <a16:creationId xmlns:a16="http://schemas.microsoft.com/office/drawing/2014/main" id="{00000000-0008-0000-0000-00004A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67</xdr:row>
          <xdr:rowOff>12700</xdr:rowOff>
        </xdr:from>
        <xdr:to>
          <xdr:col>1</xdr:col>
          <xdr:colOff>323850</xdr:colOff>
          <xdr:row>68</xdr:row>
          <xdr:rowOff>31750</xdr:rowOff>
        </xdr:to>
        <xdr:sp macro="" textlink="">
          <xdr:nvSpPr>
            <xdr:cNvPr id="287819" name="Check Box 75" hidden="1">
              <a:extLst>
                <a:ext uri="{63B3BB69-23CF-44E3-9099-C40C66FF867C}">
                  <a14:compatExt spid="_x0000_s287819"/>
                </a:ext>
                <a:ext uri="{FF2B5EF4-FFF2-40B4-BE49-F238E27FC236}">
                  <a16:creationId xmlns:a16="http://schemas.microsoft.com/office/drawing/2014/main" id="{00000000-0008-0000-0000-00004B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69</xdr:row>
          <xdr:rowOff>184150</xdr:rowOff>
        </xdr:from>
        <xdr:to>
          <xdr:col>1</xdr:col>
          <xdr:colOff>323850</xdr:colOff>
          <xdr:row>71</xdr:row>
          <xdr:rowOff>0</xdr:rowOff>
        </xdr:to>
        <xdr:sp macro="" textlink="">
          <xdr:nvSpPr>
            <xdr:cNvPr id="287821" name="Check Box 77" hidden="1">
              <a:extLst>
                <a:ext uri="{63B3BB69-23CF-44E3-9099-C40C66FF867C}">
                  <a14:compatExt spid="_x0000_s287821"/>
                </a:ext>
                <a:ext uri="{FF2B5EF4-FFF2-40B4-BE49-F238E27FC236}">
                  <a16:creationId xmlns:a16="http://schemas.microsoft.com/office/drawing/2014/main" id="{00000000-0008-0000-0000-00004D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xdr:row>
          <xdr:rowOff>152400</xdr:rowOff>
        </xdr:from>
        <xdr:to>
          <xdr:col>3</xdr:col>
          <xdr:colOff>400050</xdr:colOff>
          <xdr:row>16</xdr:row>
          <xdr:rowOff>209550</xdr:rowOff>
        </xdr:to>
        <xdr:sp macro="" textlink="">
          <xdr:nvSpPr>
            <xdr:cNvPr id="287822" name="Check Box 78" hidden="1">
              <a:extLst>
                <a:ext uri="{63B3BB69-23CF-44E3-9099-C40C66FF867C}">
                  <a14:compatExt spid="_x0000_s287822"/>
                </a:ext>
                <a:ext uri="{FF2B5EF4-FFF2-40B4-BE49-F238E27FC236}">
                  <a16:creationId xmlns:a16="http://schemas.microsoft.com/office/drawing/2014/main" id="{00000000-0008-0000-0000-00004E6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165100</xdr:colOff>
          <xdr:row>6</xdr:row>
          <xdr:rowOff>95250</xdr:rowOff>
        </xdr:from>
        <xdr:to>
          <xdr:col>9</xdr:col>
          <xdr:colOff>0</xdr:colOff>
          <xdr:row>8</xdr:row>
          <xdr:rowOff>31750</xdr:rowOff>
        </xdr:to>
        <xdr:sp macro="" textlink="">
          <xdr:nvSpPr>
            <xdr:cNvPr id="101378" name="Check Box 2" hidden="1">
              <a:extLst>
                <a:ext uri="{63B3BB69-23CF-44E3-9099-C40C66FF867C}">
                  <a14:compatExt spid="_x0000_s101378"/>
                </a:ext>
                <a:ext uri="{FF2B5EF4-FFF2-40B4-BE49-F238E27FC236}">
                  <a16:creationId xmlns:a16="http://schemas.microsoft.com/office/drawing/2014/main" id="{00000000-0008-0000-1000-00000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7</xdr:row>
          <xdr:rowOff>95250</xdr:rowOff>
        </xdr:from>
        <xdr:to>
          <xdr:col>9</xdr:col>
          <xdr:colOff>0</xdr:colOff>
          <xdr:row>9</xdr:row>
          <xdr:rowOff>31750</xdr:rowOff>
        </xdr:to>
        <xdr:sp macro="" textlink="">
          <xdr:nvSpPr>
            <xdr:cNvPr id="101379" name="Check Box 3" hidden="1">
              <a:extLst>
                <a:ext uri="{63B3BB69-23CF-44E3-9099-C40C66FF867C}">
                  <a14:compatExt spid="_x0000_s101379"/>
                </a:ext>
                <a:ext uri="{FF2B5EF4-FFF2-40B4-BE49-F238E27FC236}">
                  <a16:creationId xmlns:a16="http://schemas.microsoft.com/office/drawing/2014/main" id="{00000000-0008-0000-1000-00000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xdr:twoCellAnchor>
    <xdr:from>
      <xdr:col>0</xdr:col>
      <xdr:colOff>9526</xdr:colOff>
      <xdr:row>200</xdr:row>
      <xdr:rowOff>152399</xdr:rowOff>
    </xdr:from>
    <xdr:to>
      <xdr:col>9</xdr:col>
      <xdr:colOff>133351</xdr:colOff>
      <xdr:row>224</xdr:row>
      <xdr:rowOff>85725</xdr:rowOff>
    </xdr:to>
    <xdr:sp macro="" textlink="">
      <xdr:nvSpPr>
        <xdr:cNvPr id="2" name="ZoneTexte 1">
          <a:extLst>
            <a:ext uri="{FF2B5EF4-FFF2-40B4-BE49-F238E27FC236}">
              <a16:creationId xmlns:a16="http://schemas.microsoft.com/office/drawing/2014/main" id="{00000000-0008-0000-1000-000002000000}"/>
            </a:ext>
          </a:extLst>
        </xdr:cNvPr>
        <xdr:cNvSpPr txBox="1"/>
      </xdr:nvSpPr>
      <xdr:spPr>
        <a:xfrm>
          <a:off x="9526" y="32384999"/>
          <a:ext cx="8534400" cy="38195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228</xdr:row>
      <xdr:rowOff>152399</xdr:rowOff>
    </xdr:from>
    <xdr:to>
      <xdr:col>9</xdr:col>
      <xdr:colOff>123825</xdr:colOff>
      <xdr:row>248</xdr:row>
      <xdr:rowOff>85725</xdr:rowOff>
    </xdr:to>
    <xdr:sp macro="" textlink="">
      <xdr:nvSpPr>
        <xdr:cNvPr id="6" name="ZoneTexte 5">
          <a:extLst>
            <a:ext uri="{FF2B5EF4-FFF2-40B4-BE49-F238E27FC236}">
              <a16:creationId xmlns:a16="http://schemas.microsoft.com/office/drawing/2014/main" id="{00000000-0008-0000-1000-000006000000}"/>
            </a:ext>
          </a:extLst>
        </xdr:cNvPr>
        <xdr:cNvSpPr txBox="1"/>
      </xdr:nvSpPr>
      <xdr:spPr>
        <a:xfrm>
          <a:off x="9525" y="36137849"/>
          <a:ext cx="7200900" cy="31718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3</xdr:col>
          <xdr:colOff>190500</xdr:colOff>
          <xdr:row>7</xdr:row>
          <xdr:rowOff>19050</xdr:rowOff>
        </xdr:from>
        <xdr:to>
          <xdr:col>5</xdr:col>
          <xdr:colOff>31750</xdr:colOff>
          <xdr:row>8</xdr:row>
          <xdr:rowOff>95250</xdr:rowOff>
        </xdr:to>
        <xdr:sp macro="" textlink="">
          <xdr:nvSpPr>
            <xdr:cNvPr id="101383" name="Check Box 7" hidden="1">
              <a:extLst>
                <a:ext uri="{63B3BB69-23CF-44E3-9099-C40C66FF867C}">
                  <a14:compatExt spid="_x0000_s101383"/>
                </a:ext>
                <a:ext uri="{FF2B5EF4-FFF2-40B4-BE49-F238E27FC236}">
                  <a16:creationId xmlns:a16="http://schemas.microsoft.com/office/drawing/2014/main" id="{00000000-0008-0000-1000-00000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171450</xdr:colOff>
          <xdr:row>5</xdr:row>
          <xdr:rowOff>184150</xdr:rowOff>
        </xdr:from>
        <xdr:to>
          <xdr:col>4</xdr:col>
          <xdr:colOff>57150</xdr:colOff>
          <xdr:row>7</xdr:row>
          <xdr:rowOff>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1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5</xdr:row>
          <xdr:rowOff>165100</xdr:rowOff>
        </xdr:from>
        <xdr:to>
          <xdr:col>9</xdr:col>
          <xdr:colOff>266700</xdr:colOff>
          <xdr:row>6</xdr:row>
          <xdr:rowOff>133350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1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xdr:row>
          <xdr:rowOff>152400</xdr:rowOff>
        </xdr:from>
        <xdr:to>
          <xdr:col>7</xdr:col>
          <xdr:colOff>641350</xdr:colOff>
          <xdr:row>8</xdr:row>
          <xdr:rowOff>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1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xdr:twoCellAnchor>
    <xdr:from>
      <xdr:col>0</xdr:col>
      <xdr:colOff>9525</xdr:colOff>
      <xdr:row>163</xdr:row>
      <xdr:rowOff>152400</xdr:rowOff>
    </xdr:from>
    <xdr:to>
      <xdr:col>9</xdr:col>
      <xdr:colOff>57150</xdr:colOff>
      <xdr:row>172</xdr:row>
      <xdr:rowOff>104775</xdr:rowOff>
    </xdr:to>
    <xdr:sp macro="" textlink="">
      <xdr:nvSpPr>
        <xdr:cNvPr id="5" name="ZoneTexte 4">
          <a:extLst>
            <a:ext uri="{FF2B5EF4-FFF2-40B4-BE49-F238E27FC236}">
              <a16:creationId xmlns:a16="http://schemas.microsoft.com/office/drawing/2014/main" id="{00000000-0008-0000-1100-000005000000}"/>
            </a:ext>
          </a:extLst>
        </xdr:cNvPr>
        <xdr:cNvSpPr txBox="1"/>
      </xdr:nvSpPr>
      <xdr:spPr>
        <a:xfrm>
          <a:off x="9525" y="25565100"/>
          <a:ext cx="7239000" cy="1409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179</xdr:row>
      <xdr:rowOff>152399</xdr:rowOff>
    </xdr:from>
    <xdr:to>
      <xdr:col>9</xdr:col>
      <xdr:colOff>57150</xdr:colOff>
      <xdr:row>191</xdr:row>
      <xdr:rowOff>142875</xdr:rowOff>
    </xdr:to>
    <xdr:sp macro="" textlink="">
      <xdr:nvSpPr>
        <xdr:cNvPr id="6" name="ZoneTexte 5">
          <a:extLst>
            <a:ext uri="{FF2B5EF4-FFF2-40B4-BE49-F238E27FC236}">
              <a16:creationId xmlns:a16="http://schemas.microsoft.com/office/drawing/2014/main" id="{00000000-0008-0000-1100-000006000000}"/>
            </a:ext>
          </a:extLst>
        </xdr:cNvPr>
        <xdr:cNvSpPr txBox="1"/>
      </xdr:nvSpPr>
      <xdr:spPr>
        <a:xfrm>
          <a:off x="9525" y="28203524"/>
          <a:ext cx="7600950" cy="19335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9524</xdr:colOff>
      <xdr:row>185</xdr:row>
      <xdr:rowOff>0</xdr:rowOff>
    </xdr:from>
    <xdr:to>
      <xdr:col>9</xdr:col>
      <xdr:colOff>200025</xdr:colOff>
      <xdr:row>192</xdr:row>
      <xdr:rowOff>152400</xdr:rowOff>
    </xdr:to>
    <xdr:sp macro="" textlink="">
      <xdr:nvSpPr>
        <xdr:cNvPr id="5" name="ZoneTexte 4">
          <a:extLst>
            <a:ext uri="{FF2B5EF4-FFF2-40B4-BE49-F238E27FC236}">
              <a16:creationId xmlns:a16="http://schemas.microsoft.com/office/drawing/2014/main" id="{00000000-0008-0000-1200-000005000000}"/>
            </a:ext>
          </a:extLst>
        </xdr:cNvPr>
        <xdr:cNvSpPr txBox="1"/>
      </xdr:nvSpPr>
      <xdr:spPr>
        <a:xfrm>
          <a:off x="9524" y="28965525"/>
          <a:ext cx="8267701" cy="1285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9524</xdr:colOff>
      <xdr:row>197</xdr:row>
      <xdr:rowOff>0</xdr:rowOff>
    </xdr:from>
    <xdr:to>
      <xdr:col>9</xdr:col>
      <xdr:colOff>257175</xdr:colOff>
      <xdr:row>204</xdr:row>
      <xdr:rowOff>114300</xdr:rowOff>
    </xdr:to>
    <xdr:sp macro="" textlink="">
      <xdr:nvSpPr>
        <xdr:cNvPr id="6" name="ZoneTexte 5">
          <a:extLst>
            <a:ext uri="{FF2B5EF4-FFF2-40B4-BE49-F238E27FC236}">
              <a16:creationId xmlns:a16="http://schemas.microsoft.com/office/drawing/2014/main" id="{00000000-0008-0000-1200-000006000000}"/>
            </a:ext>
          </a:extLst>
        </xdr:cNvPr>
        <xdr:cNvSpPr txBox="1"/>
      </xdr:nvSpPr>
      <xdr:spPr>
        <a:xfrm>
          <a:off x="9524" y="31003875"/>
          <a:ext cx="8324851" cy="1247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7</xdr:row>
          <xdr:rowOff>184150</xdr:rowOff>
        </xdr:from>
        <xdr:to>
          <xdr:col>4</xdr:col>
          <xdr:colOff>0</xdr:colOff>
          <xdr:row>8</xdr:row>
          <xdr:rowOff>0</xdr:rowOff>
        </xdr:to>
        <xdr:sp macro="" textlink="">
          <xdr:nvSpPr>
            <xdr:cNvPr id="46127" name="Check Box 47" hidden="1">
              <a:extLst>
                <a:ext uri="{63B3BB69-23CF-44E3-9099-C40C66FF867C}">
                  <a14:compatExt spid="_x0000_s46127"/>
                </a:ext>
                <a:ext uri="{FF2B5EF4-FFF2-40B4-BE49-F238E27FC236}">
                  <a16:creationId xmlns:a16="http://schemas.microsoft.com/office/drawing/2014/main" id="{00000000-0008-0000-1200-00002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0</xdr:colOff>
          <xdr:row>7</xdr:row>
          <xdr:rowOff>0</xdr:rowOff>
        </xdr:to>
        <xdr:sp macro="" textlink="">
          <xdr:nvSpPr>
            <xdr:cNvPr id="46128" name="Check Box 48" hidden="1">
              <a:extLst>
                <a:ext uri="{63B3BB69-23CF-44E3-9099-C40C66FF867C}">
                  <a14:compatExt spid="_x0000_s46128"/>
                </a:ext>
                <a:ext uri="{FF2B5EF4-FFF2-40B4-BE49-F238E27FC236}">
                  <a16:creationId xmlns:a16="http://schemas.microsoft.com/office/drawing/2014/main" id="{00000000-0008-0000-1200-00003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Prévu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184150</xdr:rowOff>
        </xdr:from>
        <xdr:to>
          <xdr:col>8</xdr:col>
          <xdr:colOff>0</xdr:colOff>
          <xdr:row>8</xdr:row>
          <xdr:rowOff>0</xdr:rowOff>
        </xdr:to>
        <xdr:sp macro="" textlink="">
          <xdr:nvSpPr>
            <xdr:cNvPr id="46129" name="Check Box 49" hidden="1">
              <a:extLst>
                <a:ext uri="{63B3BB69-23CF-44E3-9099-C40C66FF867C}">
                  <a14:compatExt spid="_x0000_s46129"/>
                </a:ext>
                <a:ext uri="{FF2B5EF4-FFF2-40B4-BE49-F238E27FC236}">
                  <a16:creationId xmlns:a16="http://schemas.microsoft.com/office/drawing/2014/main" id="{00000000-0008-0000-1200-00003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Revisé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xdr:row>
          <xdr:rowOff>38100</xdr:rowOff>
        </xdr:from>
        <xdr:to>
          <xdr:col>5</xdr:col>
          <xdr:colOff>88900</xdr:colOff>
          <xdr:row>7</xdr:row>
          <xdr:rowOff>50800</xdr:rowOff>
        </xdr:to>
        <xdr:sp macro="" textlink="">
          <xdr:nvSpPr>
            <xdr:cNvPr id="46132" name="Check Box 52" hidden="1">
              <a:extLst>
                <a:ext uri="{63B3BB69-23CF-44E3-9099-C40C66FF867C}">
                  <a14:compatExt spid="_x0000_s46132"/>
                </a:ext>
                <a:ext uri="{FF2B5EF4-FFF2-40B4-BE49-F238E27FC236}">
                  <a16:creationId xmlns:a16="http://schemas.microsoft.com/office/drawing/2014/main" id="{00000000-0008-0000-1200-00003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xdr:row>
          <xdr:rowOff>19050</xdr:rowOff>
        </xdr:from>
        <xdr:to>
          <xdr:col>9</xdr:col>
          <xdr:colOff>298450</xdr:colOff>
          <xdr:row>7</xdr:row>
          <xdr:rowOff>69850</xdr:rowOff>
        </xdr:to>
        <xdr:sp macro="" textlink="">
          <xdr:nvSpPr>
            <xdr:cNvPr id="46133" name="Check Box 53" hidden="1">
              <a:extLst>
                <a:ext uri="{63B3BB69-23CF-44E3-9099-C40C66FF867C}">
                  <a14:compatExt spid="_x0000_s46133"/>
                </a:ext>
                <a:ext uri="{FF2B5EF4-FFF2-40B4-BE49-F238E27FC236}">
                  <a16:creationId xmlns:a16="http://schemas.microsoft.com/office/drawing/2014/main" id="{00000000-0008-0000-1200-00003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7</xdr:row>
          <xdr:rowOff>31750</xdr:rowOff>
        </xdr:from>
        <xdr:to>
          <xdr:col>8</xdr:col>
          <xdr:colOff>31750</xdr:colOff>
          <xdr:row>7</xdr:row>
          <xdr:rowOff>184150</xdr:rowOff>
        </xdr:to>
        <xdr:sp macro="" textlink="">
          <xdr:nvSpPr>
            <xdr:cNvPr id="46134" name="Check Box 54" hidden="1">
              <a:extLst>
                <a:ext uri="{63B3BB69-23CF-44E3-9099-C40C66FF867C}">
                  <a14:compatExt spid="_x0000_s46134"/>
                </a:ext>
                <a:ext uri="{FF2B5EF4-FFF2-40B4-BE49-F238E27FC236}">
                  <a16:creationId xmlns:a16="http://schemas.microsoft.com/office/drawing/2014/main" id="{00000000-0008-0000-1200-00003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4</xdr:row>
          <xdr:rowOff>0</xdr:rowOff>
        </xdr:from>
        <xdr:to>
          <xdr:col>14</xdr:col>
          <xdr:colOff>0</xdr:colOff>
          <xdr:row>5</xdr:row>
          <xdr:rowOff>0</xdr:rowOff>
        </xdr:to>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1300-00003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xdr:row>
          <xdr:rowOff>0</xdr:rowOff>
        </xdr:from>
        <xdr:to>
          <xdr:col>14</xdr:col>
          <xdr:colOff>0</xdr:colOff>
          <xdr:row>5</xdr:row>
          <xdr:rowOff>0</xdr:rowOff>
        </xdr:to>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1300-00003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xdr:colOff>
      <xdr:row>183</xdr:row>
      <xdr:rowOff>152402</xdr:rowOff>
    </xdr:from>
    <xdr:to>
      <xdr:col>26</xdr:col>
      <xdr:colOff>42334</xdr:colOff>
      <xdr:row>197</xdr:row>
      <xdr:rowOff>116418</xdr:rowOff>
    </xdr:to>
    <xdr:sp macro="" textlink="">
      <xdr:nvSpPr>
        <xdr:cNvPr id="4" name="ZoneTexte 3">
          <a:extLst>
            <a:ext uri="{FF2B5EF4-FFF2-40B4-BE49-F238E27FC236}">
              <a16:creationId xmlns:a16="http://schemas.microsoft.com/office/drawing/2014/main" id="{00000000-0008-0000-1300-000004000000}"/>
            </a:ext>
          </a:extLst>
        </xdr:cNvPr>
        <xdr:cNvSpPr txBox="1"/>
      </xdr:nvSpPr>
      <xdr:spPr>
        <a:xfrm>
          <a:off x="94192" y="32727902"/>
          <a:ext cx="10880725" cy="218651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0</xdr:colOff>
      <xdr:row>203</xdr:row>
      <xdr:rowOff>0</xdr:rowOff>
    </xdr:from>
    <xdr:to>
      <xdr:col>26</xdr:col>
      <xdr:colOff>32809</xdr:colOff>
      <xdr:row>217</xdr:row>
      <xdr:rowOff>133350</xdr:rowOff>
    </xdr:to>
    <xdr:sp macro="" textlink="">
      <xdr:nvSpPr>
        <xdr:cNvPr id="6" name="ZoneTexte 5">
          <a:extLst>
            <a:ext uri="{FF2B5EF4-FFF2-40B4-BE49-F238E27FC236}">
              <a16:creationId xmlns:a16="http://schemas.microsoft.com/office/drawing/2014/main" id="{00000000-0008-0000-1300-000006000000}"/>
            </a:ext>
          </a:extLst>
        </xdr:cNvPr>
        <xdr:cNvSpPr txBox="1"/>
      </xdr:nvSpPr>
      <xdr:spPr>
        <a:xfrm>
          <a:off x="85725" y="35994975"/>
          <a:ext cx="10415059" cy="2400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15</xdr:col>
          <xdr:colOff>260350</xdr:colOff>
          <xdr:row>6</xdr:row>
          <xdr:rowOff>247650</xdr:rowOff>
        </xdr:from>
        <xdr:to>
          <xdr:col>15</xdr:col>
          <xdr:colOff>565150</xdr:colOff>
          <xdr:row>7</xdr:row>
          <xdr:rowOff>31750</xdr:rowOff>
        </xdr:to>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1300-00003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6</xdr:row>
          <xdr:rowOff>247650</xdr:rowOff>
        </xdr:from>
        <xdr:to>
          <xdr:col>19</xdr:col>
          <xdr:colOff>552450</xdr:colOff>
          <xdr:row>7</xdr:row>
          <xdr:rowOff>31750</xdr:rowOff>
        </xdr:to>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1300-00003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165100</xdr:colOff>
          <xdr:row>6</xdr:row>
          <xdr:rowOff>127000</xdr:rowOff>
        </xdr:from>
        <xdr:to>
          <xdr:col>9</xdr:col>
          <xdr:colOff>247650</xdr:colOff>
          <xdr:row>8</xdr:row>
          <xdr:rowOff>38100</xdr:rowOff>
        </xdr:to>
        <xdr:sp macro="" textlink="">
          <xdr:nvSpPr>
            <xdr:cNvPr id="282625" name="Check Box 1" hidden="1">
              <a:extLst>
                <a:ext uri="{63B3BB69-23CF-44E3-9099-C40C66FF867C}">
                  <a14:compatExt spid="_x0000_s282625"/>
                </a:ext>
                <a:ext uri="{FF2B5EF4-FFF2-40B4-BE49-F238E27FC236}">
                  <a16:creationId xmlns:a16="http://schemas.microsoft.com/office/drawing/2014/main" id="{00000000-0008-0000-1400-000001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7</xdr:row>
          <xdr:rowOff>114300</xdr:rowOff>
        </xdr:from>
        <xdr:to>
          <xdr:col>9</xdr:col>
          <xdr:colOff>0</xdr:colOff>
          <xdr:row>9</xdr:row>
          <xdr:rowOff>12700</xdr:rowOff>
        </xdr:to>
        <xdr:sp macro="" textlink="">
          <xdr:nvSpPr>
            <xdr:cNvPr id="282626" name="Check Box 2" hidden="1">
              <a:extLst>
                <a:ext uri="{63B3BB69-23CF-44E3-9099-C40C66FF867C}">
                  <a14:compatExt spid="_x0000_s282626"/>
                </a:ext>
                <a:ext uri="{FF2B5EF4-FFF2-40B4-BE49-F238E27FC236}">
                  <a16:creationId xmlns:a16="http://schemas.microsoft.com/office/drawing/2014/main" id="{00000000-0008-0000-1400-000002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xdr:twoCellAnchor>
    <xdr:from>
      <xdr:col>0</xdr:col>
      <xdr:colOff>9526</xdr:colOff>
      <xdr:row>208</xdr:row>
      <xdr:rowOff>152399</xdr:rowOff>
    </xdr:from>
    <xdr:to>
      <xdr:col>9</xdr:col>
      <xdr:colOff>133351</xdr:colOff>
      <xdr:row>232</xdr:row>
      <xdr:rowOff>85725</xdr:rowOff>
    </xdr:to>
    <xdr:sp macro="" textlink="">
      <xdr:nvSpPr>
        <xdr:cNvPr id="4" name="ZoneTexte 3">
          <a:extLst>
            <a:ext uri="{FF2B5EF4-FFF2-40B4-BE49-F238E27FC236}">
              <a16:creationId xmlns:a16="http://schemas.microsoft.com/office/drawing/2014/main" id="{00000000-0008-0000-1400-000004000000}"/>
            </a:ext>
          </a:extLst>
        </xdr:cNvPr>
        <xdr:cNvSpPr txBox="1"/>
      </xdr:nvSpPr>
      <xdr:spPr>
        <a:xfrm>
          <a:off x="9526" y="40995599"/>
          <a:ext cx="7620000" cy="38195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236</xdr:row>
      <xdr:rowOff>152399</xdr:rowOff>
    </xdr:from>
    <xdr:to>
      <xdr:col>9</xdr:col>
      <xdr:colOff>200025</xdr:colOff>
      <xdr:row>262</xdr:row>
      <xdr:rowOff>123825</xdr:rowOff>
    </xdr:to>
    <xdr:sp macro="" textlink="">
      <xdr:nvSpPr>
        <xdr:cNvPr id="5" name="ZoneTexte 4">
          <a:extLst>
            <a:ext uri="{FF2B5EF4-FFF2-40B4-BE49-F238E27FC236}">
              <a16:creationId xmlns:a16="http://schemas.microsoft.com/office/drawing/2014/main" id="{00000000-0008-0000-1400-000005000000}"/>
            </a:ext>
          </a:extLst>
        </xdr:cNvPr>
        <xdr:cNvSpPr txBox="1"/>
      </xdr:nvSpPr>
      <xdr:spPr>
        <a:xfrm>
          <a:off x="9525" y="45910499"/>
          <a:ext cx="7686675" cy="41814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3</xdr:col>
          <xdr:colOff>190500</xdr:colOff>
          <xdr:row>6</xdr:row>
          <xdr:rowOff>127000</xdr:rowOff>
        </xdr:from>
        <xdr:to>
          <xdr:col>5</xdr:col>
          <xdr:colOff>31750</xdr:colOff>
          <xdr:row>8</xdr:row>
          <xdr:rowOff>38100</xdr:rowOff>
        </xdr:to>
        <xdr:sp macro="" textlink="">
          <xdr:nvSpPr>
            <xdr:cNvPr id="282628" name="Check Box 4" hidden="1">
              <a:extLst>
                <a:ext uri="{63B3BB69-23CF-44E3-9099-C40C66FF867C}">
                  <a14:compatExt spid="_x0000_s282628"/>
                </a:ext>
                <a:ext uri="{FF2B5EF4-FFF2-40B4-BE49-F238E27FC236}">
                  <a16:creationId xmlns:a16="http://schemas.microsoft.com/office/drawing/2014/main" id="{00000000-0008-0000-1400-000004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641350</xdr:colOff>
          <xdr:row>5</xdr:row>
          <xdr:rowOff>95250</xdr:rowOff>
        </xdr:from>
        <xdr:to>
          <xdr:col>8</xdr:col>
          <xdr:colOff>38100</xdr:colOff>
          <xdr:row>6</xdr:row>
          <xdr:rowOff>114300</xdr:rowOff>
        </xdr:to>
        <xdr:sp macro="" textlink="">
          <xdr:nvSpPr>
            <xdr:cNvPr id="270337" name="Check Box 1" hidden="1">
              <a:extLst>
                <a:ext uri="{63B3BB69-23CF-44E3-9099-C40C66FF867C}">
                  <a14:compatExt spid="_x0000_s270337"/>
                </a:ext>
                <a:ext uri="{FF2B5EF4-FFF2-40B4-BE49-F238E27FC236}">
                  <a16:creationId xmlns:a16="http://schemas.microsoft.com/office/drawing/2014/main" id="{00000000-0008-0000-1900-000001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5</xdr:row>
          <xdr:rowOff>95250</xdr:rowOff>
        </xdr:from>
        <xdr:to>
          <xdr:col>11</xdr:col>
          <xdr:colOff>12700</xdr:colOff>
          <xdr:row>6</xdr:row>
          <xdr:rowOff>114300</xdr:rowOff>
        </xdr:to>
        <xdr:sp macro="" textlink="">
          <xdr:nvSpPr>
            <xdr:cNvPr id="270338" name="Check Box 2" hidden="1">
              <a:extLst>
                <a:ext uri="{63B3BB69-23CF-44E3-9099-C40C66FF867C}">
                  <a14:compatExt spid="_x0000_s270338"/>
                </a:ext>
                <a:ext uri="{FF2B5EF4-FFF2-40B4-BE49-F238E27FC236}">
                  <a16:creationId xmlns:a16="http://schemas.microsoft.com/office/drawing/2014/main" id="{00000000-0008-0000-1900-000002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56</xdr:row>
          <xdr:rowOff>133350</xdr:rowOff>
        </xdr:from>
        <xdr:to>
          <xdr:col>5</xdr:col>
          <xdr:colOff>488950</xdr:colOff>
          <xdr:row>58</xdr:row>
          <xdr:rowOff>38100</xdr:rowOff>
        </xdr:to>
        <xdr:sp macro="" textlink="">
          <xdr:nvSpPr>
            <xdr:cNvPr id="270339" name="Check Box 3" hidden="1">
              <a:extLst>
                <a:ext uri="{63B3BB69-23CF-44E3-9099-C40C66FF867C}">
                  <a14:compatExt spid="_x0000_s270339"/>
                </a:ext>
                <a:ext uri="{FF2B5EF4-FFF2-40B4-BE49-F238E27FC236}">
                  <a16:creationId xmlns:a16="http://schemas.microsoft.com/office/drawing/2014/main" id="{00000000-0008-0000-1900-000003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57</xdr:row>
          <xdr:rowOff>152400</xdr:rowOff>
        </xdr:from>
        <xdr:to>
          <xdr:col>5</xdr:col>
          <xdr:colOff>488950</xdr:colOff>
          <xdr:row>59</xdr:row>
          <xdr:rowOff>19050</xdr:rowOff>
        </xdr:to>
        <xdr:sp macro="" textlink="">
          <xdr:nvSpPr>
            <xdr:cNvPr id="270340" name="Check Box 4" hidden="1">
              <a:extLst>
                <a:ext uri="{63B3BB69-23CF-44E3-9099-C40C66FF867C}">
                  <a14:compatExt spid="_x0000_s270340"/>
                </a:ext>
                <a:ext uri="{FF2B5EF4-FFF2-40B4-BE49-F238E27FC236}">
                  <a16:creationId xmlns:a16="http://schemas.microsoft.com/office/drawing/2014/main" id="{00000000-0008-0000-1900-000004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58</xdr:row>
          <xdr:rowOff>88900</xdr:rowOff>
        </xdr:from>
        <xdr:to>
          <xdr:col>5</xdr:col>
          <xdr:colOff>488950</xdr:colOff>
          <xdr:row>60</xdr:row>
          <xdr:rowOff>31750</xdr:rowOff>
        </xdr:to>
        <xdr:sp macro="" textlink="">
          <xdr:nvSpPr>
            <xdr:cNvPr id="270341" name="Check Box 5" hidden="1">
              <a:extLst>
                <a:ext uri="{63B3BB69-23CF-44E3-9099-C40C66FF867C}">
                  <a14:compatExt spid="_x0000_s270341"/>
                </a:ext>
                <a:ext uri="{FF2B5EF4-FFF2-40B4-BE49-F238E27FC236}">
                  <a16:creationId xmlns:a16="http://schemas.microsoft.com/office/drawing/2014/main" id="{00000000-0008-0000-1900-000005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xdr:row>
          <xdr:rowOff>133350</xdr:rowOff>
        </xdr:from>
        <xdr:to>
          <xdr:col>7</xdr:col>
          <xdr:colOff>590550</xdr:colOff>
          <xdr:row>58</xdr:row>
          <xdr:rowOff>38100</xdr:rowOff>
        </xdr:to>
        <xdr:sp macro="" textlink="">
          <xdr:nvSpPr>
            <xdr:cNvPr id="270342" name="Check Box 6" hidden="1">
              <a:extLst>
                <a:ext uri="{63B3BB69-23CF-44E3-9099-C40C66FF867C}">
                  <a14:compatExt spid="_x0000_s270342"/>
                </a:ext>
                <a:ext uri="{FF2B5EF4-FFF2-40B4-BE49-F238E27FC236}">
                  <a16:creationId xmlns:a16="http://schemas.microsoft.com/office/drawing/2014/main" id="{00000000-0008-0000-1900-000006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146050</xdr:rowOff>
        </xdr:from>
        <xdr:to>
          <xdr:col>7</xdr:col>
          <xdr:colOff>508000</xdr:colOff>
          <xdr:row>59</xdr:row>
          <xdr:rowOff>12700</xdr:rowOff>
        </xdr:to>
        <xdr:sp macro="" textlink="">
          <xdr:nvSpPr>
            <xdr:cNvPr id="270343" name="Check Box 7" hidden="1">
              <a:extLst>
                <a:ext uri="{63B3BB69-23CF-44E3-9099-C40C66FF867C}">
                  <a14:compatExt spid="_x0000_s270343"/>
                </a:ext>
                <a:ext uri="{FF2B5EF4-FFF2-40B4-BE49-F238E27FC236}">
                  <a16:creationId xmlns:a16="http://schemas.microsoft.com/office/drawing/2014/main" id="{00000000-0008-0000-1900-000007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95250</xdr:rowOff>
        </xdr:from>
        <xdr:to>
          <xdr:col>7</xdr:col>
          <xdr:colOff>590550</xdr:colOff>
          <xdr:row>60</xdr:row>
          <xdr:rowOff>38100</xdr:rowOff>
        </xdr:to>
        <xdr:sp macro="" textlink="">
          <xdr:nvSpPr>
            <xdr:cNvPr id="270344" name="Check Box 8" hidden="1">
              <a:extLst>
                <a:ext uri="{63B3BB69-23CF-44E3-9099-C40C66FF867C}">
                  <a14:compatExt spid="_x0000_s270344"/>
                </a:ext>
                <a:ext uri="{FF2B5EF4-FFF2-40B4-BE49-F238E27FC236}">
                  <a16:creationId xmlns:a16="http://schemas.microsoft.com/office/drawing/2014/main" id="{00000000-0008-0000-1900-000008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641350</xdr:colOff>
          <xdr:row>6</xdr:row>
          <xdr:rowOff>95250</xdr:rowOff>
        </xdr:from>
        <xdr:to>
          <xdr:col>8</xdr:col>
          <xdr:colOff>38100</xdr:colOff>
          <xdr:row>7</xdr:row>
          <xdr:rowOff>114300</xdr:rowOff>
        </xdr:to>
        <xdr:sp macro="" textlink="">
          <xdr:nvSpPr>
            <xdr:cNvPr id="270345" name="Check Box 9" hidden="1">
              <a:extLst>
                <a:ext uri="{63B3BB69-23CF-44E3-9099-C40C66FF867C}">
                  <a14:compatExt spid="_x0000_s270345"/>
                </a:ext>
                <a:ext uri="{FF2B5EF4-FFF2-40B4-BE49-F238E27FC236}">
                  <a16:creationId xmlns:a16="http://schemas.microsoft.com/office/drawing/2014/main" id="{00000000-0008-0000-1900-000009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6</xdr:row>
          <xdr:rowOff>88900</xdr:rowOff>
        </xdr:from>
        <xdr:to>
          <xdr:col>11</xdr:col>
          <xdr:colOff>12700</xdr:colOff>
          <xdr:row>7</xdr:row>
          <xdr:rowOff>107950</xdr:rowOff>
        </xdr:to>
        <xdr:sp macro="" textlink="">
          <xdr:nvSpPr>
            <xdr:cNvPr id="270346" name="Check Box 10" hidden="1">
              <a:extLst>
                <a:ext uri="{63B3BB69-23CF-44E3-9099-C40C66FF867C}">
                  <a14:compatExt spid="_x0000_s270346"/>
                </a:ext>
                <a:ext uri="{FF2B5EF4-FFF2-40B4-BE49-F238E27FC236}">
                  <a16:creationId xmlns:a16="http://schemas.microsoft.com/office/drawing/2014/main" id="{00000000-0008-0000-1900-00000A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641350</xdr:colOff>
          <xdr:row>7</xdr:row>
          <xdr:rowOff>76200</xdr:rowOff>
        </xdr:from>
        <xdr:to>
          <xdr:col>8</xdr:col>
          <xdr:colOff>38100</xdr:colOff>
          <xdr:row>8</xdr:row>
          <xdr:rowOff>95250</xdr:rowOff>
        </xdr:to>
        <xdr:sp macro="" textlink="">
          <xdr:nvSpPr>
            <xdr:cNvPr id="270347" name="Check Box 11" hidden="1">
              <a:extLst>
                <a:ext uri="{63B3BB69-23CF-44E3-9099-C40C66FF867C}">
                  <a14:compatExt spid="_x0000_s270347"/>
                </a:ext>
                <a:ext uri="{FF2B5EF4-FFF2-40B4-BE49-F238E27FC236}">
                  <a16:creationId xmlns:a16="http://schemas.microsoft.com/office/drawing/2014/main" id="{00000000-0008-0000-1900-00000B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7</xdr:row>
          <xdr:rowOff>76200</xdr:rowOff>
        </xdr:from>
        <xdr:to>
          <xdr:col>11</xdr:col>
          <xdr:colOff>12700</xdr:colOff>
          <xdr:row>8</xdr:row>
          <xdr:rowOff>95250</xdr:rowOff>
        </xdr:to>
        <xdr:sp macro="" textlink="">
          <xdr:nvSpPr>
            <xdr:cNvPr id="270348" name="Check Box 12" hidden="1">
              <a:extLst>
                <a:ext uri="{63B3BB69-23CF-44E3-9099-C40C66FF867C}">
                  <a14:compatExt spid="_x0000_s270348"/>
                </a:ext>
                <a:ext uri="{FF2B5EF4-FFF2-40B4-BE49-F238E27FC236}">
                  <a16:creationId xmlns:a16="http://schemas.microsoft.com/office/drawing/2014/main" id="{00000000-0008-0000-1900-00000C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xdr:twoCellAnchor>
    <xdr:from>
      <xdr:col>1</xdr:col>
      <xdr:colOff>9525</xdr:colOff>
      <xdr:row>63</xdr:row>
      <xdr:rowOff>104776</xdr:rowOff>
    </xdr:from>
    <xdr:to>
      <xdr:col>13</xdr:col>
      <xdr:colOff>971550</xdr:colOff>
      <xdr:row>79</xdr:row>
      <xdr:rowOff>66676</xdr:rowOff>
    </xdr:to>
    <xdr:sp macro="" textlink="">
      <xdr:nvSpPr>
        <xdr:cNvPr id="14" name="ZoneTexte 13">
          <a:extLst>
            <a:ext uri="{FF2B5EF4-FFF2-40B4-BE49-F238E27FC236}">
              <a16:creationId xmlns:a16="http://schemas.microsoft.com/office/drawing/2014/main" id="{00000000-0008-0000-1900-00000E000000}"/>
            </a:ext>
          </a:extLst>
        </xdr:cNvPr>
        <xdr:cNvSpPr txBox="1"/>
      </xdr:nvSpPr>
      <xdr:spPr>
        <a:xfrm>
          <a:off x="152400" y="12058651"/>
          <a:ext cx="8401050" cy="2400300"/>
        </a:xfrm>
        <a:prstGeom prst="rect">
          <a:avLst/>
        </a:prstGeom>
        <a:solidFill>
          <a:schemeClr val="lt1"/>
        </a:solidFill>
        <a:ln w="1587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solidFill>
              <a:srgbClr val="FF0000"/>
            </a:solidFill>
          </a:endParaRPr>
        </a:p>
      </xdr:txBody>
    </xdr:sp>
    <xdr:clientData/>
  </xdr:twoCellAnchor>
  <xdr:twoCellAnchor>
    <xdr:from>
      <xdr:col>0</xdr:col>
      <xdr:colOff>142875</xdr:colOff>
      <xdr:row>38</xdr:row>
      <xdr:rowOff>38100</xdr:rowOff>
    </xdr:from>
    <xdr:to>
      <xdr:col>13</xdr:col>
      <xdr:colOff>963084</xdr:colOff>
      <xdr:row>44</xdr:row>
      <xdr:rowOff>66675</xdr:rowOff>
    </xdr:to>
    <xdr:sp macro="" textlink="">
      <xdr:nvSpPr>
        <xdr:cNvPr id="15" name="ZoneTexte 14">
          <a:extLst>
            <a:ext uri="{FF2B5EF4-FFF2-40B4-BE49-F238E27FC236}">
              <a16:creationId xmlns:a16="http://schemas.microsoft.com/office/drawing/2014/main" id="{00000000-0008-0000-1900-00000F000000}"/>
            </a:ext>
          </a:extLst>
        </xdr:cNvPr>
        <xdr:cNvSpPr txBox="1"/>
      </xdr:nvSpPr>
      <xdr:spPr>
        <a:xfrm>
          <a:off x="142875" y="7743825"/>
          <a:ext cx="8402109" cy="942975"/>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solidFill>
              <a:srgbClr val="FF0000"/>
            </a:solidFill>
          </a:endParaRPr>
        </a:p>
      </xdr:txBody>
    </xdr:sp>
    <xdr:clientData/>
  </xdr:twoCellAnchor>
  <xdr:twoCellAnchor>
    <xdr:from>
      <xdr:col>0</xdr:col>
      <xdr:colOff>142009</xdr:colOff>
      <xdr:row>94</xdr:row>
      <xdr:rowOff>38100</xdr:rowOff>
    </xdr:from>
    <xdr:to>
      <xdr:col>13</xdr:col>
      <xdr:colOff>1351316</xdr:colOff>
      <xdr:row>97</xdr:row>
      <xdr:rowOff>123825</xdr:rowOff>
    </xdr:to>
    <xdr:sp macro="" textlink="">
      <xdr:nvSpPr>
        <xdr:cNvPr id="16" name="ZoneTexte 15">
          <a:extLst>
            <a:ext uri="{FF2B5EF4-FFF2-40B4-BE49-F238E27FC236}">
              <a16:creationId xmlns:a16="http://schemas.microsoft.com/office/drawing/2014/main" id="{00000000-0008-0000-1900-000010000000}"/>
            </a:ext>
          </a:extLst>
        </xdr:cNvPr>
        <xdr:cNvSpPr txBox="1"/>
      </xdr:nvSpPr>
      <xdr:spPr>
        <a:xfrm>
          <a:off x="142009" y="17745075"/>
          <a:ext cx="8791207" cy="542925"/>
        </a:xfrm>
        <a:prstGeom prst="rect">
          <a:avLst/>
        </a:prstGeom>
        <a:solidFill>
          <a:schemeClr val="lt1"/>
        </a:solidFill>
        <a:ln w="1587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18184</xdr:colOff>
      <xdr:row>100</xdr:row>
      <xdr:rowOff>28576</xdr:rowOff>
    </xdr:from>
    <xdr:to>
      <xdr:col>13</xdr:col>
      <xdr:colOff>1370366</xdr:colOff>
      <xdr:row>102</xdr:row>
      <xdr:rowOff>17318</xdr:rowOff>
    </xdr:to>
    <xdr:sp macro="" textlink="">
      <xdr:nvSpPr>
        <xdr:cNvPr id="17" name="ZoneTexte 16">
          <a:extLst>
            <a:ext uri="{FF2B5EF4-FFF2-40B4-BE49-F238E27FC236}">
              <a16:creationId xmlns:a16="http://schemas.microsoft.com/office/drawing/2014/main" id="{00000000-0008-0000-1900-000011000000}"/>
            </a:ext>
          </a:extLst>
        </xdr:cNvPr>
        <xdr:cNvSpPr txBox="1"/>
      </xdr:nvSpPr>
      <xdr:spPr>
        <a:xfrm>
          <a:off x="161059" y="18669001"/>
          <a:ext cx="8791207" cy="293542"/>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18184</xdr:colOff>
      <xdr:row>104</xdr:row>
      <xdr:rowOff>28575</xdr:rowOff>
    </xdr:from>
    <xdr:to>
      <xdr:col>13</xdr:col>
      <xdr:colOff>1370366</xdr:colOff>
      <xdr:row>106</xdr:row>
      <xdr:rowOff>9525</xdr:rowOff>
    </xdr:to>
    <xdr:sp macro="" textlink="">
      <xdr:nvSpPr>
        <xdr:cNvPr id="18" name="ZoneTexte 17">
          <a:extLst>
            <a:ext uri="{FF2B5EF4-FFF2-40B4-BE49-F238E27FC236}">
              <a16:creationId xmlns:a16="http://schemas.microsoft.com/office/drawing/2014/main" id="{00000000-0008-0000-1900-000012000000}"/>
            </a:ext>
          </a:extLst>
        </xdr:cNvPr>
        <xdr:cNvSpPr txBox="1"/>
      </xdr:nvSpPr>
      <xdr:spPr>
        <a:xfrm>
          <a:off x="161059" y="19278600"/>
          <a:ext cx="8791207" cy="304800"/>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381000</xdr:colOff>
      <xdr:row>0</xdr:row>
      <xdr:rowOff>6349</xdr:rowOff>
    </xdr:from>
    <xdr:to>
      <xdr:col>14</xdr:col>
      <xdr:colOff>177455</xdr:colOff>
      <xdr:row>2</xdr:row>
      <xdr:rowOff>164519</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6FCBCC83-15E5-4857-B2A6-7EE9B6EC29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813800" y="6349"/>
          <a:ext cx="552105" cy="583620"/>
        </a:xfrm>
        <a:prstGeom prst="rect">
          <a:avLst/>
        </a:prstGeom>
      </xdr:spPr>
    </xdr:pic>
    <xdr:clientData/>
  </xdr:twoCellAnchor>
  <xdr:twoCellAnchor>
    <xdr:from>
      <xdr:col>0</xdr:col>
      <xdr:colOff>63500</xdr:colOff>
      <xdr:row>11</xdr:row>
      <xdr:rowOff>12700</xdr:rowOff>
    </xdr:from>
    <xdr:to>
      <xdr:col>13</xdr:col>
      <xdr:colOff>12700</xdr:colOff>
      <xdr:row>52</xdr:row>
      <xdr:rowOff>1079500</xdr:rowOff>
    </xdr:to>
    <xdr:sp macro="" textlink="">
      <xdr:nvSpPr>
        <xdr:cNvPr id="3" name="ZoneTexte 2">
          <a:extLst>
            <a:ext uri="{FF2B5EF4-FFF2-40B4-BE49-F238E27FC236}">
              <a16:creationId xmlns:a16="http://schemas.microsoft.com/office/drawing/2014/main" id="{B35960A4-A93C-4E6D-AD97-54E8D0FF8310}"/>
            </a:ext>
          </a:extLst>
        </xdr:cNvPr>
        <xdr:cNvSpPr txBox="1"/>
      </xdr:nvSpPr>
      <xdr:spPr>
        <a:xfrm>
          <a:off x="63500" y="2406650"/>
          <a:ext cx="8382000" cy="757555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l"/>
          <a:endParaRPr lang="fr-CA" sz="1100" kern="1200"/>
        </a:p>
      </xdr:txBody>
    </xdr:sp>
    <xdr:clientData/>
  </xdr:twoCellAnchor>
  <xdr:twoCellAnchor>
    <xdr:from>
      <xdr:col>0</xdr:col>
      <xdr:colOff>50800</xdr:colOff>
      <xdr:row>58</xdr:row>
      <xdr:rowOff>95250</xdr:rowOff>
    </xdr:from>
    <xdr:to>
      <xdr:col>13</xdr:col>
      <xdr:colOff>6350</xdr:colOff>
      <xdr:row>90</xdr:row>
      <xdr:rowOff>133350</xdr:rowOff>
    </xdr:to>
    <xdr:sp macro="" textlink="">
      <xdr:nvSpPr>
        <xdr:cNvPr id="4" name="ZoneTexte 3">
          <a:extLst>
            <a:ext uri="{FF2B5EF4-FFF2-40B4-BE49-F238E27FC236}">
              <a16:creationId xmlns:a16="http://schemas.microsoft.com/office/drawing/2014/main" id="{4AE0CEB0-CC69-44AF-BF5E-F1132AB76683}"/>
            </a:ext>
          </a:extLst>
        </xdr:cNvPr>
        <xdr:cNvSpPr txBox="1"/>
      </xdr:nvSpPr>
      <xdr:spPr>
        <a:xfrm>
          <a:off x="50800" y="11296650"/>
          <a:ext cx="8388350" cy="511810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fr-CA" sz="1100" kern="12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584200</xdr:colOff>
          <xdr:row>1</xdr:row>
          <xdr:rowOff>19050</xdr:rowOff>
        </xdr:from>
        <xdr:to>
          <xdr:col>12</xdr:col>
          <xdr:colOff>38100</xdr:colOff>
          <xdr:row>2</xdr:row>
          <xdr:rowOff>0</xdr:rowOff>
        </xdr:to>
        <xdr:sp macro="" textlink="">
          <xdr:nvSpPr>
            <xdr:cNvPr id="299011" name="Check Box 3" hidden="1">
              <a:extLst>
                <a:ext uri="{63B3BB69-23CF-44E3-9099-C40C66FF867C}">
                  <a14:compatExt spid="_x0000_s299011"/>
                </a:ext>
                <a:ext uri="{FF2B5EF4-FFF2-40B4-BE49-F238E27FC236}">
                  <a16:creationId xmlns:a16="http://schemas.microsoft.com/office/drawing/2014/main" id="{00000000-0008-0000-0700-0000039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1543050</xdr:colOff>
          <xdr:row>1</xdr:row>
          <xdr:rowOff>12700</xdr:rowOff>
        </xdr:from>
        <xdr:to>
          <xdr:col>15</xdr:col>
          <xdr:colOff>222250</xdr:colOff>
          <xdr:row>1</xdr:row>
          <xdr:rowOff>228600</xdr:rowOff>
        </xdr:to>
        <xdr:sp macro="" textlink="">
          <xdr:nvSpPr>
            <xdr:cNvPr id="299012" name="Check Box 4" hidden="1">
              <a:extLst>
                <a:ext uri="{63B3BB69-23CF-44E3-9099-C40C66FF867C}">
                  <a14:compatExt spid="_x0000_s299012"/>
                </a:ext>
                <a:ext uri="{FF2B5EF4-FFF2-40B4-BE49-F238E27FC236}">
                  <a16:creationId xmlns:a16="http://schemas.microsoft.com/office/drawing/2014/main" id="{00000000-0008-0000-0700-0000049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546100</xdr:colOff>
          <xdr:row>2</xdr:row>
          <xdr:rowOff>95250</xdr:rowOff>
        </xdr:from>
        <xdr:to>
          <xdr:col>5</xdr:col>
          <xdr:colOff>69850</xdr:colOff>
          <xdr:row>3</xdr:row>
          <xdr:rowOff>31750</xdr:rowOff>
        </xdr:to>
        <xdr:sp macro="" textlink="">
          <xdr:nvSpPr>
            <xdr:cNvPr id="303105" name="Check Box 1" hidden="1">
              <a:extLst>
                <a:ext uri="{63B3BB69-23CF-44E3-9099-C40C66FF867C}">
                  <a14:compatExt spid="_x0000_s303105"/>
                </a:ext>
                <a:ext uri="{FF2B5EF4-FFF2-40B4-BE49-F238E27FC236}">
                  <a16:creationId xmlns:a16="http://schemas.microsoft.com/office/drawing/2014/main" id="{00000000-0008-0000-0800-000001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1409700</xdr:colOff>
          <xdr:row>2</xdr:row>
          <xdr:rowOff>95250</xdr:rowOff>
        </xdr:from>
        <xdr:to>
          <xdr:col>7</xdr:col>
          <xdr:colOff>31750</xdr:colOff>
          <xdr:row>3</xdr:row>
          <xdr:rowOff>31750</xdr:rowOff>
        </xdr:to>
        <xdr:sp macro="" textlink="">
          <xdr:nvSpPr>
            <xdr:cNvPr id="303109" name="Check Box 5" hidden="1">
              <a:extLst>
                <a:ext uri="{63B3BB69-23CF-44E3-9099-C40C66FF867C}">
                  <a14:compatExt spid="_x0000_s303109"/>
                </a:ext>
                <a:ext uri="{FF2B5EF4-FFF2-40B4-BE49-F238E27FC236}">
                  <a16:creationId xmlns:a16="http://schemas.microsoft.com/office/drawing/2014/main" id="{00000000-0008-0000-0800-000005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908050</xdr:colOff>
          <xdr:row>2</xdr:row>
          <xdr:rowOff>209550</xdr:rowOff>
        </xdr:from>
        <xdr:to>
          <xdr:col>5</xdr:col>
          <xdr:colOff>95250</xdr:colOff>
          <xdr:row>4</xdr:row>
          <xdr:rowOff>31750</xdr:rowOff>
        </xdr:to>
        <xdr:sp macro="" textlink="">
          <xdr:nvSpPr>
            <xdr:cNvPr id="326657" name="Check Box 1" hidden="1">
              <a:extLst>
                <a:ext uri="{63B3BB69-23CF-44E3-9099-C40C66FF867C}">
                  <a14:compatExt spid="_x0000_s326657"/>
                </a:ext>
                <a:ext uri="{FF2B5EF4-FFF2-40B4-BE49-F238E27FC236}">
                  <a16:creationId xmlns:a16="http://schemas.microsoft.com/office/drawing/2014/main" id="{00000000-0008-0000-0900-000001F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2</xdr:row>
          <xdr:rowOff>203200</xdr:rowOff>
        </xdr:from>
        <xdr:to>
          <xdr:col>10</xdr:col>
          <xdr:colOff>38100</xdr:colOff>
          <xdr:row>4</xdr:row>
          <xdr:rowOff>19050</xdr:rowOff>
        </xdr:to>
        <xdr:sp macro="" textlink="">
          <xdr:nvSpPr>
            <xdr:cNvPr id="326658" name="Check Box 2" hidden="1">
              <a:extLst>
                <a:ext uri="{63B3BB69-23CF-44E3-9099-C40C66FF867C}">
                  <a14:compatExt spid="_x0000_s326658"/>
                </a:ext>
                <a:ext uri="{FF2B5EF4-FFF2-40B4-BE49-F238E27FC236}">
                  <a16:creationId xmlns:a16="http://schemas.microsoft.com/office/drawing/2014/main" id="{00000000-0008-0000-0900-000002F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908050</xdr:colOff>
          <xdr:row>2</xdr:row>
          <xdr:rowOff>209550</xdr:rowOff>
        </xdr:from>
        <xdr:to>
          <xdr:col>5</xdr:col>
          <xdr:colOff>95250</xdr:colOff>
          <xdr:row>4</xdr:row>
          <xdr:rowOff>31750</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0A00-000001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2</xdr:row>
          <xdr:rowOff>203200</xdr:rowOff>
        </xdr:from>
        <xdr:to>
          <xdr:col>10</xdr:col>
          <xdr:colOff>107950</xdr:colOff>
          <xdr:row>4</xdr:row>
          <xdr:rowOff>19050</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0A00-000002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241300</xdr:colOff>
          <xdr:row>1</xdr:row>
          <xdr:rowOff>190500</xdr:rowOff>
        </xdr:from>
        <xdr:to>
          <xdr:col>13</xdr:col>
          <xdr:colOff>31750</xdr:colOff>
          <xdr:row>3</xdr:row>
          <xdr:rowOff>12700</xdr:rowOff>
        </xdr:to>
        <xdr:sp macro="" textlink="">
          <xdr:nvSpPr>
            <xdr:cNvPr id="305153" name="Check Box 1" hidden="1">
              <a:extLst>
                <a:ext uri="{63B3BB69-23CF-44E3-9099-C40C66FF867C}">
                  <a14:compatExt spid="_x0000_s305153"/>
                </a:ext>
                <a:ext uri="{FF2B5EF4-FFF2-40B4-BE49-F238E27FC236}">
                  <a16:creationId xmlns:a16="http://schemas.microsoft.com/office/drawing/2014/main" id="{00000000-0008-0000-0B00-000001A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xdr:row>
          <xdr:rowOff>133350</xdr:rowOff>
        </xdr:from>
        <xdr:to>
          <xdr:col>13</xdr:col>
          <xdr:colOff>31750</xdr:colOff>
          <xdr:row>4</xdr:row>
          <xdr:rowOff>12700</xdr:rowOff>
        </xdr:to>
        <xdr:sp macro="" textlink="">
          <xdr:nvSpPr>
            <xdr:cNvPr id="305154" name="Check Box 2" hidden="1">
              <a:extLst>
                <a:ext uri="{63B3BB69-23CF-44E3-9099-C40C66FF867C}">
                  <a14:compatExt spid="_x0000_s305154"/>
                </a:ext>
                <a:ext uri="{FF2B5EF4-FFF2-40B4-BE49-F238E27FC236}">
                  <a16:creationId xmlns:a16="http://schemas.microsoft.com/office/drawing/2014/main" id="{00000000-0008-0000-0B00-000002A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88900</xdr:colOff>
          <xdr:row>4</xdr:row>
          <xdr:rowOff>209550</xdr:rowOff>
        </xdr:from>
        <xdr:to>
          <xdr:col>6</xdr:col>
          <xdr:colOff>736600</xdr:colOff>
          <xdr:row>5</xdr:row>
          <xdr:rowOff>88900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C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xdr:row>
          <xdr:rowOff>88900</xdr:rowOff>
        </xdr:from>
        <xdr:to>
          <xdr:col>6</xdr:col>
          <xdr:colOff>736600</xdr:colOff>
          <xdr:row>5</xdr:row>
          <xdr:rowOff>247650</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0C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xdr:row>
          <xdr:rowOff>260350</xdr:rowOff>
        </xdr:from>
        <xdr:to>
          <xdr:col>4</xdr:col>
          <xdr:colOff>609600</xdr:colOff>
          <xdr:row>5</xdr:row>
          <xdr:rowOff>133350</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C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Réel</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165100</xdr:colOff>
          <xdr:row>5</xdr:row>
          <xdr:rowOff>152400</xdr:rowOff>
        </xdr:from>
        <xdr:to>
          <xdr:col>9</xdr:col>
          <xdr:colOff>222250</xdr:colOff>
          <xdr:row>6</xdr:row>
          <xdr:rowOff>146050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0E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6</xdr:row>
          <xdr:rowOff>107950</xdr:rowOff>
        </xdr:from>
        <xdr:to>
          <xdr:col>9</xdr:col>
          <xdr:colOff>57150</xdr:colOff>
          <xdr:row>7</xdr:row>
          <xdr:rowOff>95250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0E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5</xdr:row>
          <xdr:rowOff>171450</xdr:rowOff>
        </xdr:from>
        <xdr:to>
          <xdr:col>3</xdr:col>
          <xdr:colOff>666750</xdr:colOff>
          <xdr:row>6</xdr:row>
          <xdr:rowOff>165100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0E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xdr:twoCellAnchor>
    <xdr:from>
      <xdr:col>0</xdr:col>
      <xdr:colOff>9526</xdr:colOff>
      <xdr:row>213</xdr:row>
      <xdr:rowOff>152399</xdr:rowOff>
    </xdr:from>
    <xdr:to>
      <xdr:col>9</xdr:col>
      <xdr:colOff>428626</xdr:colOff>
      <xdr:row>227</xdr:row>
      <xdr:rowOff>114300</xdr:rowOff>
    </xdr:to>
    <xdr:sp macro="" textlink="">
      <xdr:nvSpPr>
        <xdr:cNvPr id="17" name="ZoneTexte 16">
          <a:extLst>
            <a:ext uri="{FF2B5EF4-FFF2-40B4-BE49-F238E27FC236}">
              <a16:creationId xmlns:a16="http://schemas.microsoft.com/office/drawing/2014/main" id="{00000000-0008-0000-0E00-000011000000}"/>
            </a:ext>
          </a:extLst>
        </xdr:cNvPr>
        <xdr:cNvSpPr txBox="1"/>
      </xdr:nvSpPr>
      <xdr:spPr>
        <a:xfrm>
          <a:off x="9526" y="35109149"/>
          <a:ext cx="8362950" cy="22288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232</xdr:row>
      <xdr:rowOff>152399</xdr:rowOff>
    </xdr:from>
    <xdr:to>
      <xdr:col>9</xdr:col>
      <xdr:colOff>457200</xdr:colOff>
      <xdr:row>258</xdr:row>
      <xdr:rowOff>123825</xdr:rowOff>
    </xdr:to>
    <xdr:sp macro="" textlink="">
      <xdr:nvSpPr>
        <xdr:cNvPr id="18" name="ZoneTexte 17">
          <a:extLst>
            <a:ext uri="{FF2B5EF4-FFF2-40B4-BE49-F238E27FC236}">
              <a16:creationId xmlns:a16="http://schemas.microsoft.com/office/drawing/2014/main" id="{00000000-0008-0000-0E00-000012000000}"/>
            </a:ext>
          </a:extLst>
        </xdr:cNvPr>
        <xdr:cNvSpPr txBox="1"/>
      </xdr:nvSpPr>
      <xdr:spPr>
        <a:xfrm>
          <a:off x="9525" y="39643049"/>
          <a:ext cx="8277225" cy="41814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apportactivite2023-2024.xlsx" TargetMode="External"/><Relationship Id="rId1" Type="http://schemas.openxmlformats.org/officeDocument/2006/relationships/externalLinkPath" Target="rapportactivite202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Bilan&amp;programme d'activités"/>
      <sheetName val="Section 6b (Cirq-Mult-Thea)"/>
      <sheetName val="Section 6c (Crea-CirqMultThea)"/>
      <sheetName val="Section 7b ($Prg-Danse)"/>
      <sheetName val="Section 7c ($Crea-Danse)"/>
      <sheetName val="Section 8b ($Prg-Musique)"/>
      <sheetName val="Section 8c ($Crea-Musique)"/>
      <sheetName val="Section 9"/>
      <sheetName val="Section 10"/>
      <sheetName val="Section 11a (Programmation)"/>
      <sheetName val="Section 11b (Autres activités)"/>
      <sheetName val="Section 12a"/>
      <sheetName val="Section 12b"/>
      <sheetName val="Section 12c"/>
      <sheetName val="Section 12d"/>
      <sheetName val="Section 13"/>
      <sheetName val="Section 14a"/>
      <sheetName val="Section 14b"/>
      <sheetName val="Section 14c EVEN"/>
      <sheetName val="Section 14d  EVEN Biennal-Trien"/>
      <sheetName val="Section 14e"/>
      <sheetName val="Section 15a"/>
      <sheetName val="Section 15b"/>
      <sheetName val="Section 16a "/>
      <sheetName val="Section 16b"/>
      <sheetName val="Annexe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79.xml"/><Relationship Id="rId3" Type="http://schemas.openxmlformats.org/officeDocument/2006/relationships/printerSettings" Target="../printerSettings/printerSettings13.bin"/><Relationship Id="rId7" Type="http://schemas.openxmlformats.org/officeDocument/2006/relationships/ctrlProp" Target="../ctrlProps/ctrlProp78.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5.bin"/><Relationship Id="rId5" Type="http://schemas.openxmlformats.org/officeDocument/2006/relationships/ctrlProp" Target="../ctrlProps/ctrlProp81.xml"/><Relationship Id="rId4" Type="http://schemas.openxmlformats.org/officeDocument/2006/relationships/ctrlProp" Target="../ctrlProps/ctrlProp8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6.bin"/><Relationship Id="rId5" Type="http://schemas.openxmlformats.org/officeDocument/2006/relationships/ctrlProp" Target="../ctrlProps/ctrlProp83.xml"/><Relationship Id="rId4" Type="http://schemas.openxmlformats.org/officeDocument/2006/relationships/ctrlProp" Target="../ctrlProps/ctrlProp8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9.bin"/><Relationship Id="rId7" Type="http://schemas.openxmlformats.org/officeDocument/2006/relationships/ctrlProp" Target="../ctrlProps/ctrlProp85.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ctrlProp" Target="../ctrlProps/ctrlProp84.xml"/><Relationship Id="rId5" Type="http://schemas.openxmlformats.org/officeDocument/2006/relationships/vmlDrawing" Target="../drawings/vmlDrawing6.vml"/><Relationship Id="rId4"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88.xml"/><Relationship Id="rId3" Type="http://schemas.openxmlformats.org/officeDocument/2006/relationships/printerSettings" Target="../printerSettings/printerSettings22.bin"/><Relationship Id="rId7" Type="http://schemas.openxmlformats.org/officeDocument/2006/relationships/ctrlProp" Target="../ctrlProps/ctrlProp87.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ctrlProp" Target="../ctrlProps/ctrlProp86.xml"/><Relationship Id="rId5" Type="http://schemas.openxmlformats.org/officeDocument/2006/relationships/vmlDrawing" Target="../drawings/vmlDrawing7.vml"/><Relationship Id="rId4"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91.xml"/><Relationship Id="rId3" Type="http://schemas.openxmlformats.org/officeDocument/2006/relationships/printerSettings" Target="../printerSettings/printerSettings28.bin"/><Relationship Id="rId7" Type="http://schemas.openxmlformats.org/officeDocument/2006/relationships/ctrlProp" Target="../ctrlProps/ctrlProp90.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ctrlProp" Target="../ctrlProps/ctrlProp89.xml"/><Relationship Id="rId5" Type="http://schemas.openxmlformats.org/officeDocument/2006/relationships/vmlDrawing" Target="../drawings/vmlDrawing8.vml"/><Relationship Id="rId4"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94.xml"/><Relationship Id="rId3" Type="http://schemas.openxmlformats.org/officeDocument/2006/relationships/printerSettings" Target="../printerSettings/printerSettings34.bin"/><Relationship Id="rId7" Type="http://schemas.openxmlformats.org/officeDocument/2006/relationships/ctrlProp" Target="../ctrlProps/ctrlProp93.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ctrlProp" Target="../ctrlProps/ctrlProp92.xml"/><Relationship Id="rId5" Type="http://schemas.openxmlformats.org/officeDocument/2006/relationships/vmlDrawing" Target="../drawings/vmlDrawing9.vml"/><Relationship Id="rId4" Type="http://schemas.openxmlformats.org/officeDocument/2006/relationships/drawing" Target="../drawings/drawing10.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96.xml"/><Relationship Id="rId3" Type="http://schemas.openxmlformats.org/officeDocument/2006/relationships/printerSettings" Target="../printerSettings/printerSettings37.bin"/><Relationship Id="rId7" Type="http://schemas.openxmlformats.org/officeDocument/2006/relationships/ctrlProp" Target="../ctrlProps/ctrlProp95.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vmlDrawing" Target="../drawings/vmlDrawing10.vml"/><Relationship Id="rId5" Type="http://schemas.openxmlformats.org/officeDocument/2006/relationships/drawing" Target="../drawings/drawing11.xml"/><Relationship Id="rId4" Type="http://schemas.openxmlformats.org/officeDocument/2006/relationships/printerSettings" Target="../printerSettings/printerSettings38.bin"/><Relationship Id="rId9" Type="http://schemas.openxmlformats.org/officeDocument/2006/relationships/ctrlProp" Target="../ctrlProps/ctrlProp9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00.xml"/><Relationship Id="rId3" Type="http://schemas.openxmlformats.org/officeDocument/2006/relationships/printerSettings" Target="../printerSettings/printerSettings41.bin"/><Relationship Id="rId7" Type="http://schemas.openxmlformats.org/officeDocument/2006/relationships/ctrlProp" Target="../ctrlProps/ctrlProp99.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vmlDrawing" Target="../drawings/vmlDrawing11.vml"/><Relationship Id="rId10" Type="http://schemas.openxmlformats.org/officeDocument/2006/relationships/ctrlProp" Target="../ctrlProps/ctrlProp102.xml"/><Relationship Id="rId4" Type="http://schemas.openxmlformats.org/officeDocument/2006/relationships/drawing" Target="../drawings/drawing12.xml"/><Relationship Id="rId9" Type="http://schemas.openxmlformats.org/officeDocument/2006/relationships/ctrlProp" Target="../ctrlProps/ctrlProp101.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06.xml"/><Relationship Id="rId3" Type="http://schemas.openxmlformats.org/officeDocument/2006/relationships/printerSettings" Target="../printerSettings/printerSettings44.bin"/><Relationship Id="rId7" Type="http://schemas.openxmlformats.org/officeDocument/2006/relationships/ctrlProp" Target="../ctrlProps/ctrlProp105.xm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6" Type="http://schemas.openxmlformats.org/officeDocument/2006/relationships/ctrlProp" Target="../ctrlProps/ctrlProp104.xml"/><Relationship Id="rId5" Type="http://schemas.openxmlformats.org/officeDocument/2006/relationships/vmlDrawing" Target="../drawings/vmlDrawing12.vml"/><Relationship Id="rId4" Type="http://schemas.openxmlformats.org/officeDocument/2006/relationships/drawing" Target="../drawings/drawing13.xml"/><Relationship Id="rId9" Type="http://schemas.openxmlformats.org/officeDocument/2006/relationships/ctrlProp" Target="../ctrlProps/ctrlProp10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45.bin"/><Relationship Id="rId6" Type="http://schemas.openxmlformats.org/officeDocument/2006/relationships/ctrlProp" Target="../ctrlProps/ctrlProp110.xml"/><Relationship Id="rId5" Type="http://schemas.openxmlformats.org/officeDocument/2006/relationships/ctrlProp" Target="../ctrlProps/ctrlProp109.xml"/><Relationship Id="rId4" Type="http://schemas.openxmlformats.org/officeDocument/2006/relationships/ctrlProp" Target="../ctrlProps/ctrlProp108.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comments" Target="../comments1.xml"/><Relationship Id="rId5" Type="http://schemas.openxmlformats.org/officeDocument/2006/relationships/vmlDrawing" Target="../drawings/vmlDrawing14.vml"/><Relationship Id="rId4" Type="http://schemas.openxmlformats.org/officeDocument/2006/relationships/printerSettings" Target="../printerSettings/printerSettings5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5.vml"/><Relationship Id="rId1" Type="http://schemas.openxmlformats.org/officeDocument/2006/relationships/printerSettings" Target="../printerSettings/printerSettings54.bin"/></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3" Type="http://schemas.openxmlformats.org/officeDocument/2006/relationships/vmlDrawing" Target="../drawings/vmlDrawing16.vml"/><Relationship Id="rId7" Type="http://schemas.openxmlformats.org/officeDocument/2006/relationships/ctrlProp" Target="../ctrlProps/ctrlProp114.xml"/><Relationship Id="rId12" Type="http://schemas.openxmlformats.org/officeDocument/2006/relationships/ctrlProp" Target="../ctrlProps/ctrlProp119.xml"/><Relationship Id="rId2" Type="http://schemas.openxmlformats.org/officeDocument/2006/relationships/drawing" Target="../drawings/drawing15.xml"/><Relationship Id="rId1" Type="http://schemas.openxmlformats.org/officeDocument/2006/relationships/printerSettings" Target="../printerSettings/printerSettings55.bin"/><Relationship Id="rId6" Type="http://schemas.openxmlformats.org/officeDocument/2006/relationships/ctrlProp" Target="../ctrlProps/ctrlProp113.xml"/><Relationship Id="rId11" Type="http://schemas.openxmlformats.org/officeDocument/2006/relationships/ctrlProp" Target="../ctrlProps/ctrlProp118.xml"/><Relationship Id="rId5" Type="http://schemas.openxmlformats.org/officeDocument/2006/relationships/ctrlProp" Target="../ctrlProps/ctrlProp112.xml"/><Relationship Id="rId15" Type="http://schemas.openxmlformats.org/officeDocument/2006/relationships/ctrlProp" Target="../ctrlProps/ctrlProp122.xml"/><Relationship Id="rId10" Type="http://schemas.openxmlformats.org/officeDocument/2006/relationships/ctrlProp" Target="../ctrlProps/ctrlProp117.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ctrlProp" Target="../ctrlProps/ctrlProp77.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trlProp" Target="../ctrlProps/ctrlProp76.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3"/>
  <sheetViews>
    <sheetView showGridLines="0" tabSelected="1" zoomScaleNormal="100" zoomScaleSheetLayoutView="100" workbookViewId="0">
      <selection activeCell="B22" sqref="B22:H22"/>
    </sheetView>
  </sheetViews>
  <sheetFormatPr baseColWidth="10" defaultColWidth="10.81640625" defaultRowHeight="14"/>
  <cols>
    <col min="1" max="1" width="3" style="209" customWidth="1"/>
    <col min="2" max="2" width="24.26953125" style="459" customWidth="1"/>
    <col min="3" max="3" width="13.7265625" style="209" customWidth="1"/>
    <col min="4" max="4" width="14.54296875" style="209" customWidth="1"/>
    <col min="5" max="5" width="11.26953125" style="209" customWidth="1"/>
    <col min="6" max="6" width="19.7265625" style="209" customWidth="1"/>
    <col min="7" max="7" width="6.7265625" style="209" customWidth="1"/>
    <col min="8" max="8" width="24.1796875" style="209" customWidth="1"/>
    <col min="9" max="9" width="3.453125" style="209" customWidth="1"/>
    <col min="10" max="252" width="10.81640625" style="209"/>
    <col min="253" max="253" width="3" style="209" customWidth="1"/>
    <col min="254" max="254" width="24.26953125" style="209" customWidth="1"/>
    <col min="255" max="255" width="13.7265625" style="209" customWidth="1"/>
    <col min="256" max="256" width="14" style="209" customWidth="1"/>
    <col min="257" max="257" width="11.26953125" style="209" customWidth="1"/>
    <col min="258" max="258" width="19.7265625" style="209" customWidth="1"/>
    <col min="259" max="259" width="5.26953125" style="209" customWidth="1"/>
    <col min="260" max="260" width="24.1796875" style="209" customWidth="1"/>
    <col min="261" max="261" width="2.453125" style="209" customWidth="1"/>
    <col min="262" max="508" width="10.81640625" style="209"/>
    <col min="509" max="509" width="3" style="209" customWidth="1"/>
    <col min="510" max="510" width="24.26953125" style="209" customWidth="1"/>
    <col min="511" max="511" width="13.7265625" style="209" customWidth="1"/>
    <col min="512" max="512" width="14" style="209" customWidth="1"/>
    <col min="513" max="513" width="11.26953125" style="209" customWidth="1"/>
    <col min="514" max="514" width="19.7265625" style="209" customWidth="1"/>
    <col min="515" max="515" width="5.26953125" style="209" customWidth="1"/>
    <col min="516" max="516" width="24.1796875" style="209" customWidth="1"/>
    <col min="517" max="517" width="2.453125" style="209" customWidth="1"/>
    <col min="518" max="764" width="10.81640625" style="209"/>
    <col min="765" max="765" width="3" style="209" customWidth="1"/>
    <col min="766" max="766" width="24.26953125" style="209" customWidth="1"/>
    <col min="767" max="767" width="13.7265625" style="209" customWidth="1"/>
    <col min="768" max="768" width="14" style="209" customWidth="1"/>
    <col min="769" max="769" width="11.26953125" style="209" customWidth="1"/>
    <col min="770" max="770" width="19.7265625" style="209" customWidth="1"/>
    <col min="771" max="771" width="5.26953125" style="209" customWidth="1"/>
    <col min="772" max="772" width="24.1796875" style="209" customWidth="1"/>
    <col min="773" max="773" width="2.453125" style="209" customWidth="1"/>
    <col min="774" max="1020" width="10.81640625" style="209"/>
    <col min="1021" max="1021" width="3" style="209" customWidth="1"/>
    <col min="1022" max="1022" width="24.26953125" style="209" customWidth="1"/>
    <col min="1023" max="1023" width="13.7265625" style="209" customWidth="1"/>
    <col min="1024" max="1024" width="14" style="209" customWidth="1"/>
    <col min="1025" max="1025" width="11.26953125" style="209" customWidth="1"/>
    <col min="1026" max="1026" width="19.7265625" style="209" customWidth="1"/>
    <col min="1027" max="1027" width="5.26953125" style="209" customWidth="1"/>
    <col min="1028" max="1028" width="24.1796875" style="209" customWidth="1"/>
    <col min="1029" max="1029" width="2.453125" style="209" customWidth="1"/>
    <col min="1030" max="1276" width="10.81640625" style="209"/>
    <col min="1277" max="1277" width="3" style="209" customWidth="1"/>
    <col min="1278" max="1278" width="24.26953125" style="209" customWidth="1"/>
    <col min="1279" max="1279" width="13.7265625" style="209" customWidth="1"/>
    <col min="1280" max="1280" width="14" style="209" customWidth="1"/>
    <col min="1281" max="1281" width="11.26953125" style="209" customWidth="1"/>
    <col min="1282" max="1282" width="19.7265625" style="209" customWidth="1"/>
    <col min="1283" max="1283" width="5.26953125" style="209" customWidth="1"/>
    <col min="1284" max="1284" width="24.1796875" style="209" customWidth="1"/>
    <col min="1285" max="1285" width="2.453125" style="209" customWidth="1"/>
    <col min="1286" max="1532" width="10.81640625" style="209"/>
    <col min="1533" max="1533" width="3" style="209" customWidth="1"/>
    <col min="1534" max="1534" width="24.26953125" style="209" customWidth="1"/>
    <col min="1535" max="1535" width="13.7265625" style="209" customWidth="1"/>
    <col min="1536" max="1536" width="14" style="209" customWidth="1"/>
    <col min="1537" max="1537" width="11.26953125" style="209" customWidth="1"/>
    <col min="1538" max="1538" width="19.7265625" style="209" customWidth="1"/>
    <col min="1539" max="1539" width="5.26953125" style="209" customWidth="1"/>
    <col min="1540" max="1540" width="24.1796875" style="209" customWidth="1"/>
    <col min="1541" max="1541" width="2.453125" style="209" customWidth="1"/>
    <col min="1542" max="1788" width="10.81640625" style="209"/>
    <col min="1789" max="1789" width="3" style="209" customWidth="1"/>
    <col min="1790" max="1790" width="24.26953125" style="209" customWidth="1"/>
    <col min="1791" max="1791" width="13.7265625" style="209" customWidth="1"/>
    <col min="1792" max="1792" width="14" style="209" customWidth="1"/>
    <col min="1793" max="1793" width="11.26953125" style="209" customWidth="1"/>
    <col min="1794" max="1794" width="19.7265625" style="209" customWidth="1"/>
    <col min="1795" max="1795" width="5.26953125" style="209" customWidth="1"/>
    <col min="1796" max="1796" width="24.1796875" style="209" customWidth="1"/>
    <col min="1797" max="1797" width="2.453125" style="209" customWidth="1"/>
    <col min="1798" max="2044" width="10.81640625" style="209"/>
    <col min="2045" max="2045" width="3" style="209" customWidth="1"/>
    <col min="2046" max="2046" width="24.26953125" style="209" customWidth="1"/>
    <col min="2047" max="2047" width="13.7265625" style="209" customWidth="1"/>
    <col min="2048" max="2048" width="14" style="209" customWidth="1"/>
    <col min="2049" max="2049" width="11.26953125" style="209" customWidth="1"/>
    <col min="2050" max="2050" width="19.7265625" style="209" customWidth="1"/>
    <col min="2051" max="2051" width="5.26953125" style="209" customWidth="1"/>
    <col min="2052" max="2052" width="24.1796875" style="209" customWidth="1"/>
    <col min="2053" max="2053" width="2.453125" style="209" customWidth="1"/>
    <col min="2054" max="2300" width="10.81640625" style="209"/>
    <col min="2301" max="2301" width="3" style="209" customWidth="1"/>
    <col min="2302" max="2302" width="24.26953125" style="209" customWidth="1"/>
    <col min="2303" max="2303" width="13.7265625" style="209" customWidth="1"/>
    <col min="2304" max="2304" width="14" style="209" customWidth="1"/>
    <col min="2305" max="2305" width="11.26953125" style="209" customWidth="1"/>
    <col min="2306" max="2306" width="19.7265625" style="209" customWidth="1"/>
    <col min="2307" max="2307" width="5.26953125" style="209" customWidth="1"/>
    <col min="2308" max="2308" width="24.1796875" style="209" customWidth="1"/>
    <col min="2309" max="2309" width="2.453125" style="209" customWidth="1"/>
    <col min="2310" max="2556" width="10.81640625" style="209"/>
    <col min="2557" max="2557" width="3" style="209" customWidth="1"/>
    <col min="2558" max="2558" width="24.26953125" style="209" customWidth="1"/>
    <col min="2559" max="2559" width="13.7265625" style="209" customWidth="1"/>
    <col min="2560" max="2560" width="14" style="209" customWidth="1"/>
    <col min="2561" max="2561" width="11.26953125" style="209" customWidth="1"/>
    <col min="2562" max="2562" width="19.7265625" style="209" customWidth="1"/>
    <col min="2563" max="2563" width="5.26953125" style="209" customWidth="1"/>
    <col min="2564" max="2564" width="24.1796875" style="209" customWidth="1"/>
    <col min="2565" max="2565" width="2.453125" style="209" customWidth="1"/>
    <col min="2566" max="2812" width="10.81640625" style="209"/>
    <col min="2813" max="2813" width="3" style="209" customWidth="1"/>
    <col min="2814" max="2814" width="24.26953125" style="209" customWidth="1"/>
    <col min="2815" max="2815" width="13.7265625" style="209" customWidth="1"/>
    <col min="2816" max="2816" width="14" style="209" customWidth="1"/>
    <col min="2817" max="2817" width="11.26953125" style="209" customWidth="1"/>
    <col min="2818" max="2818" width="19.7265625" style="209" customWidth="1"/>
    <col min="2819" max="2819" width="5.26953125" style="209" customWidth="1"/>
    <col min="2820" max="2820" width="24.1796875" style="209" customWidth="1"/>
    <col min="2821" max="2821" width="2.453125" style="209" customWidth="1"/>
    <col min="2822" max="3068" width="10.81640625" style="209"/>
    <col min="3069" max="3069" width="3" style="209" customWidth="1"/>
    <col min="3070" max="3070" width="24.26953125" style="209" customWidth="1"/>
    <col min="3071" max="3071" width="13.7265625" style="209" customWidth="1"/>
    <col min="3072" max="3072" width="14" style="209" customWidth="1"/>
    <col min="3073" max="3073" width="11.26953125" style="209" customWidth="1"/>
    <col min="3074" max="3074" width="19.7265625" style="209" customWidth="1"/>
    <col min="3075" max="3075" width="5.26953125" style="209" customWidth="1"/>
    <col min="3076" max="3076" width="24.1796875" style="209" customWidth="1"/>
    <col min="3077" max="3077" width="2.453125" style="209" customWidth="1"/>
    <col min="3078" max="3324" width="10.81640625" style="209"/>
    <col min="3325" max="3325" width="3" style="209" customWidth="1"/>
    <col min="3326" max="3326" width="24.26953125" style="209" customWidth="1"/>
    <col min="3327" max="3327" width="13.7265625" style="209" customWidth="1"/>
    <col min="3328" max="3328" width="14" style="209" customWidth="1"/>
    <col min="3329" max="3329" width="11.26953125" style="209" customWidth="1"/>
    <col min="3330" max="3330" width="19.7265625" style="209" customWidth="1"/>
    <col min="3331" max="3331" width="5.26953125" style="209" customWidth="1"/>
    <col min="3332" max="3332" width="24.1796875" style="209" customWidth="1"/>
    <col min="3333" max="3333" width="2.453125" style="209" customWidth="1"/>
    <col min="3334" max="3580" width="10.81640625" style="209"/>
    <col min="3581" max="3581" width="3" style="209" customWidth="1"/>
    <col min="3582" max="3582" width="24.26953125" style="209" customWidth="1"/>
    <col min="3583" max="3583" width="13.7265625" style="209" customWidth="1"/>
    <col min="3584" max="3584" width="14" style="209" customWidth="1"/>
    <col min="3585" max="3585" width="11.26953125" style="209" customWidth="1"/>
    <col min="3586" max="3586" width="19.7265625" style="209" customWidth="1"/>
    <col min="3587" max="3587" width="5.26953125" style="209" customWidth="1"/>
    <col min="3588" max="3588" width="24.1796875" style="209" customWidth="1"/>
    <col min="3589" max="3589" width="2.453125" style="209" customWidth="1"/>
    <col min="3590" max="3836" width="10.81640625" style="209"/>
    <col min="3837" max="3837" width="3" style="209" customWidth="1"/>
    <col min="3838" max="3838" width="24.26953125" style="209" customWidth="1"/>
    <col min="3839" max="3839" width="13.7265625" style="209" customWidth="1"/>
    <col min="3840" max="3840" width="14" style="209" customWidth="1"/>
    <col min="3841" max="3841" width="11.26953125" style="209" customWidth="1"/>
    <col min="3842" max="3842" width="19.7265625" style="209" customWidth="1"/>
    <col min="3843" max="3843" width="5.26953125" style="209" customWidth="1"/>
    <col min="3844" max="3844" width="24.1796875" style="209" customWidth="1"/>
    <col min="3845" max="3845" width="2.453125" style="209" customWidth="1"/>
    <col min="3846" max="4092" width="10.81640625" style="209"/>
    <col min="4093" max="4093" width="3" style="209" customWidth="1"/>
    <col min="4094" max="4094" width="24.26953125" style="209" customWidth="1"/>
    <col min="4095" max="4095" width="13.7265625" style="209" customWidth="1"/>
    <col min="4096" max="4096" width="14" style="209" customWidth="1"/>
    <col min="4097" max="4097" width="11.26953125" style="209" customWidth="1"/>
    <col min="4098" max="4098" width="19.7265625" style="209" customWidth="1"/>
    <col min="4099" max="4099" width="5.26953125" style="209" customWidth="1"/>
    <col min="4100" max="4100" width="24.1796875" style="209" customWidth="1"/>
    <col min="4101" max="4101" width="2.453125" style="209" customWidth="1"/>
    <col min="4102" max="4348" width="10.81640625" style="209"/>
    <col min="4349" max="4349" width="3" style="209" customWidth="1"/>
    <col min="4350" max="4350" width="24.26953125" style="209" customWidth="1"/>
    <col min="4351" max="4351" width="13.7265625" style="209" customWidth="1"/>
    <col min="4352" max="4352" width="14" style="209" customWidth="1"/>
    <col min="4353" max="4353" width="11.26953125" style="209" customWidth="1"/>
    <col min="4354" max="4354" width="19.7265625" style="209" customWidth="1"/>
    <col min="4355" max="4355" width="5.26953125" style="209" customWidth="1"/>
    <col min="4356" max="4356" width="24.1796875" style="209" customWidth="1"/>
    <col min="4357" max="4357" width="2.453125" style="209" customWidth="1"/>
    <col min="4358" max="4604" width="10.81640625" style="209"/>
    <col min="4605" max="4605" width="3" style="209" customWidth="1"/>
    <col min="4606" max="4606" width="24.26953125" style="209" customWidth="1"/>
    <col min="4607" max="4607" width="13.7265625" style="209" customWidth="1"/>
    <col min="4608" max="4608" width="14" style="209" customWidth="1"/>
    <col min="4609" max="4609" width="11.26953125" style="209" customWidth="1"/>
    <col min="4610" max="4610" width="19.7265625" style="209" customWidth="1"/>
    <col min="4611" max="4611" width="5.26953125" style="209" customWidth="1"/>
    <col min="4612" max="4612" width="24.1796875" style="209" customWidth="1"/>
    <col min="4613" max="4613" width="2.453125" style="209" customWidth="1"/>
    <col min="4614" max="4860" width="10.81640625" style="209"/>
    <col min="4861" max="4861" width="3" style="209" customWidth="1"/>
    <col min="4862" max="4862" width="24.26953125" style="209" customWidth="1"/>
    <col min="4863" max="4863" width="13.7265625" style="209" customWidth="1"/>
    <col min="4864" max="4864" width="14" style="209" customWidth="1"/>
    <col min="4865" max="4865" width="11.26953125" style="209" customWidth="1"/>
    <col min="4866" max="4866" width="19.7265625" style="209" customWidth="1"/>
    <col min="4867" max="4867" width="5.26953125" style="209" customWidth="1"/>
    <col min="4868" max="4868" width="24.1796875" style="209" customWidth="1"/>
    <col min="4869" max="4869" width="2.453125" style="209" customWidth="1"/>
    <col min="4870" max="5116" width="10.81640625" style="209"/>
    <col min="5117" max="5117" width="3" style="209" customWidth="1"/>
    <col min="5118" max="5118" width="24.26953125" style="209" customWidth="1"/>
    <col min="5119" max="5119" width="13.7265625" style="209" customWidth="1"/>
    <col min="5120" max="5120" width="14" style="209" customWidth="1"/>
    <col min="5121" max="5121" width="11.26953125" style="209" customWidth="1"/>
    <col min="5122" max="5122" width="19.7265625" style="209" customWidth="1"/>
    <col min="5123" max="5123" width="5.26953125" style="209" customWidth="1"/>
    <col min="5124" max="5124" width="24.1796875" style="209" customWidth="1"/>
    <col min="5125" max="5125" width="2.453125" style="209" customWidth="1"/>
    <col min="5126" max="5372" width="10.81640625" style="209"/>
    <col min="5373" max="5373" width="3" style="209" customWidth="1"/>
    <col min="5374" max="5374" width="24.26953125" style="209" customWidth="1"/>
    <col min="5375" max="5375" width="13.7265625" style="209" customWidth="1"/>
    <col min="5376" max="5376" width="14" style="209" customWidth="1"/>
    <col min="5377" max="5377" width="11.26953125" style="209" customWidth="1"/>
    <col min="5378" max="5378" width="19.7265625" style="209" customWidth="1"/>
    <col min="5379" max="5379" width="5.26953125" style="209" customWidth="1"/>
    <col min="5380" max="5380" width="24.1796875" style="209" customWidth="1"/>
    <col min="5381" max="5381" width="2.453125" style="209" customWidth="1"/>
    <col min="5382" max="5628" width="10.81640625" style="209"/>
    <col min="5629" max="5629" width="3" style="209" customWidth="1"/>
    <col min="5630" max="5630" width="24.26953125" style="209" customWidth="1"/>
    <col min="5631" max="5631" width="13.7265625" style="209" customWidth="1"/>
    <col min="5632" max="5632" width="14" style="209" customWidth="1"/>
    <col min="5633" max="5633" width="11.26953125" style="209" customWidth="1"/>
    <col min="5634" max="5634" width="19.7265625" style="209" customWidth="1"/>
    <col min="5635" max="5635" width="5.26953125" style="209" customWidth="1"/>
    <col min="5636" max="5636" width="24.1796875" style="209" customWidth="1"/>
    <col min="5637" max="5637" width="2.453125" style="209" customWidth="1"/>
    <col min="5638" max="5884" width="10.81640625" style="209"/>
    <col min="5885" max="5885" width="3" style="209" customWidth="1"/>
    <col min="5886" max="5886" width="24.26953125" style="209" customWidth="1"/>
    <col min="5887" max="5887" width="13.7265625" style="209" customWidth="1"/>
    <col min="5888" max="5888" width="14" style="209" customWidth="1"/>
    <col min="5889" max="5889" width="11.26953125" style="209" customWidth="1"/>
    <col min="5890" max="5890" width="19.7265625" style="209" customWidth="1"/>
    <col min="5891" max="5891" width="5.26953125" style="209" customWidth="1"/>
    <col min="5892" max="5892" width="24.1796875" style="209" customWidth="1"/>
    <col min="5893" max="5893" width="2.453125" style="209" customWidth="1"/>
    <col min="5894" max="6140" width="10.81640625" style="209"/>
    <col min="6141" max="6141" width="3" style="209" customWidth="1"/>
    <col min="6142" max="6142" width="24.26953125" style="209" customWidth="1"/>
    <col min="6143" max="6143" width="13.7265625" style="209" customWidth="1"/>
    <col min="6144" max="6144" width="14" style="209" customWidth="1"/>
    <col min="6145" max="6145" width="11.26953125" style="209" customWidth="1"/>
    <col min="6146" max="6146" width="19.7265625" style="209" customWidth="1"/>
    <col min="6147" max="6147" width="5.26953125" style="209" customWidth="1"/>
    <col min="6148" max="6148" width="24.1796875" style="209" customWidth="1"/>
    <col min="6149" max="6149" width="2.453125" style="209" customWidth="1"/>
    <col min="6150" max="6396" width="10.81640625" style="209"/>
    <col min="6397" max="6397" width="3" style="209" customWidth="1"/>
    <col min="6398" max="6398" width="24.26953125" style="209" customWidth="1"/>
    <col min="6399" max="6399" width="13.7265625" style="209" customWidth="1"/>
    <col min="6400" max="6400" width="14" style="209" customWidth="1"/>
    <col min="6401" max="6401" width="11.26953125" style="209" customWidth="1"/>
    <col min="6402" max="6402" width="19.7265625" style="209" customWidth="1"/>
    <col min="6403" max="6403" width="5.26953125" style="209" customWidth="1"/>
    <col min="6404" max="6404" width="24.1796875" style="209" customWidth="1"/>
    <col min="6405" max="6405" width="2.453125" style="209" customWidth="1"/>
    <col min="6406" max="6652" width="10.81640625" style="209"/>
    <col min="6653" max="6653" width="3" style="209" customWidth="1"/>
    <col min="6654" max="6654" width="24.26953125" style="209" customWidth="1"/>
    <col min="6655" max="6655" width="13.7265625" style="209" customWidth="1"/>
    <col min="6656" max="6656" width="14" style="209" customWidth="1"/>
    <col min="6657" max="6657" width="11.26953125" style="209" customWidth="1"/>
    <col min="6658" max="6658" width="19.7265625" style="209" customWidth="1"/>
    <col min="6659" max="6659" width="5.26953125" style="209" customWidth="1"/>
    <col min="6660" max="6660" width="24.1796875" style="209" customWidth="1"/>
    <col min="6661" max="6661" width="2.453125" style="209" customWidth="1"/>
    <col min="6662" max="6908" width="10.81640625" style="209"/>
    <col min="6909" max="6909" width="3" style="209" customWidth="1"/>
    <col min="6910" max="6910" width="24.26953125" style="209" customWidth="1"/>
    <col min="6911" max="6911" width="13.7265625" style="209" customWidth="1"/>
    <col min="6912" max="6912" width="14" style="209" customWidth="1"/>
    <col min="6913" max="6913" width="11.26953125" style="209" customWidth="1"/>
    <col min="6914" max="6914" width="19.7265625" style="209" customWidth="1"/>
    <col min="6915" max="6915" width="5.26953125" style="209" customWidth="1"/>
    <col min="6916" max="6916" width="24.1796875" style="209" customWidth="1"/>
    <col min="6917" max="6917" width="2.453125" style="209" customWidth="1"/>
    <col min="6918" max="7164" width="10.81640625" style="209"/>
    <col min="7165" max="7165" width="3" style="209" customWidth="1"/>
    <col min="7166" max="7166" width="24.26953125" style="209" customWidth="1"/>
    <col min="7167" max="7167" width="13.7265625" style="209" customWidth="1"/>
    <col min="7168" max="7168" width="14" style="209" customWidth="1"/>
    <col min="7169" max="7169" width="11.26953125" style="209" customWidth="1"/>
    <col min="7170" max="7170" width="19.7265625" style="209" customWidth="1"/>
    <col min="7171" max="7171" width="5.26953125" style="209" customWidth="1"/>
    <col min="7172" max="7172" width="24.1796875" style="209" customWidth="1"/>
    <col min="7173" max="7173" width="2.453125" style="209" customWidth="1"/>
    <col min="7174" max="7420" width="10.81640625" style="209"/>
    <col min="7421" max="7421" width="3" style="209" customWidth="1"/>
    <col min="7422" max="7422" width="24.26953125" style="209" customWidth="1"/>
    <col min="7423" max="7423" width="13.7265625" style="209" customWidth="1"/>
    <col min="7424" max="7424" width="14" style="209" customWidth="1"/>
    <col min="7425" max="7425" width="11.26953125" style="209" customWidth="1"/>
    <col min="7426" max="7426" width="19.7265625" style="209" customWidth="1"/>
    <col min="7427" max="7427" width="5.26953125" style="209" customWidth="1"/>
    <col min="7428" max="7428" width="24.1796875" style="209" customWidth="1"/>
    <col min="7429" max="7429" width="2.453125" style="209" customWidth="1"/>
    <col min="7430" max="7676" width="10.81640625" style="209"/>
    <col min="7677" max="7677" width="3" style="209" customWidth="1"/>
    <col min="7678" max="7678" width="24.26953125" style="209" customWidth="1"/>
    <col min="7679" max="7679" width="13.7265625" style="209" customWidth="1"/>
    <col min="7680" max="7680" width="14" style="209" customWidth="1"/>
    <col min="7681" max="7681" width="11.26953125" style="209" customWidth="1"/>
    <col min="7682" max="7682" width="19.7265625" style="209" customWidth="1"/>
    <col min="7683" max="7683" width="5.26953125" style="209" customWidth="1"/>
    <col min="7684" max="7684" width="24.1796875" style="209" customWidth="1"/>
    <col min="7685" max="7685" width="2.453125" style="209" customWidth="1"/>
    <col min="7686" max="7932" width="10.81640625" style="209"/>
    <col min="7933" max="7933" width="3" style="209" customWidth="1"/>
    <col min="7934" max="7934" width="24.26953125" style="209" customWidth="1"/>
    <col min="7935" max="7935" width="13.7265625" style="209" customWidth="1"/>
    <col min="7936" max="7936" width="14" style="209" customWidth="1"/>
    <col min="7937" max="7937" width="11.26953125" style="209" customWidth="1"/>
    <col min="7938" max="7938" width="19.7265625" style="209" customWidth="1"/>
    <col min="7939" max="7939" width="5.26953125" style="209" customWidth="1"/>
    <col min="7940" max="7940" width="24.1796875" style="209" customWidth="1"/>
    <col min="7941" max="7941" width="2.453125" style="209" customWidth="1"/>
    <col min="7942" max="8188" width="10.81640625" style="209"/>
    <col min="8189" max="8189" width="3" style="209" customWidth="1"/>
    <col min="8190" max="8190" width="24.26953125" style="209" customWidth="1"/>
    <col min="8191" max="8191" width="13.7265625" style="209" customWidth="1"/>
    <col min="8192" max="8192" width="14" style="209" customWidth="1"/>
    <col min="8193" max="8193" width="11.26953125" style="209" customWidth="1"/>
    <col min="8194" max="8194" width="19.7265625" style="209" customWidth="1"/>
    <col min="8195" max="8195" width="5.26953125" style="209" customWidth="1"/>
    <col min="8196" max="8196" width="24.1796875" style="209" customWidth="1"/>
    <col min="8197" max="8197" width="2.453125" style="209" customWidth="1"/>
    <col min="8198" max="8444" width="10.81640625" style="209"/>
    <col min="8445" max="8445" width="3" style="209" customWidth="1"/>
    <col min="8446" max="8446" width="24.26953125" style="209" customWidth="1"/>
    <col min="8447" max="8447" width="13.7265625" style="209" customWidth="1"/>
    <col min="8448" max="8448" width="14" style="209" customWidth="1"/>
    <col min="8449" max="8449" width="11.26953125" style="209" customWidth="1"/>
    <col min="8450" max="8450" width="19.7265625" style="209" customWidth="1"/>
    <col min="8451" max="8451" width="5.26953125" style="209" customWidth="1"/>
    <col min="8452" max="8452" width="24.1796875" style="209" customWidth="1"/>
    <col min="8453" max="8453" width="2.453125" style="209" customWidth="1"/>
    <col min="8454" max="8700" width="10.81640625" style="209"/>
    <col min="8701" max="8701" width="3" style="209" customWidth="1"/>
    <col min="8702" max="8702" width="24.26953125" style="209" customWidth="1"/>
    <col min="8703" max="8703" width="13.7265625" style="209" customWidth="1"/>
    <col min="8704" max="8704" width="14" style="209" customWidth="1"/>
    <col min="8705" max="8705" width="11.26953125" style="209" customWidth="1"/>
    <col min="8706" max="8706" width="19.7265625" style="209" customWidth="1"/>
    <col min="8707" max="8707" width="5.26953125" style="209" customWidth="1"/>
    <col min="8708" max="8708" width="24.1796875" style="209" customWidth="1"/>
    <col min="8709" max="8709" width="2.453125" style="209" customWidth="1"/>
    <col min="8710" max="8956" width="10.81640625" style="209"/>
    <col min="8957" max="8957" width="3" style="209" customWidth="1"/>
    <col min="8958" max="8958" width="24.26953125" style="209" customWidth="1"/>
    <col min="8959" max="8959" width="13.7265625" style="209" customWidth="1"/>
    <col min="8960" max="8960" width="14" style="209" customWidth="1"/>
    <col min="8961" max="8961" width="11.26953125" style="209" customWidth="1"/>
    <col min="8962" max="8962" width="19.7265625" style="209" customWidth="1"/>
    <col min="8963" max="8963" width="5.26953125" style="209" customWidth="1"/>
    <col min="8964" max="8964" width="24.1796875" style="209" customWidth="1"/>
    <col min="8965" max="8965" width="2.453125" style="209" customWidth="1"/>
    <col min="8966" max="9212" width="10.81640625" style="209"/>
    <col min="9213" max="9213" width="3" style="209" customWidth="1"/>
    <col min="9214" max="9214" width="24.26953125" style="209" customWidth="1"/>
    <col min="9215" max="9215" width="13.7265625" style="209" customWidth="1"/>
    <col min="9216" max="9216" width="14" style="209" customWidth="1"/>
    <col min="9217" max="9217" width="11.26953125" style="209" customWidth="1"/>
    <col min="9218" max="9218" width="19.7265625" style="209" customWidth="1"/>
    <col min="9219" max="9219" width="5.26953125" style="209" customWidth="1"/>
    <col min="9220" max="9220" width="24.1796875" style="209" customWidth="1"/>
    <col min="9221" max="9221" width="2.453125" style="209" customWidth="1"/>
    <col min="9222" max="9468" width="10.81640625" style="209"/>
    <col min="9469" max="9469" width="3" style="209" customWidth="1"/>
    <col min="9470" max="9470" width="24.26953125" style="209" customWidth="1"/>
    <col min="9471" max="9471" width="13.7265625" style="209" customWidth="1"/>
    <col min="9472" max="9472" width="14" style="209" customWidth="1"/>
    <col min="9473" max="9473" width="11.26953125" style="209" customWidth="1"/>
    <col min="9474" max="9474" width="19.7265625" style="209" customWidth="1"/>
    <col min="9475" max="9475" width="5.26953125" style="209" customWidth="1"/>
    <col min="9476" max="9476" width="24.1796875" style="209" customWidth="1"/>
    <col min="9477" max="9477" width="2.453125" style="209" customWidth="1"/>
    <col min="9478" max="9724" width="10.81640625" style="209"/>
    <col min="9725" max="9725" width="3" style="209" customWidth="1"/>
    <col min="9726" max="9726" width="24.26953125" style="209" customWidth="1"/>
    <col min="9727" max="9727" width="13.7265625" style="209" customWidth="1"/>
    <col min="9728" max="9728" width="14" style="209" customWidth="1"/>
    <col min="9729" max="9729" width="11.26953125" style="209" customWidth="1"/>
    <col min="9730" max="9730" width="19.7265625" style="209" customWidth="1"/>
    <col min="9731" max="9731" width="5.26953125" style="209" customWidth="1"/>
    <col min="9732" max="9732" width="24.1796875" style="209" customWidth="1"/>
    <col min="9733" max="9733" width="2.453125" style="209" customWidth="1"/>
    <col min="9734" max="9980" width="10.81640625" style="209"/>
    <col min="9981" max="9981" width="3" style="209" customWidth="1"/>
    <col min="9982" max="9982" width="24.26953125" style="209" customWidth="1"/>
    <col min="9983" max="9983" width="13.7265625" style="209" customWidth="1"/>
    <col min="9984" max="9984" width="14" style="209" customWidth="1"/>
    <col min="9985" max="9985" width="11.26953125" style="209" customWidth="1"/>
    <col min="9986" max="9986" width="19.7265625" style="209" customWidth="1"/>
    <col min="9987" max="9987" width="5.26953125" style="209" customWidth="1"/>
    <col min="9988" max="9988" width="24.1796875" style="209" customWidth="1"/>
    <col min="9989" max="9989" width="2.453125" style="209" customWidth="1"/>
    <col min="9990" max="10236" width="10.81640625" style="209"/>
    <col min="10237" max="10237" width="3" style="209" customWidth="1"/>
    <col min="10238" max="10238" width="24.26953125" style="209" customWidth="1"/>
    <col min="10239" max="10239" width="13.7265625" style="209" customWidth="1"/>
    <col min="10240" max="10240" width="14" style="209" customWidth="1"/>
    <col min="10241" max="10241" width="11.26953125" style="209" customWidth="1"/>
    <col min="10242" max="10242" width="19.7265625" style="209" customWidth="1"/>
    <col min="10243" max="10243" width="5.26953125" style="209" customWidth="1"/>
    <col min="10244" max="10244" width="24.1796875" style="209" customWidth="1"/>
    <col min="10245" max="10245" width="2.453125" style="209" customWidth="1"/>
    <col min="10246" max="10492" width="10.81640625" style="209"/>
    <col min="10493" max="10493" width="3" style="209" customWidth="1"/>
    <col min="10494" max="10494" width="24.26953125" style="209" customWidth="1"/>
    <col min="10495" max="10495" width="13.7265625" style="209" customWidth="1"/>
    <col min="10496" max="10496" width="14" style="209" customWidth="1"/>
    <col min="10497" max="10497" width="11.26953125" style="209" customWidth="1"/>
    <col min="10498" max="10498" width="19.7265625" style="209" customWidth="1"/>
    <col min="10499" max="10499" width="5.26953125" style="209" customWidth="1"/>
    <col min="10500" max="10500" width="24.1796875" style="209" customWidth="1"/>
    <col min="10501" max="10501" width="2.453125" style="209" customWidth="1"/>
    <col min="10502" max="10748" width="10.81640625" style="209"/>
    <col min="10749" max="10749" width="3" style="209" customWidth="1"/>
    <col min="10750" max="10750" width="24.26953125" style="209" customWidth="1"/>
    <col min="10751" max="10751" width="13.7265625" style="209" customWidth="1"/>
    <col min="10752" max="10752" width="14" style="209" customWidth="1"/>
    <col min="10753" max="10753" width="11.26953125" style="209" customWidth="1"/>
    <col min="10754" max="10754" width="19.7265625" style="209" customWidth="1"/>
    <col min="10755" max="10755" width="5.26953125" style="209" customWidth="1"/>
    <col min="10756" max="10756" width="24.1796875" style="209" customWidth="1"/>
    <col min="10757" max="10757" width="2.453125" style="209" customWidth="1"/>
    <col min="10758" max="11004" width="10.81640625" style="209"/>
    <col min="11005" max="11005" width="3" style="209" customWidth="1"/>
    <col min="11006" max="11006" width="24.26953125" style="209" customWidth="1"/>
    <col min="11007" max="11007" width="13.7265625" style="209" customWidth="1"/>
    <col min="11008" max="11008" width="14" style="209" customWidth="1"/>
    <col min="11009" max="11009" width="11.26953125" style="209" customWidth="1"/>
    <col min="11010" max="11010" width="19.7265625" style="209" customWidth="1"/>
    <col min="11011" max="11011" width="5.26953125" style="209" customWidth="1"/>
    <col min="11012" max="11012" width="24.1796875" style="209" customWidth="1"/>
    <col min="11013" max="11013" width="2.453125" style="209" customWidth="1"/>
    <col min="11014" max="11260" width="10.81640625" style="209"/>
    <col min="11261" max="11261" width="3" style="209" customWidth="1"/>
    <col min="11262" max="11262" width="24.26953125" style="209" customWidth="1"/>
    <col min="11263" max="11263" width="13.7265625" style="209" customWidth="1"/>
    <col min="11264" max="11264" width="14" style="209" customWidth="1"/>
    <col min="11265" max="11265" width="11.26953125" style="209" customWidth="1"/>
    <col min="11266" max="11266" width="19.7265625" style="209" customWidth="1"/>
    <col min="11267" max="11267" width="5.26953125" style="209" customWidth="1"/>
    <col min="11268" max="11268" width="24.1796875" style="209" customWidth="1"/>
    <col min="11269" max="11269" width="2.453125" style="209" customWidth="1"/>
    <col min="11270" max="11516" width="10.81640625" style="209"/>
    <col min="11517" max="11517" width="3" style="209" customWidth="1"/>
    <col min="11518" max="11518" width="24.26953125" style="209" customWidth="1"/>
    <col min="11519" max="11519" width="13.7265625" style="209" customWidth="1"/>
    <col min="11520" max="11520" width="14" style="209" customWidth="1"/>
    <col min="11521" max="11521" width="11.26953125" style="209" customWidth="1"/>
    <col min="11522" max="11522" width="19.7265625" style="209" customWidth="1"/>
    <col min="11523" max="11523" width="5.26953125" style="209" customWidth="1"/>
    <col min="11524" max="11524" width="24.1796875" style="209" customWidth="1"/>
    <col min="11525" max="11525" width="2.453125" style="209" customWidth="1"/>
    <col min="11526" max="11772" width="10.81640625" style="209"/>
    <col min="11773" max="11773" width="3" style="209" customWidth="1"/>
    <col min="11774" max="11774" width="24.26953125" style="209" customWidth="1"/>
    <col min="11775" max="11775" width="13.7265625" style="209" customWidth="1"/>
    <col min="11776" max="11776" width="14" style="209" customWidth="1"/>
    <col min="11777" max="11777" width="11.26953125" style="209" customWidth="1"/>
    <col min="11778" max="11778" width="19.7265625" style="209" customWidth="1"/>
    <col min="11779" max="11779" width="5.26953125" style="209" customWidth="1"/>
    <col min="11780" max="11780" width="24.1796875" style="209" customWidth="1"/>
    <col min="11781" max="11781" width="2.453125" style="209" customWidth="1"/>
    <col min="11782" max="12028" width="10.81640625" style="209"/>
    <col min="12029" max="12029" width="3" style="209" customWidth="1"/>
    <col min="12030" max="12030" width="24.26953125" style="209" customWidth="1"/>
    <col min="12031" max="12031" width="13.7265625" style="209" customWidth="1"/>
    <col min="12032" max="12032" width="14" style="209" customWidth="1"/>
    <col min="12033" max="12033" width="11.26953125" style="209" customWidth="1"/>
    <col min="12034" max="12034" width="19.7265625" style="209" customWidth="1"/>
    <col min="12035" max="12035" width="5.26953125" style="209" customWidth="1"/>
    <col min="12036" max="12036" width="24.1796875" style="209" customWidth="1"/>
    <col min="12037" max="12037" width="2.453125" style="209" customWidth="1"/>
    <col min="12038" max="12284" width="10.81640625" style="209"/>
    <col min="12285" max="12285" width="3" style="209" customWidth="1"/>
    <col min="12286" max="12286" width="24.26953125" style="209" customWidth="1"/>
    <col min="12287" max="12287" width="13.7265625" style="209" customWidth="1"/>
    <col min="12288" max="12288" width="14" style="209" customWidth="1"/>
    <col min="12289" max="12289" width="11.26953125" style="209" customWidth="1"/>
    <col min="12290" max="12290" width="19.7265625" style="209" customWidth="1"/>
    <col min="12291" max="12291" width="5.26953125" style="209" customWidth="1"/>
    <col min="12292" max="12292" width="24.1796875" style="209" customWidth="1"/>
    <col min="12293" max="12293" width="2.453125" style="209" customWidth="1"/>
    <col min="12294" max="12540" width="10.81640625" style="209"/>
    <col min="12541" max="12541" width="3" style="209" customWidth="1"/>
    <col min="12542" max="12542" width="24.26953125" style="209" customWidth="1"/>
    <col min="12543" max="12543" width="13.7265625" style="209" customWidth="1"/>
    <col min="12544" max="12544" width="14" style="209" customWidth="1"/>
    <col min="12545" max="12545" width="11.26953125" style="209" customWidth="1"/>
    <col min="12546" max="12546" width="19.7265625" style="209" customWidth="1"/>
    <col min="12547" max="12547" width="5.26953125" style="209" customWidth="1"/>
    <col min="12548" max="12548" width="24.1796875" style="209" customWidth="1"/>
    <col min="12549" max="12549" width="2.453125" style="209" customWidth="1"/>
    <col min="12550" max="12796" width="10.81640625" style="209"/>
    <col min="12797" max="12797" width="3" style="209" customWidth="1"/>
    <col min="12798" max="12798" width="24.26953125" style="209" customWidth="1"/>
    <col min="12799" max="12799" width="13.7265625" style="209" customWidth="1"/>
    <col min="12800" max="12800" width="14" style="209" customWidth="1"/>
    <col min="12801" max="12801" width="11.26953125" style="209" customWidth="1"/>
    <col min="12802" max="12802" width="19.7265625" style="209" customWidth="1"/>
    <col min="12803" max="12803" width="5.26953125" style="209" customWidth="1"/>
    <col min="12804" max="12804" width="24.1796875" style="209" customWidth="1"/>
    <col min="12805" max="12805" width="2.453125" style="209" customWidth="1"/>
    <col min="12806" max="13052" width="10.81640625" style="209"/>
    <col min="13053" max="13053" width="3" style="209" customWidth="1"/>
    <col min="13054" max="13054" width="24.26953125" style="209" customWidth="1"/>
    <col min="13055" max="13055" width="13.7265625" style="209" customWidth="1"/>
    <col min="13056" max="13056" width="14" style="209" customWidth="1"/>
    <col min="13057" max="13057" width="11.26953125" style="209" customWidth="1"/>
    <col min="13058" max="13058" width="19.7265625" style="209" customWidth="1"/>
    <col min="13059" max="13059" width="5.26953125" style="209" customWidth="1"/>
    <col min="13060" max="13060" width="24.1796875" style="209" customWidth="1"/>
    <col min="13061" max="13061" width="2.453125" style="209" customWidth="1"/>
    <col min="13062" max="13308" width="10.81640625" style="209"/>
    <col min="13309" max="13309" width="3" style="209" customWidth="1"/>
    <col min="13310" max="13310" width="24.26953125" style="209" customWidth="1"/>
    <col min="13311" max="13311" width="13.7265625" style="209" customWidth="1"/>
    <col min="13312" max="13312" width="14" style="209" customWidth="1"/>
    <col min="13313" max="13313" width="11.26953125" style="209" customWidth="1"/>
    <col min="13314" max="13314" width="19.7265625" style="209" customWidth="1"/>
    <col min="13315" max="13315" width="5.26953125" style="209" customWidth="1"/>
    <col min="13316" max="13316" width="24.1796875" style="209" customWidth="1"/>
    <col min="13317" max="13317" width="2.453125" style="209" customWidth="1"/>
    <col min="13318" max="13564" width="10.81640625" style="209"/>
    <col min="13565" max="13565" width="3" style="209" customWidth="1"/>
    <col min="13566" max="13566" width="24.26953125" style="209" customWidth="1"/>
    <col min="13567" max="13567" width="13.7265625" style="209" customWidth="1"/>
    <col min="13568" max="13568" width="14" style="209" customWidth="1"/>
    <col min="13569" max="13569" width="11.26953125" style="209" customWidth="1"/>
    <col min="13570" max="13570" width="19.7265625" style="209" customWidth="1"/>
    <col min="13571" max="13571" width="5.26953125" style="209" customWidth="1"/>
    <col min="13572" max="13572" width="24.1796875" style="209" customWidth="1"/>
    <col min="13573" max="13573" width="2.453125" style="209" customWidth="1"/>
    <col min="13574" max="13820" width="10.81640625" style="209"/>
    <col min="13821" max="13821" width="3" style="209" customWidth="1"/>
    <col min="13822" max="13822" width="24.26953125" style="209" customWidth="1"/>
    <col min="13823" max="13823" width="13.7265625" style="209" customWidth="1"/>
    <col min="13824" max="13824" width="14" style="209" customWidth="1"/>
    <col min="13825" max="13825" width="11.26953125" style="209" customWidth="1"/>
    <col min="13826" max="13826" width="19.7265625" style="209" customWidth="1"/>
    <col min="13827" max="13827" width="5.26953125" style="209" customWidth="1"/>
    <col min="13828" max="13828" width="24.1796875" style="209" customWidth="1"/>
    <col min="13829" max="13829" width="2.453125" style="209" customWidth="1"/>
    <col min="13830" max="14076" width="10.81640625" style="209"/>
    <col min="14077" max="14077" width="3" style="209" customWidth="1"/>
    <col min="14078" max="14078" width="24.26953125" style="209" customWidth="1"/>
    <col min="14079" max="14079" width="13.7265625" style="209" customWidth="1"/>
    <col min="14080" max="14080" width="14" style="209" customWidth="1"/>
    <col min="14081" max="14081" width="11.26953125" style="209" customWidth="1"/>
    <col min="14082" max="14082" width="19.7265625" style="209" customWidth="1"/>
    <col min="14083" max="14083" width="5.26953125" style="209" customWidth="1"/>
    <col min="14084" max="14084" width="24.1796875" style="209" customWidth="1"/>
    <col min="14085" max="14085" width="2.453125" style="209" customWidth="1"/>
    <col min="14086" max="14332" width="10.81640625" style="209"/>
    <col min="14333" max="14333" width="3" style="209" customWidth="1"/>
    <col min="14334" max="14334" width="24.26953125" style="209" customWidth="1"/>
    <col min="14335" max="14335" width="13.7265625" style="209" customWidth="1"/>
    <col min="14336" max="14336" width="14" style="209" customWidth="1"/>
    <col min="14337" max="14337" width="11.26953125" style="209" customWidth="1"/>
    <col min="14338" max="14338" width="19.7265625" style="209" customWidth="1"/>
    <col min="14339" max="14339" width="5.26953125" style="209" customWidth="1"/>
    <col min="14340" max="14340" width="24.1796875" style="209" customWidth="1"/>
    <col min="14341" max="14341" width="2.453125" style="209" customWidth="1"/>
    <col min="14342" max="14588" width="10.81640625" style="209"/>
    <col min="14589" max="14589" width="3" style="209" customWidth="1"/>
    <col min="14590" max="14590" width="24.26953125" style="209" customWidth="1"/>
    <col min="14591" max="14591" width="13.7265625" style="209" customWidth="1"/>
    <col min="14592" max="14592" width="14" style="209" customWidth="1"/>
    <col min="14593" max="14593" width="11.26953125" style="209" customWidth="1"/>
    <col min="14594" max="14594" width="19.7265625" style="209" customWidth="1"/>
    <col min="14595" max="14595" width="5.26953125" style="209" customWidth="1"/>
    <col min="14596" max="14596" width="24.1796875" style="209" customWidth="1"/>
    <col min="14597" max="14597" width="2.453125" style="209" customWidth="1"/>
    <col min="14598" max="14844" width="10.81640625" style="209"/>
    <col min="14845" max="14845" width="3" style="209" customWidth="1"/>
    <col min="14846" max="14846" width="24.26953125" style="209" customWidth="1"/>
    <col min="14847" max="14847" width="13.7265625" style="209" customWidth="1"/>
    <col min="14848" max="14848" width="14" style="209" customWidth="1"/>
    <col min="14849" max="14849" width="11.26953125" style="209" customWidth="1"/>
    <col min="14850" max="14850" width="19.7265625" style="209" customWidth="1"/>
    <col min="14851" max="14851" width="5.26953125" style="209" customWidth="1"/>
    <col min="14852" max="14852" width="24.1796875" style="209" customWidth="1"/>
    <col min="14853" max="14853" width="2.453125" style="209" customWidth="1"/>
    <col min="14854" max="15100" width="10.81640625" style="209"/>
    <col min="15101" max="15101" width="3" style="209" customWidth="1"/>
    <col min="15102" max="15102" width="24.26953125" style="209" customWidth="1"/>
    <col min="15103" max="15103" width="13.7265625" style="209" customWidth="1"/>
    <col min="15104" max="15104" width="14" style="209" customWidth="1"/>
    <col min="15105" max="15105" width="11.26953125" style="209" customWidth="1"/>
    <col min="15106" max="15106" width="19.7265625" style="209" customWidth="1"/>
    <col min="15107" max="15107" width="5.26953125" style="209" customWidth="1"/>
    <col min="15108" max="15108" width="24.1796875" style="209" customWidth="1"/>
    <col min="15109" max="15109" width="2.453125" style="209" customWidth="1"/>
    <col min="15110" max="15356" width="10.81640625" style="209"/>
    <col min="15357" max="15357" width="3" style="209" customWidth="1"/>
    <col min="15358" max="15358" width="24.26953125" style="209" customWidth="1"/>
    <col min="15359" max="15359" width="13.7265625" style="209" customWidth="1"/>
    <col min="15360" max="15360" width="14" style="209" customWidth="1"/>
    <col min="15361" max="15361" width="11.26953125" style="209" customWidth="1"/>
    <col min="15362" max="15362" width="19.7265625" style="209" customWidth="1"/>
    <col min="15363" max="15363" width="5.26953125" style="209" customWidth="1"/>
    <col min="15364" max="15364" width="24.1796875" style="209" customWidth="1"/>
    <col min="15365" max="15365" width="2.453125" style="209" customWidth="1"/>
    <col min="15366" max="15612" width="10.81640625" style="209"/>
    <col min="15613" max="15613" width="3" style="209" customWidth="1"/>
    <col min="15614" max="15614" width="24.26953125" style="209" customWidth="1"/>
    <col min="15615" max="15615" width="13.7265625" style="209" customWidth="1"/>
    <col min="15616" max="15616" width="14" style="209" customWidth="1"/>
    <col min="15617" max="15617" width="11.26953125" style="209" customWidth="1"/>
    <col min="15618" max="15618" width="19.7265625" style="209" customWidth="1"/>
    <col min="15619" max="15619" width="5.26953125" style="209" customWidth="1"/>
    <col min="15620" max="15620" width="24.1796875" style="209" customWidth="1"/>
    <col min="15621" max="15621" width="2.453125" style="209" customWidth="1"/>
    <col min="15622" max="15868" width="10.81640625" style="209"/>
    <col min="15869" max="15869" width="3" style="209" customWidth="1"/>
    <col min="15870" max="15870" width="24.26953125" style="209" customWidth="1"/>
    <col min="15871" max="15871" width="13.7265625" style="209" customWidth="1"/>
    <col min="15872" max="15872" width="14" style="209" customWidth="1"/>
    <col min="15873" max="15873" width="11.26953125" style="209" customWidth="1"/>
    <col min="15874" max="15874" width="19.7265625" style="209" customWidth="1"/>
    <col min="15875" max="15875" width="5.26953125" style="209" customWidth="1"/>
    <col min="15876" max="15876" width="24.1796875" style="209" customWidth="1"/>
    <col min="15877" max="15877" width="2.453125" style="209" customWidth="1"/>
    <col min="15878" max="16124" width="10.81640625" style="209"/>
    <col min="16125" max="16125" width="3" style="209" customWidth="1"/>
    <col min="16126" max="16126" width="24.26953125" style="209" customWidth="1"/>
    <col min="16127" max="16127" width="13.7265625" style="209" customWidth="1"/>
    <col min="16128" max="16128" width="14" style="209" customWidth="1"/>
    <col min="16129" max="16129" width="11.26953125" style="209" customWidth="1"/>
    <col min="16130" max="16130" width="19.7265625" style="209" customWidth="1"/>
    <col min="16131" max="16131" width="5.26953125" style="209" customWidth="1"/>
    <col min="16132" max="16132" width="24.1796875" style="209" customWidth="1"/>
    <col min="16133" max="16133" width="2.453125" style="209" customWidth="1"/>
    <col min="16134" max="16384" width="10.81640625" style="209"/>
  </cols>
  <sheetData>
    <row r="1" spans="1:9" ht="58.5" customHeight="1">
      <c r="A1" s="1681" t="s">
        <v>704</v>
      </c>
      <c r="B1" s="1681"/>
      <c r="C1" s="1681"/>
      <c r="D1" s="1681"/>
      <c r="F1" s="1688" t="s">
        <v>111</v>
      </c>
      <c r="G1" s="1688"/>
      <c r="H1" s="1688"/>
      <c r="I1" s="1688"/>
    </row>
    <row r="2" spans="1:9" ht="10.5" customHeight="1"/>
    <row r="3" spans="1:9">
      <c r="A3" s="829" t="s">
        <v>138</v>
      </c>
      <c r="C3" s="1016"/>
      <c r="D3" s="1016"/>
      <c r="E3" s="1016"/>
      <c r="F3" s="1016"/>
      <c r="G3" s="1016"/>
      <c r="H3" s="829"/>
    </row>
    <row r="4" spans="1:9" s="1027" customFormat="1" ht="20.25" customHeight="1">
      <c r="A4" s="829" t="s">
        <v>571</v>
      </c>
      <c r="B4" s="1164"/>
      <c r="C4" s="1173" t="s">
        <v>782</v>
      </c>
      <c r="D4" s="830"/>
      <c r="E4" s="1165"/>
      <c r="F4" s="1165"/>
      <c r="G4" s="1165"/>
      <c r="H4" s="830"/>
      <c r="I4" s="209"/>
    </row>
    <row r="5" spans="1:9" ht="11.25" customHeight="1"/>
    <row r="6" spans="1:9">
      <c r="A6" s="829" t="s">
        <v>143</v>
      </c>
    </row>
    <row r="7" spans="1:9" ht="17.25" customHeight="1">
      <c r="B7" s="1571" t="s">
        <v>144</v>
      </c>
      <c r="C7" s="1571"/>
      <c r="D7" s="459" t="s">
        <v>366</v>
      </c>
      <c r="E7" s="459"/>
      <c r="F7" s="1571" t="s">
        <v>368</v>
      </c>
      <c r="G7" s="459"/>
    </row>
    <row r="8" spans="1:9" ht="15" customHeight="1">
      <c r="B8" s="1571" t="s">
        <v>145</v>
      </c>
      <c r="C8" s="1571"/>
      <c r="D8" s="459" t="s">
        <v>321</v>
      </c>
      <c r="E8" s="459"/>
      <c r="F8" s="1571" t="s">
        <v>389</v>
      </c>
      <c r="G8" s="459"/>
    </row>
    <row r="9" spans="1:9" ht="15" customHeight="1">
      <c r="B9" s="1571" t="s">
        <v>165</v>
      </c>
      <c r="C9" s="1571"/>
      <c r="D9" s="459" t="s">
        <v>367</v>
      </c>
      <c r="E9" s="459"/>
      <c r="F9" s="1571" t="s">
        <v>369</v>
      </c>
      <c r="G9" s="459"/>
    </row>
    <row r="10" spans="1:9" ht="15" customHeight="1">
      <c r="B10" s="1571" t="s">
        <v>388</v>
      </c>
      <c r="C10" s="1571"/>
      <c r="D10" s="459" t="s">
        <v>337</v>
      </c>
      <c r="E10" s="459"/>
      <c r="F10" s="1571" t="s">
        <v>330</v>
      </c>
      <c r="G10" s="459"/>
    </row>
    <row r="11" spans="1:9" ht="15" customHeight="1">
      <c r="B11" s="1571"/>
      <c r="C11" s="1571"/>
      <c r="D11" s="459"/>
      <c r="E11" s="459"/>
      <c r="F11" s="1571"/>
      <c r="G11" s="459"/>
    </row>
    <row r="12" spans="1:9" ht="14.25" customHeight="1">
      <c r="A12" s="1164" t="s">
        <v>568</v>
      </c>
      <c r="B12" s="1571"/>
      <c r="C12" s="1571"/>
      <c r="D12" s="459"/>
      <c r="E12" s="459"/>
      <c r="F12" s="1571"/>
      <c r="G12" s="1571"/>
      <c r="H12" s="459"/>
    </row>
    <row r="13" spans="1:9" ht="6.75" customHeight="1">
      <c r="A13" s="1166"/>
      <c r="B13" s="1167"/>
      <c r="C13" s="1167"/>
      <c r="D13" s="1168"/>
      <c r="E13" s="1167"/>
      <c r="F13" s="1168"/>
      <c r="G13" s="1167"/>
      <c r="H13" s="1168"/>
      <c r="I13" s="1169"/>
    </row>
    <row r="14" spans="1:9">
      <c r="A14" s="1170"/>
      <c r="B14" s="1320" t="s">
        <v>783</v>
      </c>
      <c r="C14" s="1171"/>
      <c r="D14" s="1884" t="s">
        <v>569</v>
      </c>
      <c r="E14" s="1319"/>
      <c r="F14" s="1319"/>
      <c r="G14" s="1885" t="s">
        <v>570</v>
      </c>
      <c r="H14" s="1319"/>
      <c r="I14" s="1172"/>
    </row>
    <row r="15" spans="1:9" ht="7.5" customHeight="1">
      <c r="A15" s="1170"/>
      <c r="B15" s="1320"/>
      <c r="C15" s="1171"/>
      <c r="D15" s="1691"/>
      <c r="E15" s="1691"/>
      <c r="F15" s="1691"/>
      <c r="G15" s="1691"/>
      <c r="H15" s="1691"/>
      <c r="I15" s="1172"/>
    </row>
    <row r="16" spans="1:9">
      <c r="A16" s="1166"/>
      <c r="B16" s="1573" t="s">
        <v>755</v>
      </c>
      <c r="C16" s="1167"/>
      <c r="D16" s="1552" t="s">
        <v>647</v>
      </c>
      <c r="E16" s="1168"/>
      <c r="F16" s="1168"/>
      <c r="G16" s="1167"/>
      <c r="H16" s="1553"/>
      <c r="I16" s="1169"/>
    </row>
    <row r="17" spans="1:9" ht="54" customHeight="1">
      <c r="A17" s="1170"/>
      <c r="B17" s="1574" t="s">
        <v>762</v>
      </c>
      <c r="C17" s="1171"/>
      <c r="D17" s="1689" t="s">
        <v>763</v>
      </c>
      <c r="E17" s="1690"/>
      <c r="F17" s="1690"/>
      <c r="G17" s="1690"/>
      <c r="H17" s="1690"/>
      <c r="I17" s="1172"/>
    </row>
    <row r="18" spans="1:9" ht="4.5" customHeight="1">
      <c r="A18" s="1311"/>
      <c r="B18" s="1312"/>
      <c r="C18" s="1313"/>
      <c r="D18" s="1314"/>
      <c r="E18" s="1315"/>
      <c r="F18" s="1316"/>
      <c r="G18" s="1313"/>
      <c r="H18" s="1317"/>
      <c r="I18" s="1318"/>
    </row>
    <row r="19" spans="1:9" ht="16.5" customHeight="1">
      <c r="A19" s="829"/>
      <c r="B19" s="829"/>
      <c r="C19" s="459"/>
      <c r="D19" s="1571"/>
      <c r="E19" s="459"/>
      <c r="F19" s="1571"/>
      <c r="G19" s="459"/>
      <c r="H19" s="459"/>
      <c r="I19" s="459"/>
    </row>
    <row r="20" spans="1:9" ht="19" customHeight="1">
      <c r="A20" s="829"/>
      <c r="B20" s="1682" t="s">
        <v>566</v>
      </c>
      <c r="C20" s="1683"/>
      <c r="D20" s="1683"/>
      <c r="E20" s="1683"/>
      <c r="F20" s="1683"/>
      <c r="G20" s="1683"/>
      <c r="H20" s="1683"/>
      <c r="I20" s="459"/>
    </row>
    <row r="21" spans="1:9" s="211" customFormat="1" ht="17.25" customHeight="1">
      <c r="B21" s="1109" t="s">
        <v>804</v>
      </c>
    </row>
    <row r="22" spans="1:9" s="211" customFormat="1">
      <c r="B22" s="1684" t="s">
        <v>484</v>
      </c>
      <c r="C22" s="1684"/>
      <c r="D22" s="1684"/>
      <c r="E22" s="1684"/>
      <c r="F22" s="1684"/>
      <c r="G22" s="1684"/>
      <c r="H22" s="1684"/>
    </row>
    <row r="23" spans="1:9" s="211" customFormat="1">
      <c r="B23" s="1684" t="s">
        <v>485</v>
      </c>
      <c r="C23" s="1685"/>
      <c r="D23" s="1685"/>
      <c r="E23" s="1685"/>
      <c r="F23" s="1685"/>
      <c r="G23" s="1685"/>
      <c r="H23" s="1685"/>
    </row>
    <row r="24" spans="1:9" s="211" customFormat="1">
      <c r="B24" s="1684" t="s">
        <v>486</v>
      </c>
      <c r="C24" s="1685"/>
      <c r="D24" s="1685"/>
      <c r="E24" s="1685"/>
      <c r="F24" s="1685"/>
      <c r="G24" s="1685"/>
      <c r="H24" s="1685"/>
    </row>
    <row r="25" spans="1:9" ht="20.149999999999999" customHeight="1">
      <c r="B25" s="830" t="s">
        <v>675</v>
      </c>
      <c r="C25" s="1301"/>
      <c r="D25" s="459"/>
      <c r="E25" s="459"/>
      <c r="F25" s="459"/>
      <c r="G25" s="459"/>
    </row>
    <row r="26" spans="1:9" ht="17.25" customHeight="1">
      <c r="B26" s="1686" t="s">
        <v>662</v>
      </c>
      <c r="C26" s="1686"/>
      <c r="D26" s="1686"/>
      <c r="E26" s="1686"/>
      <c r="F26" s="1686"/>
      <c r="G26" s="1686"/>
      <c r="H26" s="1686"/>
    </row>
    <row r="27" spans="1:9" s="211" customFormat="1">
      <c r="B27" s="1684" t="s">
        <v>553</v>
      </c>
      <c r="C27" s="1684"/>
      <c r="D27" s="1684"/>
      <c r="E27" s="1684"/>
      <c r="F27" s="1684"/>
      <c r="G27" s="1684"/>
      <c r="H27" s="1684"/>
    </row>
    <row r="28" spans="1:9" ht="20.149999999999999" customHeight="1">
      <c r="B28" s="1679" t="s">
        <v>58</v>
      </c>
      <c r="C28" s="1687"/>
      <c r="D28" s="1687"/>
      <c r="E28" s="1687"/>
      <c r="F28" s="1687"/>
      <c r="G28" s="1687"/>
      <c r="H28" s="1687"/>
    </row>
    <row r="29" spans="1:9" s="211" customFormat="1" ht="12.75" customHeight="1">
      <c r="B29" s="1572" t="s">
        <v>555</v>
      </c>
      <c r="C29" s="1054"/>
      <c r="D29" s="1054"/>
      <c r="E29" s="1054"/>
      <c r="F29" s="1054"/>
      <c r="G29" s="1054"/>
      <c r="H29" s="1054"/>
    </row>
    <row r="30" spans="1:9" s="211" customFormat="1" ht="12.75" customHeight="1">
      <c r="B30" s="1056" t="s">
        <v>682</v>
      </c>
      <c r="C30" s="1054"/>
      <c r="D30" s="1054"/>
      <c r="E30" s="1054"/>
      <c r="F30" s="1054"/>
      <c r="G30" s="1054"/>
      <c r="H30" s="1054"/>
    </row>
    <row r="31" spans="1:9" s="211" customFormat="1" ht="12.75" customHeight="1">
      <c r="B31" s="1572" t="s">
        <v>522</v>
      </c>
      <c r="C31" s="1054"/>
      <c r="D31" s="1054"/>
      <c r="E31" s="1054"/>
      <c r="F31" s="1054"/>
      <c r="G31" s="1054"/>
      <c r="H31" s="1054"/>
    </row>
    <row r="32" spans="1:9" s="211" customFormat="1" ht="12.75" customHeight="1">
      <c r="B32" s="1056" t="s">
        <v>781</v>
      </c>
      <c r="C32" s="1055"/>
      <c r="D32" s="1055"/>
      <c r="E32" s="1055"/>
      <c r="F32" s="1055"/>
      <c r="G32" s="1055"/>
      <c r="H32" s="1055"/>
    </row>
    <row r="33" spans="2:8" ht="20.149999999999999" customHeight="1">
      <c r="B33" s="1679" t="s">
        <v>554</v>
      </c>
      <c r="C33" s="1680"/>
      <c r="D33" s="1680"/>
      <c r="E33" s="1680"/>
      <c r="F33" s="1680"/>
      <c r="G33" s="1680"/>
      <c r="H33" s="1680"/>
    </row>
    <row r="34" spans="2:8" s="210" customFormat="1" ht="13.5" customHeight="1">
      <c r="B34" s="1572" t="s">
        <v>716</v>
      </c>
      <c r="C34" s="1054"/>
      <c r="D34" s="1054"/>
      <c r="E34" s="1054"/>
    </row>
    <row r="35" spans="2:8" s="211" customFormat="1" ht="12.75" customHeight="1">
      <c r="B35" s="1572" t="s">
        <v>717</v>
      </c>
      <c r="C35" s="1054"/>
      <c r="D35" s="1054"/>
      <c r="E35" s="1054"/>
      <c r="F35" s="1054"/>
      <c r="G35" s="1054"/>
      <c r="H35" s="1054"/>
    </row>
    <row r="36" spans="2:8" s="211" customFormat="1" ht="12.75" customHeight="1">
      <c r="B36" s="1572" t="s">
        <v>718</v>
      </c>
      <c r="C36" s="1054"/>
      <c r="D36" s="1054"/>
      <c r="E36" s="1054"/>
      <c r="F36" s="1054"/>
      <c r="G36" s="1054"/>
      <c r="H36" s="1054"/>
    </row>
    <row r="37" spans="2:8" s="211" customFormat="1" ht="12.75" customHeight="1">
      <c r="B37" s="1572" t="s">
        <v>722</v>
      </c>
      <c r="F37" s="1054"/>
      <c r="G37" s="1054"/>
      <c r="H37" s="1054"/>
    </row>
    <row r="38" spans="2:8" ht="20.149999999999999" customHeight="1">
      <c r="B38" s="1679" t="s">
        <v>523</v>
      </c>
      <c r="C38" s="1680"/>
      <c r="D38" s="1680"/>
      <c r="E38" s="1680"/>
      <c r="F38" s="1680"/>
      <c r="G38" s="1680"/>
      <c r="H38" s="1680"/>
    </row>
    <row r="39" spans="2:8" s="211" customFormat="1" ht="12.75" customHeight="1">
      <c r="B39" s="1109" t="s">
        <v>572</v>
      </c>
      <c r="C39" s="1054"/>
      <c r="D39" s="1054"/>
      <c r="E39" s="1054"/>
      <c r="F39" s="1054"/>
      <c r="G39" s="1054"/>
      <c r="H39" s="1054"/>
    </row>
    <row r="40" spans="2:8" ht="38.25" customHeight="1">
      <c r="B40" s="1679" t="s">
        <v>761</v>
      </c>
      <c r="C40" s="1687"/>
      <c r="D40" s="1687"/>
      <c r="E40" s="1687"/>
      <c r="F40" s="1687"/>
      <c r="G40" s="1687"/>
      <c r="H40" s="1687"/>
    </row>
    <row r="41" spans="2:8" s="211" customFormat="1" ht="12.75" customHeight="1">
      <c r="B41" s="1572" t="s">
        <v>487</v>
      </c>
      <c r="C41" s="1054"/>
      <c r="D41" s="1054"/>
      <c r="E41" s="1054"/>
      <c r="F41" s="1054"/>
      <c r="G41" s="1054"/>
      <c r="H41" s="1054"/>
    </row>
    <row r="42" spans="2:8" s="211" customFormat="1" ht="12.75" customHeight="1">
      <c r="B42" s="1572" t="s">
        <v>488</v>
      </c>
      <c r="C42" s="1054"/>
      <c r="D42" s="1054"/>
      <c r="E42" s="1054"/>
      <c r="F42" s="1054"/>
      <c r="G42" s="1054"/>
      <c r="H42" s="1054"/>
    </row>
    <row r="43" spans="2:8" s="211" customFormat="1" ht="12.75" customHeight="1">
      <c r="B43" s="1572" t="s">
        <v>489</v>
      </c>
      <c r="C43" s="1054"/>
      <c r="D43" s="1054"/>
      <c r="E43" s="1054"/>
      <c r="F43" s="1054"/>
      <c r="G43" s="1054"/>
      <c r="H43" s="1054"/>
    </row>
    <row r="44" spans="2:8" s="828" customFormat="1" ht="12.75" customHeight="1">
      <c r="B44" s="1684" t="s">
        <v>517</v>
      </c>
      <c r="C44" s="1684"/>
      <c r="D44" s="1684"/>
      <c r="E44" s="1684"/>
      <c r="F44" s="1684"/>
      <c r="G44" s="1684"/>
      <c r="H44" s="1684"/>
    </row>
    <row r="45" spans="2:8" s="211" customFormat="1" ht="12.75" customHeight="1">
      <c r="B45" s="1572" t="s">
        <v>490</v>
      </c>
      <c r="C45" s="1054"/>
      <c r="D45" s="1054"/>
      <c r="E45" s="1054"/>
      <c r="F45" s="1054"/>
      <c r="G45" s="1054"/>
      <c r="H45" s="1054"/>
    </row>
    <row r="46" spans="2:8" s="211" customFormat="1" ht="15" customHeight="1">
      <c r="B46" s="1572"/>
      <c r="C46" s="1054"/>
      <c r="D46" s="1054"/>
      <c r="E46" s="1054"/>
      <c r="F46" s="1054"/>
      <c r="G46" s="1054"/>
      <c r="H46" s="1054"/>
    </row>
    <row r="47" spans="2:8" ht="20.149999999999999" customHeight="1">
      <c r="B47" s="1679" t="s">
        <v>727</v>
      </c>
      <c r="C47" s="1687"/>
      <c r="D47" s="1687"/>
      <c r="E47" s="1687"/>
      <c r="F47" s="1687"/>
      <c r="G47" s="1687"/>
      <c r="H47" s="1687"/>
    </row>
    <row r="48" spans="2:8" s="211" customFormat="1" ht="12.75" customHeight="1">
      <c r="B48" s="1572" t="s">
        <v>560</v>
      </c>
      <c r="C48" s="1054"/>
      <c r="D48" s="1054"/>
      <c r="E48" s="1054"/>
      <c r="F48" s="1054"/>
      <c r="G48" s="1054"/>
      <c r="H48" s="1054"/>
    </row>
    <row r="49" spans="1:8" s="211" customFormat="1" ht="12.75" customHeight="1">
      <c r="B49" s="1056" t="s">
        <v>721</v>
      </c>
      <c r="C49" s="1054"/>
      <c r="D49" s="1054"/>
      <c r="E49" s="1054"/>
      <c r="F49" s="1054"/>
      <c r="G49" s="1054"/>
      <c r="H49" s="1054"/>
    </row>
    <row r="50" spans="1:8" s="211" customFormat="1" ht="12.75" customHeight="1">
      <c r="B50" s="1572" t="s">
        <v>561</v>
      </c>
      <c r="C50" s="1054"/>
      <c r="D50" s="1054"/>
      <c r="E50" s="1054"/>
      <c r="F50" s="1054"/>
      <c r="G50" s="1054"/>
      <c r="H50" s="1054"/>
    </row>
    <row r="51" spans="1:8" s="211" customFormat="1" ht="12.75" customHeight="1">
      <c r="B51" s="1056" t="s">
        <v>723</v>
      </c>
      <c r="C51" s="1054"/>
      <c r="D51" s="1054"/>
      <c r="E51" s="1054"/>
      <c r="F51" s="1054"/>
      <c r="G51" s="1054"/>
      <c r="H51" s="1054"/>
    </row>
    <row r="52" spans="1:8" s="211" customFormat="1" ht="12.75" customHeight="1">
      <c r="B52" s="1572" t="s">
        <v>565</v>
      </c>
      <c r="C52" s="1054"/>
      <c r="D52" s="1054"/>
      <c r="E52" s="1054"/>
      <c r="F52" s="1054"/>
      <c r="G52" s="1054"/>
      <c r="H52" s="1054"/>
    </row>
    <row r="53" spans="1:8" s="211" customFormat="1" ht="12.75" customHeight="1">
      <c r="B53" s="1056" t="s">
        <v>681</v>
      </c>
      <c r="C53" s="1055"/>
      <c r="D53" s="1055"/>
      <c r="E53" s="1055"/>
      <c r="F53" s="1055"/>
      <c r="G53" s="1055"/>
      <c r="H53" s="1055"/>
    </row>
    <row r="54" spans="1:8" s="211" customFormat="1" ht="20.149999999999999" customHeight="1">
      <c r="B54" s="1679" t="s">
        <v>618</v>
      </c>
      <c r="C54" s="1696"/>
      <c r="D54" s="1696"/>
      <c r="E54" s="1696"/>
      <c r="F54" s="1696"/>
      <c r="G54" s="1696"/>
      <c r="H54" s="1696"/>
    </row>
    <row r="55" spans="1:8" s="211" customFormat="1" ht="12.75" customHeight="1">
      <c r="B55" s="1305"/>
      <c r="C55" s="1301"/>
      <c r="D55" s="1301"/>
      <c r="E55" s="1301"/>
      <c r="F55" s="1301"/>
      <c r="G55" s="1301"/>
      <c r="H55" s="1301"/>
    </row>
    <row r="56" spans="1:8" s="211" customFormat="1" ht="12.75" customHeight="1">
      <c r="C56" s="1301"/>
      <c r="D56" s="1301"/>
      <c r="E56" s="1301"/>
      <c r="F56" s="1301"/>
      <c r="G56" s="1301"/>
      <c r="H56" s="1301"/>
    </row>
    <row r="57" spans="1:8" s="211" customFormat="1" ht="19.5" customHeight="1">
      <c r="A57" s="1296"/>
      <c r="B57" s="1310" t="str">
        <f>"En "&amp;C4&amp;" étiez-vous lié par une  entente avec une ou plusieurs associations professionnelles parmi les suivantes ?"</f>
        <v>En 2021-2022 étiez-vous lié par une  entente avec une ou plusieurs associations professionnelles parmi les suivantes ?</v>
      </c>
      <c r="C57" s="1297"/>
      <c r="D57" s="1298"/>
      <c r="E57" s="1298"/>
      <c r="F57" s="1298"/>
      <c r="G57" s="1298"/>
      <c r="H57" s="1299"/>
    </row>
    <row r="58" spans="1:8" s="211" customFormat="1" ht="15.75" customHeight="1">
      <c r="A58" s="1300"/>
      <c r="C58" s="1301"/>
      <c r="D58" s="1301"/>
      <c r="E58" s="1301"/>
      <c r="F58" s="1301"/>
      <c r="G58" s="1301"/>
      <c r="H58" s="1302"/>
    </row>
    <row r="59" spans="1:8" s="211" customFormat="1" ht="15.75" customHeight="1">
      <c r="A59" s="1300"/>
      <c r="B59" s="1303" t="s">
        <v>673</v>
      </c>
      <c r="C59" s="1301"/>
      <c r="D59" s="1301"/>
      <c r="E59" s="1301"/>
      <c r="F59" s="1301"/>
      <c r="G59" s="1301"/>
      <c r="H59" s="1302"/>
    </row>
    <row r="60" spans="1:8" s="211" customFormat="1" ht="5.25" customHeight="1">
      <c r="A60" s="1300"/>
      <c r="C60" s="1301"/>
      <c r="D60" s="1301"/>
      <c r="E60" s="1301"/>
      <c r="F60" s="1301"/>
      <c r="G60" s="1301"/>
      <c r="H60" s="1302"/>
    </row>
    <row r="61" spans="1:8" s="211" customFormat="1" ht="15.75" customHeight="1">
      <c r="A61" s="1300"/>
      <c r="B61" s="1304" t="s">
        <v>663</v>
      </c>
      <c r="C61" s="1301"/>
      <c r="D61" s="1301"/>
      <c r="E61" s="1301"/>
      <c r="F61" s="1301"/>
      <c r="G61" s="1301"/>
      <c r="H61" s="1302"/>
    </row>
    <row r="62" spans="1:8" s="211" customFormat="1" ht="15.75" customHeight="1">
      <c r="A62" s="1300"/>
      <c r="B62" s="1304" t="s">
        <v>664</v>
      </c>
      <c r="C62" s="1301"/>
      <c r="D62" s="1301"/>
      <c r="E62" s="1301"/>
      <c r="F62" s="1301"/>
      <c r="G62" s="1301"/>
      <c r="H62" s="1302"/>
    </row>
    <row r="63" spans="1:8" s="211" customFormat="1" ht="15.75" customHeight="1">
      <c r="A63" s="1300"/>
      <c r="B63" s="1304" t="s">
        <v>665</v>
      </c>
      <c r="C63" s="1301"/>
      <c r="D63" s="1301"/>
      <c r="E63" s="1301"/>
      <c r="F63" s="1301"/>
      <c r="G63" s="1301"/>
      <c r="H63" s="1302"/>
    </row>
    <row r="64" spans="1:8" s="211" customFormat="1" ht="15.75" customHeight="1">
      <c r="A64" s="1300"/>
      <c r="B64" s="1304" t="s">
        <v>666</v>
      </c>
      <c r="C64" s="1301"/>
      <c r="D64" s="1301"/>
      <c r="E64" s="1301"/>
      <c r="F64" s="1301"/>
      <c r="G64" s="1301"/>
      <c r="H64" s="1302"/>
    </row>
    <row r="65" spans="1:8" s="211" customFormat="1" ht="15.75" customHeight="1">
      <c r="A65" s="1300"/>
      <c r="B65" s="1304" t="s">
        <v>667</v>
      </c>
      <c r="C65" s="1301"/>
      <c r="D65" s="1301"/>
      <c r="E65" s="1301"/>
      <c r="F65" s="1301"/>
      <c r="G65" s="1301"/>
      <c r="H65" s="1302"/>
    </row>
    <row r="66" spans="1:8" s="211" customFormat="1" ht="15.75" customHeight="1">
      <c r="A66" s="1300"/>
      <c r="B66" s="1304" t="s">
        <v>668</v>
      </c>
      <c r="C66" s="1301"/>
      <c r="D66" s="1301"/>
      <c r="E66" s="1301"/>
      <c r="F66" s="1301"/>
      <c r="G66" s="1301"/>
      <c r="H66" s="1302"/>
    </row>
    <row r="67" spans="1:8" s="211" customFormat="1" ht="15.75" customHeight="1">
      <c r="A67" s="1300"/>
      <c r="B67" s="1304" t="s">
        <v>669</v>
      </c>
      <c r="C67" s="1301"/>
      <c r="D67" s="1301"/>
      <c r="E67" s="1301"/>
      <c r="F67" s="1301"/>
      <c r="G67" s="1301"/>
      <c r="H67" s="1302"/>
    </row>
    <row r="68" spans="1:8" s="211" customFormat="1" ht="15.75" customHeight="1">
      <c r="A68" s="1300"/>
      <c r="B68" s="1304" t="s">
        <v>670</v>
      </c>
      <c r="C68" s="1301"/>
      <c r="D68" s="1301"/>
      <c r="E68" s="1301"/>
      <c r="F68" s="1301"/>
      <c r="G68" s="1301"/>
      <c r="H68" s="1302"/>
    </row>
    <row r="69" spans="1:8" s="211" customFormat="1" ht="15.75" customHeight="1">
      <c r="A69" s="1300"/>
      <c r="B69" s="1304" t="s">
        <v>671</v>
      </c>
      <c r="C69" s="1301"/>
      <c r="D69" s="1301"/>
      <c r="E69" s="1301"/>
      <c r="F69" s="1301"/>
      <c r="G69" s="1301"/>
      <c r="H69" s="1302"/>
    </row>
    <row r="70" spans="1:8" s="211" customFormat="1" ht="15.75" customHeight="1">
      <c r="A70" s="1300"/>
      <c r="B70" s="1304" t="s">
        <v>674</v>
      </c>
      <c r="C70" s="1301"/>
      <c r="D70" s="1301"/>
      <c r="E70" s="1301"/>
      <c r="F70" s="1301"/>
      <c r="G70" s="1301"/>
      <c r="H70" s="1302"/>
    </row>
    <row r="71" spans="1:8" s="211" customFormat="1" ht="15.75" customHeight="1">
      <c r="A71" s="1300"/>
      <c r="B71" s="1304" t="s">
        <v>789</v>
      </c>
      <c r="C71" s="1301"/>
      <c r="D71" s="1301"/>
      <c r="E71" s="1301"/>
      <c r="F71" s="1301"/>
      <c r="G71" s="1301"/>
      <c r="H71" s="1302"/>
    </row>
    <row r="72" spans="1:8" s="211" customFormat="1" ht="6" customHeight="1">
      <c r="A72" s="1300"/>
      <c r="B72" s="1305"/>
      <c r="C72" s="1301"/>
      <c r="D72" s="1301"/>
      <c r="E72" s="1301"/>
      <c r="F72" s="1301"/>
      <c r="G72" s="1301"/>
      <c r="H72" s="1302"/>
    </row>
    <row r="73" spans="1:8" s="211" customFormat="1" ht="15" customHeight="1">
      <c r="A73" s="1300"/>
      <c r="B73" s="1303" t="s">
        <v>672</v>
      </c>
      <c r="C73" s="1301"/>
      <c r="D73" s="1301"/>
      <c r="E73" s="1301"/>
      <c r="F73" s="1301"/>
      <c r="G73" s="1301"/>
      <c r="H73" s="1302"/>
    </row>
    <row r="74" spans="1:8" s="211" customFormat="1" ht="15" customHeight="1">
      <c r="A74" s="1300"/>
      <c r="B74" s="1575" t="s">
        <v>756</v>
      </c>
      <c r="C74" s="1301"/>
      <c r="D74" s="1301"/>
      <c r="E74" s="1301"/>
      <c r="F74" s="1301"/>
      <c r="G74" s="1301"/>
      <c r="H74" s="1302"/>
    </row>
    <row r="75" spans="1:8" s="211" customFormat="1" ht="4.5" customHeight="1">
      <c r="A75" s="1306"/>
      <c r="B75" s="1307"/>
      <c r="C75" s="1308"/>
      <c r="D75" s="1308"/>
      <c r="E75" s="1308"/>
      <c r="F75" s="1308"/>
      <c r="G75" s="1308"/>
      <c r="H75" s="1309"/>
    </row>
    <row r="76" spans="1:8" s="211" customFormat="1" ht="12.75" customHeight="1">
      <c r="B76" s="1305"/>
      <c r="C76" s="1301"/>
      <c r="D76" s="1301"/>
      <c r="E76" s="1301"/>
      <c r="F76" s="1301"/>
      <c r="G76" s="1301"/>
      <c r="H76" s="1301"/>
    </row>
    <row r="77" spans="1:8" s="211" customFormat="1" ht="12.75" customHeight="1">
      <c r="B77" s="1305"/>
      <c r="C77" s="1301"/>
      <c r="D77" s="1301"/>
      <c r="E77" s="1301"/>
      <c r="F77" s="1301"/>
      <c r="G77" s="1301"/>
      <c r="H77" s="1301"/>
    </row>
    <row r="78" spans="1:8" s="211" customFormat="1" ht="12.75" customHeight="1">
      <c r="B78" s="1305"/>
      <c r="C78" s="1301"/>
      <c r="D78" s="1301"/>
      <c r="E78" s="1301"/>
      <c r="F78" s="1301"/>
      <c r="G78" s="1301"/>
      <c r="H78" s="1301"/>
    </row>
    <row r="80" spans="1:8" ht="18.75" customHeight="1">
      <c r="A80" s="1174"/>
      <c r="B80" s="1697" t="s">
        <v>790</v>
      </c>
      <c r="C80" s="1698"/>
      <c r="D80" s="1698"/>
      <c r="E80" s="1698"/>
      <c r="F80" s="1698"/>
      <c r="G80" s="1698"/>
      <c r="H80" s="1699"/>
    </row>
    <row r="81" spans="1:8" ht="30" customHeight="1">
      <c r="A81" s="1175"/>
      <c r="B81" s="1692" t="s">
        <v>791</v>
      </c>
      <c r="C81" s="1693"/>
      <c r="D81" s="1693"/>
      <c r="E81" s="1693"/>
      <c r="F81" s="1693"/>
      <c r="G81" s="1693"/>
      <c r="H81" s="1694"/>
    </row>
    <row r="82" spans="1:8" ht="22.5" customHeight="1">
      <c r="A82" s="1175"/>
      <c r="B82" s="1692" t="s">
        <v>593</v>
      </c>
      <c r="C82" s="1692"/>
      <c r="D82" s="1692"/>
      <c r="E82" s="1692"/>
      <c r="F82" s="1692"/>
      <c r="G82" s="1692"/>
      <c r="H82" s="1695"/>
    </row>
    <row r="83" spans="1:8" ht="18" customHeight="1">
      <c r="A83" s="1175"/>
      <c r="B83" s="1692" t="s">
        <v>594</v>
      </c>
      <c r="C83" s="1692"/>
      <c r="D83" s="1692"/>
      <c r="E83" s="1692"/>
      <c r="F83" s="1692"/>
      <c r="G83" s="1692"/>
      <c r="H83" s="1695"/>
    </row>
    <row r="84" spans="1:8" ht="29.25" customHeight="1">
      <c r="A84" s="1175"/>
      <c r="B84" s="1692" t="s">
        <v>595</v>
      </c>
      <c r="C84" s="1692"/>
      <c r="D84" s="1692"/>
      <c r="E84" s="1692"/>
      <c r="F84" s="1692"/>
      <c r="G84" s="1692"/>
      <c r="H84" s="1695"/>
    </row>
    <row r="85" spans="1:8" ht="6.75" customHeight="1">
      <c r="A85" s="1175"/>
      <c r="H85" s="1472"/>
    </row>
    <row r="86" spans="1:8" ht="22.5" customHeight="1">
      <c r="A86" s="1176"/>
      <c r="B86" s="1475" t="s">
        <v>692</v>
      </c>
      <c r="C86" s="1473"/>
      <c r="D86" s="1473"/>
      <c r="E86" s="1473"/>
      <c r="F86" s="1476"/>
      <c r="G86" s="1474" t="s">
        <v>693</v>
      </c>
      <c r="H86" s="1477"/>
    </row>
    <row r="92" spans="1:8" ht="15.75" customHeight="1"/>
    <row r="95" spans="1:8" ht="21.75" customHeight="1"/>
    <row r="99" ht="15" customHeight="1"/>
    <row r="100" ht="15.75" customHeight="1"/>
    <row r="102" ht="12.75" customHeight="1"/>
    <row r="103" ht="11.25" customHeight="1"/>
  </sheetData>
  <mergeCells count="22">
    <mergeCell ref="B81:H81"/>
    <mergeCell ref="B82:H82"/>
    <mergeCell ref="B83:H83"/>
    <mergeCell ref="B84:H84"/>
    <mergeCell ref="B38:H38"/>
    <mergeCell ref="B40:H40"/>
    <mergeCell ref="B44:H44"/>
    <mergeCell ref="B47:H47"/>
    <mergeCell ref="B54:H54"/>
    <mergeCell ref="B80:H80"/>
    <mergeCell ref="B33:H33"/>
    <mergeCell ref="A1:D1"/>
    <mergeCell ref="B20:H20"/>
    <mergeCell ref="B22:H22"/>
    <mergeCell ref="B23:H23"/>
    <mergeCell ref="B24:H24"/>
    <mergeCell ref="B26:H26"/>
    <mergeCell ref="B27:H27"/>
    <mergeCell ref="B28:H28"/>
    <mergeCell ref="F1:I1"/>
    <mergeCell ref="D17:H17"/>
    <mergeCell ref="D15:H15"/>
  </mergeCells>
  <hyperlinks>
    <hyperlink ref="D14" location="'Section 15a'!A1" display="Statistiques d'emploi (Section 15a)" xr:uid="{4E338822-B5D8-479F-8C86-D973B6CE6673}"/>
    <hyperlink ref="G14" location="'Annexe 1'!A1" display="Annexe 1 (Gouvernance)" xr:uid="{86A1BA84-59FC-4700-83CE-44D630DF2DA7}"/>
  </hyperlinks>
  <printOptions horizontalCentered="1"/>
  <pageMargins left="0.39370078740157483" right="0.23622047244094491" top="0.35433070866141736" bottom="0.43307086614173229" header="0.31496062992125984" footer="0.31496062992125984"/>
  <pageSetup scale="80" fitToWidth="0" fitToHeight="0" orientation="portrait" r:id="rId1"/>
  <headerFooter alignWithMargins="0">
    <oddFooter xml:space="preserve">&amp;L&amp;"Arial,Gras"
</oddFooter>
  </headerFooter>
  <rowBreaks count="1" manualBreakCount="1">
    <brk id="5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87745" r:id="rId4" name="Check Box 1">
              <controlPr defaultSize="0" autoFill="0" autoLine="0" autoPict="0">
                <anchor moveWithCells="1">
                  <from>
                    <xdr:col>5</xdr:col>
                    <xdr:colOff>12700</xdr:colOff>
                    <xdr:row>6</xdr:row>
                    <xdr:rowOff>146050</xdr:rowOff>
                  </from>
                  <to>
                    <xdr:col>5</xdr:col>
                    <xdr:colOff>355600</xdr:colOff>
                    <xdr:row>8</xdr:row>
                    <xdr:rowOff>69850</xdr:rowOff>
                  </to>
                </anchor>
              </controlPr>
            </control>
          </mc:Choice>
        </mc:AlternateContent>
        <mc:AlternateContent xmlns:mc="http://schemas.openxmlformats.org/markup-compatibility/2006">
          <mc:Choice Requires="x14">
            <control shapeId="287746" r:id="rId5" name="Check Box 2">
              <controlPr defaultSize="0" autoFill="0" autoLine="0" autoPict="0">
                <anchor moveWithCells="1">
                  <from>
                    <xdr:col>1</xdr:col>
                    <xdr:colOff>0</xdr:colOff>
                    <xdr:row>6</xdr:row>
                    <xdr:rowOff>184150</xdr:rowOff>
                  </from>
                  <to>
                    <xdr:col>1</xdr:col>
                    <xdr:colOff>222250</xdr:colOff>
                    <xdr:row>8</xdr:row>
                    <xdr:rowOff>76200</xdr:rowOff>
                  </to>
                </anchor>
              </controlPr>
            </control>
          </mc:Choice>
        </mc:AlternateContent>
        <mc:AlternateContent xmlns:mc="http://schemas.openxmlformats.org/markup-compatibility/2006">
          <mc:Choice Requires="x14">
            <control shapeId="287747" r:id="rId6" name="Check Box 3">
              <controlPr defaultSize="0" autoFill="0" autoLine="0" autoPict="0">
                <anchor moveWithCells="1">
                  <from>
                    <xdr:col>1</xdr:col>
                    <xdr:colOff>0</xdr:colOff>
                    <xdr:row>5</xdr:row>
                    <xdr:rowOff>184150</xdr:rowOff>
                  </from>
                  <to>
                    <xdr:col>1</xdr:col>
                    <xdr:colOff>317500</xdr:colOff>
                    <xdr:row>7</xdr:row>
                    <xdr:rowOff>50800</xdr:rowOff>
                  </to>
                </anchor>
              </controlPr>
            </control>
          </mc:Choice>
        </mc:AlternateContent>
        <mc:AlternateContent xmlns:mc="http://schemas.openxmlformats.org/markup-compatibility/2006">
          <mc:Choice Requires="x14">
            <control shapeId="287748" r:id="rId7" name="Check Box 4">
              <controlPr defaultSize="0" autoFill="0" autoLine="0" autoPict="0">
                <anchor moveWithCells="1">
                  <from>
                    <xdr:col>2</xdr:col>
                    <xdr:colOff>736600</xdr:colOff>
                    <xdr:row>6</xdr:row>
                    <xdr:rowOff>19050</xdr:rowOff>
                  </from>
                  <to>
                    <xdr:col>3</xdr:col>
                    <xdr:colOff>127000</xdr:colOff>
                    <xdr:row>7</xdr:row>
                    <xdr:rowOff>50800</xdr:rowOff>
                  </to>
                </anchor>
              </controlPr>
            </control>
          </mc:Choice>
        </mc:AlternateContent>
        <mc:AlternateContent xmlns:mc="http://schemas.openxmlformats.org/markup-compatibility/2006">
          <mc:Choice Requires="x14">
            <control shapeId="287749" r:id="rId8" name="Check Box 5">
              <controlPr defaultSize="0" autoFill="0" autoLine="0" autoPict="0">
                <anchor moveWithCells="1">
                  <from>
                    <xdr:col>2</xdr:col>
                    <xdr:colOff>736600</xdr:colOff>
                    <xdr:row>8</xdr:row>
                    <xdr:rowOff>107950</xdr:rowOff>
                  </from>
                  <to>
                    <xdr:col>3</xdr:col>
                    <xdr:colOff>114300</xdr:colOff>
                    <xdr:row>10</xdr:row>
                    <xdr:rowOff>95250</xdr:rowOff>
                  </to>
                </anchor>
              </controlPr>
            </control>
          </mc:Choice>
        </mc:AlternateContent>
        <mc:AlternateContent xmlns:mc="http://schemas.openxmlformats.org/markup-compatibility/2006">
          <mc:Choice Requires="x14">
            <control shapeId="287750" r:id="rId9" name="Check Box 6">
              <controlPr defaultSize="0" autoFill="0" autoLine="0" autoPict="0">
                <anchor moveWithCells="1">
                  <from>
                    <xdr:col>5</xdr:col>
                    <xdr:colOff>0</xdr:colOff>
                    <xdr:row>5</xdr:row>
                    <xdr:rowOff>127000</xdr:rowOff>
                  </from>
                  <to>
                    <xdr:col>5</xdr:col>
                    <xdr:colOff>298450</xdr:colOff>
                    <xdr:row>7</xdr:row>
                    <xdr:rowOff>88900</xdr:rowOff>
                  </to>
                </anchor>
              </controlPr>
            </control>
          </mc:Choice>
        </mc:AlternateContent>
        <mc:AlternateContent xmlns:mc="http://schemas.openxmlformats.org/markup-compatibility/2006">
          <mc:Choice Requires="x14">
            <control shapeId="287751" r:id="rId10" name="Check Box 7">
              <controlPr defaultSize="0" autoFill="0" autoLine="0" autoPict="0">
                <anchor moveWithCells="1">
                  <from>
                    <xdr:col>2</xdr:col>
                    <xdr:colOff>0</xdr:colOff>
                    <xdr:row>21</xdr:row>
                    <xdr:rowOff>0</xdr:rowOff>
                  </from>
                  <to>
                    <xdr:col>2</xdr:col>
                    <xdr:colOff>0</xdr:colOff>
                    <xdr:row>23</xdr:row>
                    <xdr:rowOff>0</xdr:rowOff>
                  </to>
                </anchor>
              </controlPr>
            </control>
          </mc:Choice>
        </mc:AlternateContent>
        <mc:AlternateContent xmlns:mc="http://schemas.openxmlformats.org/markup-compatibility/2006">
          <mc:Choice Requires="x14">
            <control shapeId="287752" r:id="rId11" name="Check Box 8">
              <controlPr defaultSize="0" autoFill="0" autoLine="0" autoPict="0">
                <anchor moveWithCells="1">
                  <from>
                    <xdr:col>1</xdr:col>
                    <xdr:colOff>0</xdr:colOff>
                    <xdr:row>7</xdr:row>
                    <xdr:rowOff>146050</xdr:rowOff>
                  </from>
                  <to>
                    <xdr:col>1</xdr:col>
                    <xdr:colOff>279400</xdr:colOff>
                    <xdr:row>9</xdr:row>
                    <xdr:rowOff>69850</xdr:rowOff>
                  </to>
                </anchor>
              </controlPr>
            </control>
          </mc:Choice>
        </mc:AlternateContent>
        <mc:AlternateContent xmlns:mc="http://schemas.openxmlformats.org/markup-compatibility/2006">
          <mc:Choice Requires="x14">
            <control shapeId="287753" r:id="rId12" name="Check Box 9">
              <controlPr defaultSize="0" autoFill="0" autoLine="0" autoPict="0">
                <anchor moveWithCells="1">
                  <from>
                    <xdr:col>1</xdr:col>
                    <xdr:colOff>0</xdr:colOff>
                    <xdr:row>32</xdr:row>
                    <xdr:rowOff>38100</xdr:rowOff>
                  </from>
                  <to>
                    <xdr:col>1</xdr:col>
                    <xdr:colOff>222250</xdr:colOff>
                    <xdr:row>33</xdr:row>
                    <xdr:rowOff>12700</xdr:rowOff>
                  </to>
                </anchor>
              </controlPr>
            </control>
          </mc:Choice>
        </mc:AlternateContent>
        <mc:AlternateContent xmlns:mc="http://schemas.openxmlformats.org/markup-compatibility/2006">
          <mc:Choice Requires="x14">
            <control shapeId="287754" r:id="rId13" name="Check Box 10">
              <controlPr defaultSize="0" autoFill="0" autoLine="0" autoPict="0">
                <anchor moveWithCells="1">
                  <from>
                    <xdr:col>1</xdr:col>
                    <xdr:colOff>0</xdr:colOff>
                    <xdr:row>53</xdr:row>
                    <xdr:rowOff>38100</xdr:rowOff>
                  </from>
                  <to>
                    <xdr:col>1</xdr:col>
                    <xdr:colOff>222250</xdr:colOff>
                    <xdr:row>54</xdr:row>
                    <xdr:rowOff>12700</xdr:rowOff>
                  </to>
                </anchor>
              </controlPr>
            </control>
          </mc:Choice>
        </mc:AlternateContent>
        <mc:AlternateContent xmlns:mc="http://schemas.openxmlformats.org/markup-compatibility/2006">
          <mc:Choice Requires="x14">
            <control shapeId="287755" r:id="rId14" name="Check Box 11">
              <controlPr defaultSize="0" autoFill="0" autoLine="0" autoPict="0">
                <anchor moveWithCells="1">
                  <from>
                    <xdr:col>2</xdr:col>
                    <xdr:colOff>736600</xdr:colOff>
                    <xdr:row>7</xdr:row>
                    <xdr:rowOff>152400</xdr:rowOff>
                  </from>
                  <to>
                    <xdr:col>3</xdr:col>
                    <xdr:colOff>31750</xdr:colOff>
                    <xdr:row>9</xdr:row>
                    <xdr:rowOff>76200</xdr:rowOff>
                  </to>
                </anchor>
              </controlPr>
            </control>
          </mc:Choice>
        </mc:AlternateContent>
        <mc:AlternateContent xmlns:mc="http://schemas.openxmlformats.org/markup-compatibility/2006">
          <mc:Choice Requires="x14">
            <control shapeId="287756" r:id="rId15" name="Check Box 12">
              <controlPr defaultSize="0" autoFill="0" autoLine="0" autoPict="0">
                <anchor moveWithCells="1">
                  <from>
                    <xdr:col>1</xdr:col>
                    <xdr:colOff>0</xdr:colOff>
                    <xdr:row>8</xdr:row>
                    <xdr:rowOff>146050</xdr:rowOff>
                  </from>
                  <to>
                    <xdr:col>1</xdr:col>
                    <xdr:colOff>260350</xdr:colOff>
                    <xdr:row>10</xdr:row>
                    <xdr:rowOff>57150</xdr:rowOff>
                  </to>
                </anchor>
              </controlPr>
            </control>
          </mc:Choice>
        </mc:AlternateContent>
        <mc:AlternateContent xmlns:mc="http://schemas.openxmlformats.org/markup-compatibility/2006">
          <mc:Choice Requires="x14">
            <control shapeId="287757" r:id="rId16" name="Check Box 13">
              <controlPr defaultSize="0" autoFill="0" autoLine="0" autoPict="0">
                <anchor moveWithCells="1">
                  <from>
                    <xdr:col>2</xdr:col>
                    <xdr:colOff>736600</xdr:colOff>
                    <xdr:row>6</xdr:row>
                    <xdr:rowOff>184150</xdr:rowOff>
                  </from>
                  <to>
                    <xdr:col>3</xdr:col>
                    <xdr:colOff>57150</xdr:colOff>
                    <xdr:row>8</xdr:row>
                    <xdr:rowOff>69850</xdr:rowOff>
                  </to>
                </anchor>
              </controlPr>
            </control>
          </mc:Choice>
        </mc:AlternateContent>
        <mc:AlternateContent xmlns:mc="http://schemas.openxmlformats.org/markup-compatibility/2006">
          <mc:Choice Requires="x14">
            <control shapeId="287758" r:id="rId17" name="Check Box 14">
              <controlPr defaultSize="0" autoFill="0" autoLine="0" autoPict="0">
                <anchor moveWithCells="1">
                  <from>
                    <xdr:col>5</xdr:col>
                    <xdr:colOff>19050</xdr:colOff>
                    <xdr:row>7</xdr:row>
                    <xdr:rowOff>107950</xdr:rowOff>
                  </from>
                  <to>
                    <xdr:col>5</xdr:col>
                    <xdr:colOff>317500</xdr:colOff>
                    <xdr:row>9</xdr:row>
                    <xdr:rowOff>76200</xdr:rowOff>
                  </to>
                </anchor>
              </controlPr>
            </control>
          </mc:Choice>
        </mc:AlternateContent>
        <mc:AlternateContent xmlns:mc="http://schemas.openxmlformats.org/markup-compatibility/2006">
          <mc:Choice Requires="x14">
            <control shapeId="287759" r:id="rId18" name="Check Box 15">
              <controlPr defaultSize="0" autoFill="0" autoLine="0" autoPict="0">
                <anchor moveWithCells="1">
                  <from>
                    <xdr:col>2</xdr:col>
                    <xdr:colOff>0</xdr:colOff>
                    <xdr:row>22</xdr:row>
                    <xdr:rowOff>0</xdr:rowOff>
                  </from>
                  <to>
                    <xdr:col>2</xdr:col>
                    <xdr:colOff>0</xdr:colOff>
                    <xdr:row>24</xdr:row>
                    <xdr:rowOff>0</xdr:rowOff>
                  </to>
                </anchor>
              </controlPr>
            </control>
          </mc:Choice>
        </mc:AlternateContent>
        <mc:AlternateContent xmlns:mc="http://schemas.openxmlformats.org/markup-compatibility/2006">
          <mc:Choice Requires="x14">
            <control shapeId="287760" r:id="rId19" name="Check Box 16">
              <controlPr defaultSize="0" autoFill="0" autoLine="0" autoPict="0">
                <anchor moveWithCells="1">
                  <from>
                    <xdr:col>2</xdr:col>
                    <xdr:colOff>0</xdr:colOff>
                    <xdr:row>25</xdr:row>
                    <xdr:rowOff>0</xdr:rowOff>
                  </from>
                  <to>
                    <xdr:col>2</xdr:col>
                    <xdr:colOff>0</xdr:colOff>
                    <xdr:row>26</xdr:row>
                    <xdr:rowOff>146050</xdr:rowOff>
                  </to>
                </anchor>
              </controlPr>
            </control>
          </mc:Choice>
        </mc:AlternateContent>
        <mc:AlternateContent xmlns:mc="http://schemas.openxmlformats.org/markup-compatibility/2006">
          <mc:Choice Requires="x14">
            <control shapeId="287761" r:id="rId20" name="Check Box 17">
              <controlPr defaultSize="0" autoFill="0" autoLine="0" autoPict="0">
                <anchor moveWithCells="1">
                  <from>
                    <xdr:col>2</xdr:col>
                    <xdr:colOff>0</xdr:colOff>
                    <xdr:row>26</xdr:row>
                    <xdr:rowOff>0</xdr:rowOff>
                  </from>
                  <to>
                    <xdr:col>2</xdr:col>
                    <xdr:colOff>0</xdr:colOff>
                    <xdr:row>27</xdr:row>
                    <xdr:rowOff>190500</xdr:rowOff>
                  </to>
                </anchor>
              </controlPr>
            </control>
          </mc:Choice>
        </mc:AlternateContent>
        <mc:AlternateContent xmlns:mc="http://schemas.openxmlformats.org/markup-compatibility/2006">
          <mc:Choice Requires="x14">
            <control shapeId="287762" r:id="rId21" name="Check Box 18">
              <controlPr defaultSize="0" autoFill="0" autoLine="0" autoPict="0">
                <anchor moveWithCells="1">
                  <from>
                    <xdr:col>1</xdr:col>
                    <xdr:colOff>0</xdr:colOff>
                    <xdr:row>27</xdr:row>
                    <xdr:rowOff>38100</xdr:rowOff>
                  </from>
                  <to>
                    <xdr:col>1</xdr:col>
                    <xdr:colOff>222250</xdr:colOff>
                    <xdr:row>28</xdr:row>
                    <xdr:rowOff>12700</xdr:rowOff>
                  </to>
                </anchor>
              </controlPr>
            </control>
          </mc:Choice>
        </mc:AlternateContent>
        <mc:AlternateContent xmlns:mc="http://schemas.openxmlformats.org/markup-compatibility/2006">
          <mc:Choice Requires="x14">
            <control shapeId="287763" r:id="rId22" name="Check Box 19">
              <controlPr defaultSize="0" autoFill="0" autoLine="0" autoPict="0">
                <anchor moveWithCells="1">
                  <from>
                    <xdr:col>2</xdr:col>
                    <xdr:colOff>0</xdr:colOff>
                    <xdr:row>23</xdr:row>
                    <xdr:rowOff>0</xdr:rowOff>
                  </from>
                  <to>
                    <xdr:col>2</xdr:col>
                    <xdr:colOff>0</xdr:colOff>
                    <xdr:row>24</xdr:row>
                    <xdr:rowOff>95250</xdr:rowOff>
                  </to>
                </anchor>
              </controlPr>
            </control>
          </mc:Choice>
        </mc:AlternateContent>
        <mc:AlternateContent xmlns:mc="http://schemas.openxmlformats.org/markup-compatibility/2006">
          <mc:Choice Requires="x14">
            <control shapeId="287764" r:id="rId23" name="Check Box 20">
              <controlPr defaultSize="0" autoFill="0" autoLine="0" autoPict="0">
                <anchor moveWithCells="1">
                  <from>
                    <xdr:col>2</xdr:col>
                    <xdr:colOff>0</xdr:colOff>
                    <xdr:row>40</xdr:row>
                    <xdr:rowOff>0</xdr:rowOff>
                  </from>
                  <to>
                    <xdr:col>2</xdr:col>
                    <xdr:colOff>0</xdr:colOff>
                    <xdr:row>42</xdr:row>
                    <xdr:rowOff>0</xdr:rowOff>
                  </to>
                </anchor>
              </controlPr>
            </control>
          </mc:Choice>
        </mc:AlternateContent>
        <mc:AlternateContent xmlns:mc="http://schemas.openxmlformats.org/markup-compatibility/2006">
          <mc:Choice Requires="x14">
            <control shapeId="287765" r:id="rId24" name="Check Box 21">
              <controlPr defaultSize="0" autoFill="0" autoLine="0" autoPict="0">
                <anchor moveWithCells="1">
                  <from>
                    <xdr:col>2</xdr:col>
                    <xdr:colOff>0</xdr:colOff>
                    <xdr:row>41</xdr:row>
                    <xdr:rowOff>0</xdr:rowOff>
                  </from>
                  <to>
                    <xdr:col>2</xdr:col>
                    <xdr:colOff>0</xdr:colOff>
                    <xdr:row>43</xdr:row>
                    <xdr:rowOff>0</xdr:rowOff>
                  </to>
                </anchor>
              </controlPr>
            </control>
          </mc:Choice>
        </mc:AlternateContent>
        <mc:AlternateContent xmlns:mc="http://schemas.openxmlformats.org/markup-compatibility/2006">
          <mc:Choice Requires="x14">
            <control shapeId="287766" r:id="rId25" name="Check Box 22">
              <controlPr defaultSize="0" autoFill="0" autoLine="0" autoPict="0">
                <anchor moveWithCells="1">
                  <from>
                    <xdr:col>2</xdr:col>
                    <xdr:colOff>0</xdr:colOff>
                    <xdr:row>43</xdr:row>
                    <xdr:rowOff>0</xdr:rowOff>
                  </from>
                  <to>
                    <xdr:col>2</xdr:col>
                    <xdr:colOff>0</xdr:colOff>
                    <xdr:row>45</xdr:row>
                    <xdr:rowOff>0</xdr:rowOff>
                  </to>
                </anchor>
              </controlPr>
            </control>
          </mc:Choice>
        </mc:AlternateContent>
        <mc:AlternateContent xmlns:mc="http://schemas.openxmlformats.org/markup-compatibility/2006">
          <mc:Choice Requires="x14">
            <control shapeId="287767" r:id="rId26" name="Check Box 23">
              <controlPr defaultSize="0" autoFill="0" autoLine="0" autoPict="0">
                <anchor moveWithCells="1">
                  <from>
                    <xdr:col>2</xdr:col>
                    <xdr:colOff>0</xdr:colOff>
                    <xdr:row>44</xdr:row>
                    <xdr:rowOff>0</xdr:rowOff>
                  </from>
                  <to>
                    <xdr:col>2</xdr:col>
                    <xdr:colOff>0</xdr:colOff>
                    <xdr:row>45</xdr:row>
                    <xdr:rowOff>165100</xdr:rowOff>
                  </to>
                </anchor>
              </controlPr>
            </control>
          </mc:Choice>
        </mc:AlternateContent>
        <mc:AlternateContent xmlns:mc="http://schemas.openxmlformats.org/markup-compatibility/2006">
          <mc:Choice Requires="x14">
            <control shapeId="287768" r:id="rId27" name="Check Box 24">
              <controlPr defaultSize="0" autoFill="0" autoLine="0" autoPict="0">
                <anchor moveWithCells="1">
                  <from>
                    <xdr:col>2</xdr:col>
                    <xdr:colOff>0</xdr:colOff>
                    <xdr:row>45</xdr:row>
                    <xdr:rowOff>0</xdr:rowOff>
                  </from>
                  <to>
                    <xdr:col>2</xdr:col>
                    <xdr:colOff>0</xdr:colOff>
                    <xdr:row>46</xdr:row>
                    <xdr:rowOff>133350</xdr:rowOff>
                  </to>
                </anchor>
              </controlPr>
            </control>
          </mc:Choice>
        </mc:AlternateContent>
        <mc:AlternateContent xmlns:mc="http://schemas.openxmlformats.org/markup-compatibility/2006">
          <mc:Choice Requires="x14">
            <control shapeId="287769" r:id="rId28" name="Check Box 25">
              <controlPr defaultSize="0" autoFill="0" autoLine="0" autoPict="0">
                <anchor moveWithCells="1">
                  <from>
                    <xdr:col>2</xdr:col>
                    <xdr:colOff>0</xdr:colOff>
                    <xdr:row>53</xdr:row>
                    <xdr:rowOff>0</xdr:rowOff>
                  </from>
                  <to>
                    <xdr:col>2</xdr:col>
                    <xdr:colOff>0</xdr:colOff>
                    <xdr:row>56</xdr:row>
                    <xdr:rowOff>0</xdr:rowOff>
                  </to>
                </anchor>
              </controlPr>
            </control>
          </mc:Choice>
        </mc:AlternateContent>
        <mc:AlternateContent xmlns:mc="http://schemas.openxmlformats.org/markup-compatibility/2006">
          <mc:Choice Requires="x14">
            <control shapeId="287770" r:id="rId29" name="Check Box 26">
              <controlPr defaultSize="0" autoFill="0" autoLine="0" autoPict="0">
                <anchor moveWithCells="1">
                  <from>
                    <xdr:col>2</xdr:col>
                    <xdr:colOff>0</xdr:colOff>
                    <xdr:row>42</xdr:row>
                    <xdr:rowOff>0</xdr:rowOff>
                  </from>
                  <to>
                    <xdr:col>2</xdr:col>
                    <xdr:colOff>0</xdr:colOff>
                    <xdr:row>44</xdr:row>
                    <xdr:rowOff>0</xdr:rowOff>
                  </to>
                </anchor>
              </controlPr>
            </control>
          </mc:Choice>
        </mc:AlternateContent>
        <mc:AlternateContent xmlns:mc="http://schemas.openxmlformats.org/markup-compatibility/2006">
          <mc:Choice Requires="x14">
            <control shapeId="287771" r:id="rId30" name="Check Box 27">
              <controlPr defaultSize="0" autoFill="0" autoLine="0" autoPict="0">
                <anchor moveWithCells="1">
                  <from>
                    <xdr:col>2</xdr:col>
                    <xdr:colOff>0</xdr:colOff>
                    <xdr:row>27</xdr:row>
                    <xdr:rowOff>0</xdr:rowOff>
                  </from>
                  <to>
                    <xdr:col>2</xdr:col>
                    <xdr:colOff>0</xdr:colOff>
                    <xdr:row>29</xdr:row>
                    <xdr:rowOff>0</xdr:rowOff>
                  </to>
                </anchor>
              </controlPr>
            </control>
          </mc:Choice>
        </mc:AlternateContent>
        <mc:AlternateContent xmlns:mc="http://schemas.openxmlformats.org/markup-compatibility/2006">
          <mc:Choice Requires="x14">
            <control shapeId="287772" r:id="rId31" name="Check Box 28">
              <controlPr defaultSize="0" autoFill="0" autoLine="0" autoPict="0">
                <anchor moveWithCells="1">
                  <from>
                    <xdr:col>5</xdr:col>
                    <xdr:colOff>19050</xdr:colOff>
                    <xdr:row>8</xdr:row>
                    <xdr:rowOff>133350</xdr:rowOff>
                  </from>
                  <to>
                    <xdr:col>5</xdr:col>
                    <xdr:colOff>317500</xdr:colOff>
                    <xdr:row>10</xdr:row>
                    <xdr:rowOff>76200</xdr:rowOff>
                  </to>
                </anchor>
              </controlPr>
            </control>
          </mc:Choice>
        </mc:AlternateContent>
        <mc:AlternateContent xmlns:mc="http://schemas.openxmlformats.org/markup-compatibility/2006">
          <mc:Choice Requires="x14">
            <control shapeId="287773" r:id="rId32" name="Check Box 29">
              <controlPr defaultSize="0" autoFill="0" autoLine="0" autoPict="0">
                <anchor moveWithCells="1">
                  <from>
                    <xdr:col>2</xdr:col>
                    <xdr:colOff>0</xdr:colOff>
                    <xdr:row>39</xdr:row>
                    <xdr:rowOff>0</xdr:rowOff>
                  </from>
                  <to>
                    <xdr:col>2</xdr:col>
                    <xdr:colOff>0</xdr:colOff>
                    <xdr:row>39</xdr:row>
                    <xdr:rowOff>336550</xdr:rowOff>
                  </to>
                </anchor>
              </controlPr>
            </control>
          </mc:Choice>
        </mc:AlternateContent>
        <mc:AlternateContent xmlns:mc="http://schemas.openxmlformats.org/markup-compatibility/2006">
          <mc:Choice Requires="x14">
            <control shapeId="287774" r:id="rId33" name="Check Box 30">
              <controlPr defaultSize="0" autoFill="0" autoLine="0" autoPict="0">
                <anchor moveWithCells="1">
                  <from>
                    <xdr:col>2</xdr:col>
                    <xdr:colOff>0</xdr:colOff>
                    <xdr:row>39</xdr:row>
                    <xdr:rowOff>0</xdr:rowOff>
                  </from>
                  <to>
                    <xdr:col>2</xdr:col>
                    <xdr:colOff>0</xdr:colOff>
                    <xdr:row>39</xdr:row>
                    <xdr:rowOff>323850</xdr:rowOff>
                  </to>
                </anchor>
              </controlPr>
            </control>
          </mc:Choice>
        </mc:AlternateContent>
        <mc:AlternateContent xmlns:mc="http://schemas.openxmlformats.org/markup-compatibility/2006">
          <mc:Choice Requires="x14">
            <control shapeId="287775" r:id="rId34" name="Check Box 31">
              <controlPr defaultSize="0" autoFill="0" autoLine="0" autoPict="0">
                <anchor moveWithCells="1">
                  <from>
                    <xdr:col>2</xdr:col>
                    <xdr:colOff>0</xdr:colOff>
                    <xdr:row>39</xdr:row>
                    <xdr:rowOff>0</xdr:rowOff>
                  </from>
                  <to>
                    <xdr:col>2</xdr:col>
                    <xdr:colOff>0</xdr:colOff>
                    <xdr:row>39</xdr:row>
                    <xdr:rowOff>412750</xdr:rowOff>
                  </to>
                </anchor>
              </controlPr>
            </control>
          </mc:Choice>
        </mc:AlternateContent>
        <mc:AlternateContent xmlns:mc="http://schemas.openxmlformats.org/markup-compatibility/2006">
          <mc:Choice Requires="x14">
            <control shapeId="287776" r:id="rId35" name="Check Box 32">
              <controlPr defaultSize="0" autoFill="0" autoLine="0" autoPict="0">
                <anchor moveWithCells="1">
                  <from>
                    <xdr:col>1</xdr:col>
                    <xdr:colOff>0</xdr:colOff>
                    <xdr:row>20</xdr:row>
                    <xdr:rowOff>190500</xdr:rowOff>
                  </from>
                  <to>
                    <xdr:col>1</xdr:col>
                    <xdr:colOff>222250</xdr:colOff>
                    <xdr:row>22</xdr:row>
                    <xdr:rowOff>12700</xdr:rowOff>
                  </to>
                </anchor>
              </controlPr>
            </control>
          </mc:Choice>
        </mc:AlternateContent>
        <mc:AlternateContent xmlns:mc="http://schemas.openxmlformats.org/markup-compatibility/2006">
          <mc:Choice Requires="x14">
            <control shapeId="287777" r:id="rId36" name="Check Box 33">
              <controlPr defaultSize="0" autoFill="0" autoLine="0" autoPict="0">
                <anchor moveWithCells="1">
                  <from>
                    <xdr:col>1</xdr:col>
                    <xdr:colOff>0</xdr:colOff>
                    <xdr:row>21</xdr:row>
                    <xdr:rowOff>165100</xdr:rowOff>
                  </from>
                  <to>
                    <xdr:col>1</xdr:col>
                    <xdr:colOff>222250</xdr:colOff>
                    <xdr:row>23</xdr:row>
                    <xdr:rowOff>19050</xdr:rowOff>
                  </to>
                </anchor>
              </controlPr>
            </control>
          </mc:Choice>
        </mc:AlternateContent>
        <mc:AlternateContent xmlns:mc="http://schemas.openxmlformats.org/markup-compatibility/2006">
          <mc:Choice Requires="x14">
            <control shapeId="287778" r:id="rId37" name="Check Box 34">
              <controlPr defaultSize="0" autoFill="0" autoLine="0" autoPict="0">
                <anchor moveWithCells="1">
                  <from>
                    <xdr:col>1</xdr:col>
                    <xdr:colOff>0</xdr:colOff>
                    <xdr:row>22</xdr:row>
                    <xdr:rowOff>165100</xdr:rowOff>
                  </from>
                  <to>
                    <xdr:col>1</xdr:col>
                    <xdr:colOff>222250</xdr:colOff>
                    <xdr:row>24</xdr:row>
                    <xdr:rowOff>19050</xdr:rowOff>
                  </to>
                </anchor>
              </controlPr>
            </control>
          </mc:Choice>
        </mc:AlternateContent>
        <mc:AlternateContent xmlns:mc="http://schemas.openxmlformats.org/markup-compatibility/2006">
          <mc:Choice Requires="x14">
            <control shapeId="287779" r:id="rId38" name="Check Box 35">
              <controlPr defaultSize="0" autoFill="0" autoLine="0" autoPict="0">
                <anchor moveWithCells="1">
                  <from>
                    <xdr:col>2</xdr:col>
                    <xdr:colOff>0</xdr:colOff>
                    <xdr:row>28</xdr:row>
                    <xdr:rowOff>0</xdr:rowOff>
                  </from>
                  <to>
                    <xdr:col>2</xdr:col>
                    <xdr:colOff>0</xdr:colOff>
                    <xdr:row>30</xdr:row>
                    <xdr:rowOff>0</xdr:rowOff>
                  </to>
                </anchor>
              </controlPr>
            </control>
          </mc:Choice>
        </mc:AlternateContent>
        <mc:AlternateContent xmlns:mc="http://schemas.openxmlformats.org/markup-compatibility/2006">
          <mc:Choice Requires="x14">
            <control shapeId="287780" r:id="rId39" name="Check Box 36">
              <controlPr defaultSize="0" autoFill="0" autoLine="0" autoPict="0">
                <anchor moveWithCells="1">
                  <from>
                    <xdr:col>1</xdr:col>
                    <xdr:colOff>0</xdr:colOff>
                    <xdr:row>25</xdr:row>
                    <xdr:rowOff>190500</xdr:rowOff>
                  </from>
                  <to>
                    <xdr:col>1</xdr:col>
                    <xdr:colOff>222250</xdr:colOff>
                    <xdr:row>27</xdr:row>
                    <xdr:rowOff>12700</xdr:rowOff>
                  </to>
                </anchor>
              </controlPr>
            </control>
          </mc:Choice>
        </mc:AlternateContent>
        <mc:AlternateContent xmlns:mc="http://schemas.openxmlformats.org/markup-compatibility/2006">
          <mc:Choice Requires="x14">
            <control shapeId="287781" r:id="rId40" name="Check Box 37">
              <controlPr defaultSize="0" autoFill="0" autoLine="0" autoPict="0">
                <anchor moveWithCells="1">
                  <from>
                    <xdr:col>1</xdr:col>
                    <xdr:colOff>0</xdr:colOff>
                    <xdr:row>25</xdr:row>
                    <xdr:rowOff>12700</xdr:rowOff>
                  </from>
                  <to>
                    <xdr:col>1</xdr:col>
                    <xdr:colOff>222250</xdr:colOff>
                    <xdr:row>26</xdr:row>
                    <xdr:rowOff>12700</xdr:rowOff>
                  </to>
                </anchor>
              </controlPr>
            </control>
          </mc:Choice>
        </mc:AlternateContent>
        <mc:AlternateContent xmlns:mc="http://schemas.openxmlformats.org/markup-compatibility/2006">
          <mc:Choice Requires="x14">
            <control shapeId="287782" r:id="rId41" name="Check Box 38">
              <controlPr defaultSize="0" autoFill="0" autoLine="0" autoPict="0">
                <anchor moveWithCells="1">
                  <from>
                    <xdr:col>2</xdr:col>
                    <xdr:colOff>0</xdr:colOff>
                    <xdr:row>40</xdr:row>
                    <xdr:rowOff>0</xdr:rowOff>
                  </from>
                  <to>
                    <xdr:col>2</xdr:col>
                    <xdr:colOff>0</xdr:colOff>
                    <xdr:row>42</xdr:row>
                    <xdr:rowOff>12700</xdr:rowOff>
                  </to>
                </anchor>
              </controlPr>
            </control>
          </mc:Choice>
        </mc:AlternateContent>
        <mc:AlternateContent xmlns:mc="http://schemas.openxmlformats.org/markup-compatibility/2006">
          <mc:Choice Requires="x14">
            <control shapeId="287783" r:id="rId42" name="Check Box 39">
              <controlPr defaultSize="0" autoFill="0" autoLine="0" autoPict="0">
                <anchor moveWithCells="1">
                  <from>
                    <xdr:col>1</xdr:col>
                    <xdr:colOff>0</xdr:colOff>
                    <xdr:row>37</xdr:row>
                    <xdr:rowOff>38100</xdr:rowOff>
                  </from>
                  <to>
                    <xdr:col>1</xdr:col>
                    <xdr:colOff>222250</xdr:colOff>
                    <xdr:row>38</xdr:row>
                    <xdr:rowOff>12700</xdr:rowOff>
                  </to>
                </anchor>
              </controlPr>
            </control>
          </mc:Choice>
        </mc:AlternateContent>
        <mc:AlternateContent xmlns:mc="http://schemas.openxmlformats.org/markup-compatibility/2006">
          <mc:Choice Requires="x14">
            <control shapeId="287784" r:id="rId43" name="Check Box 40">
              <controlPr defaultSize="0" autoFill="0" autoLine="0" autoPict="0">
                <anchor moveWithCells="1">
                  <from>
                    <xdr:col>1</xdr:col>
                    <xdr:colOff>0</xdr:colOff>
                    <xdr:row>40</xdr:row>
                    <xdr:rowOff>133350</xdr:rowOff>
                  </from>
                  <to>
                    <xdr:col>1</xdr:col>
                    <xdr:colOff>222250</xdr:colOff>
                    <xdr:row>42</xdr:row>
                    <xdr:rowOff>31750</xdr:rowOff>
                  </to>
                </anchor>
              </controlPr>
            </control>
          </mc:Choice>
        </mc:AlternateContent>
        <mc:AlternateContent xmlns:mc="http://schemas.openxmlformats.org/markup-compatibility/2006">
          <mc:Choice Requires="x14">
            <control shapeId="287785" r:id="rId44" name="Check Box 41">
              <controlPr defaultSize="0" autoFill="0" autoLine="0" autoPict="0">
                <anchor moveWithCells="1">
                  <from>
                    <xdr:col>1</xdr:col>
                    <xdr:colOff>0</xdr:colOff>
                    <xdr:row>41</xdr:row>
                    <xdr:rowOff>133350</xdr:rowOff>
                  </from>
                  <to>
                    <xdr:col>1</xdr:col>
                    <xdr:colOff>222250</xdr:colOff>
                    <xdr:row>43</xdr:row>
                    <xdr:rowOff>31750</xdr:rowOff>
                  </to>
                </anchor>
              </controlPr>
            </control>
          </mc:Choice>
        </mc:AlternateContent>
        <mc:AlternateContent xmlns:mc="http://schemas.openxmlformats.org/markup-compatibility/2006">
          <mc:Choice Requires="x14">
            <control shapeId="287786" r:id="rId45" name="Check Box 42">
              <controlPr defaultSize="0" autoFill="0" autoLine="0" autoPict="0">
                <anchor moveWithCells="1">
                  <from>
                    <xdr:col>1</xdr:col>
                    <xdr:colOff>0</xdr:colOff>
                    <xdr:row>42</xdr:row>
                    <xdr:rowOff>133350</xdr:rowOff>
                  </from>
                  <to>
                    <xdr:col>1</xdr:col>
                    <xdr:colOff>222250</xdr:colOff>
                    <xdr:row>44</xdr:row>
                    <xdr:rowOff>31750</xdr:rowOff>
                  </to>
                </anchor>
              </controlPr>
            </control>
          </mc:Choice>
        </mc:AlternateContent>
        <mc:AlternateContent xmlns:mc="http://schemas.openxmlformats.org/markup-compatibility/2006">
          <mc:Choice Requires="x14">
            <control shapeId="287787" r:id="rId46" name="Check Box 43">
              <controlPr defaultSize="0" autoFill="0" autoLine="0" autoPict="0">
                <anchor moveWithCells="1">
                  <from>
                    <xdr:col>1</xdr:col>
                    <xdr:colOff>0</xdr:colOff>
                    <xdr:row>39</xdr:row>
                    <xdr:rowOff>457200</xdr:rowOff>
                  </from>
                  <to>
                    <xdr:col>1</xdr:col>
                    <xdr:colOff>222250</xdr:colOff>
                    <xdr:row>41</xdr:row>
                    <xdr:rowOff>31750</xdr:rowOff>
                  </to>
                </anchor>
              </controlPr>
            </control>
          </mc:Choice>
        </mc:AlternateContent>
        <mc:AlternateContent xmlns:mc="http://schemas.openxmlformats.org/markup-compatibility/2006">
          <mc:Choice Requires="x14">
            <control shapeId="287788" r:id="rId47" name="Check Box 44">
              <controlPr defaultSize="0" autoFill="0" autoLine="0" autoPict="0">
                <anchor moveWithCells="1">
                  <from>
                    <xdr:col>1</xdr:col>
                    <xdr:colOff>0</xdr:colOff>
                    <xdr:row>43</xdr:row>
                    <xdr:rowOff>133350</xdr:rowOff>
                  </from>
                  <to>
                    <xdr:col>1</xdr:col>
                    <xdr:colOff>222250</xdr:colOff>
                    <xdr:row>45</xdr:row>
                    <xdr:rowOff>31750</xdr:rowOff>
                  </to>
                </anchor>
              </controlPr>
            </control>
          </mc:Choice>
        </mc:AlternateContent>
        <mc:AlternateContent xmlns:mc="http://schemas.openxmlformats.org/markup-compatibility/2006">
          <mc:Choice Requires="x14">
            <control shapeId="287789" r:id="rId48" name="Check Box 45">
              <controlPr defaultSize="0" autoFill="0" autoLine="0" autoPict="0">
                <anchor moveWithCells="1">
                  <from>
                    <xdr:col>2</xdr:col>
                    <xdr:colOff>0</xdr:colOff>
                    <xdr:row>47</xdr:row>
                    <xdr:rowOff>0</xdr:rowOff>
                  </from>
                  <to>
                    <xdr:col>2</xdr:col>
                    <xdr:colOff>0</xdr:colOff>
                    <xdr:row>49</xdr:row>
                    <xdr:rowOff>0</xdr:rowOff>
                  </to>
                </anchor>
              </controlPr>
            </control>
          </mc:Choice>
        </mc:AlternateContent>
        <mc:AlternateContent xmlns:mc="http://schemas.openxmlformats.org/markup-compatibility/2006">
          <mc:Choice Requires="x14">
            <control shapeId="287790" r:id="rId49" name="Check Box 46">
              <controlPr defaultSize="0" autoFill="0" autoLine="0" autoPict="0">
                <anchor moveWithCells="1">
                  <from>
                    <xdr:col>2</xdr:col>
                    <xdr:colOff>0</xdr:colOff>
                    <xdr:row>49</xdr:row>
                    <xdr:rowOff>0</xdr:rowOff>
                  </from>
                  <to>
                    <xdr:col>2</xdr:col>
                    <xdr:colOff>0</xdr:colOff>
                    <xdr:row>51</xdr:row>
                    <xdr:rowOff>0</xdr:rowOff>
                  </to>
                </anchor>
              </controlPr>
            </control>
          </mc:Choice>
        </mc:AlternateContent>
        <mc:AlternateContent xmlns:mc="http://schemas.openxmlformats.org/markup-compatibility/2006">
          <mc:Choice Requires="x14">
            <control shapeId="287791" r:id="rId50" name="Check Box 47">
              <controlPr defaultSize="0" autoFill="0" autoLine="0" autoPict="0">
                <anchor moveWithCells="1">
                  <from>
                    <xdr:col>2</xdr:col>
                    <xdr:colOff>0</xdr:colOff>
                    <xdr:row>51</xdr:row>
                    <xdr:rowOff>0</xdr:rowOff>
                  </from>
                  <to>
                    <xdr:col>2</xdr:col>
                    <xdr:colOff>0</xdr:colOff>
                    <xdr:row>53</xdr:row>
                    <xdr:rowOff>0</xdr:rowOff>
                  </to>
                </anchor>
              </controlPr>
            </control>
          </mc:Choice>
        </mc:AlternateContent>
        <mc:AlternateContent xmlns:mc="http://schemas.openxmlformats.org/markup-compatibility/2006">
          <mc:Choice Requires="x14">
            <control shapeId="287792" r:id="rId51" name="Check Box 48">
              <controlPr defaultSize="0" autoFill="0" autoLine="0" autoPict="0">
                <anchor moveWithCells="1">
                  <from>
                    <xdr:col>2</xdr:col>
                    <xdr:colOff>0</xdr:colOff>
                    <xdr:row>46</xdr:row>
                    <xdr:rowOff>0</xdr:rowOff>
                  </from>
                  <to>
                    <xdr:col>2</xdr:col>
                    <xdr:colOff>0</xdr:colOff>
                    <xdr:row>47</xdr:row>
                    <xdr:rowOff>88900</xdr:rowOff>
                  </to>
                </anchor>
              </controlPr>
            </control>
          </mc:Choice>
        </mc:AlternateContent>
        <mc:AlternateContent xmlns:mc="http://schemas.openxmlformats.org/markup-compatibility/2006">
          <mc:Choice Requires="x14">
            <control shapeId="287793" r:id="rId52" name="Check Box 49">
              <controlPr defaultSize="0" autoFill="0" autoLine="0" autoPict="0">
                <anchor moveWithCells="1">
                  <from>
                    <xdr:col>2</xdr:col>
                    <xdr:colOff>0</xdr:colOff>
                    <xdr:row>46</xdr:row>
                    <xdr:rowOff>0</xdr:rowOff>
                  </from>
                  <to>
                    <xdr:col>2</xdr:col>
                    <xdr:colOff>0</xdr:colOff>
                    <xdr:row>47</xdr:row>
                    <xdr:rowOff>76200</xdr:rowOff>
                  </to>
                </anchor>
              </controlPr>
            </control>
          </mc:Choice>
        </mc:AlternateContent>
        <mc:AlternateContent xmlns:mc="http://schemas.openxmlformats.org/markup-compatibility/2006">
          <mc:Choice Requires="x14">
            <control shapeId="287794" r:id="rId53" name="Check Box 50">
              <controlPr defaultSize="0" autoFill="0" autoLine="0" autoPict="0">
                <anchor moveWithCells="1">
                  <from>
                    <xdr:col>2</xdr:col>
                    <xdr:colOff>0</xdr:colOff>
                    <xdr:row>46</xdr:row>
                    <xdr:rowOff>0</xdr:rowOff>
                  </from>
                  <to>
                    <xdr:col>2</xdr:col>
                    <xdr:colOff>0</xdr:colOff>
                    <xdr:row>48</xdr:row>
                    <xdr:rowOff>0</xdr:rowOff>
                  </to>
                </anchor>
              </controlPr>
            </control>
          </mc:Choice>
        </mc:AlternateContent>
        <mc:AlternateContent xmlns:mc="http://schemas.openxmlformats.org/markup-compatibility/2006">
          <mc:Choice Requires="x14">
            <control shapeId="287795" r:id="rId54" name="Check Box 51">
              <controlPr defaultSize="0" autoFill="0" autoLine="0" autoPict="0">
                <anchor moveWithCells="1">
                  <from>
                    <xdr:col>2</xdr:col>
                    <xdr:colOff>0</xdr:colOff>
                    <xdr:row>47</xdr:row>
                    <xdr:rowOff>0</xdr:rowOff>
                  </from>
                  <to>
                    <xdr:col>2</xdr:col>
                    <xdr:colOff>0</xdr:colOff>
                    <xdr:row>49</xdr:row>
                    <xdr:rowOff>12700</xdr:rowOff>
                  </to>
                </anchor>
              </controlPr>
            </control>
          </mc:Choice>
        </mc:AlternateContent>
        <mc:AlternateContent xmlns:mc="http://schemas.openxmlformats.org/markup-compatibility/2006">
          <mc:Choice Requires="x14">
            <control shapeId="287796" r:id="rId55" name="Check Box 52">
              <controlPr defaultSize="0" autoFill="0" autoLine="0" autoPict="0">
                <anchor moveWithCells="1">
                  <from>
                    <xdr:col>1</xdr:col>
                    <xdr:colOff>0</xdr:colOff>
                    <xdr:row>46</xdr:row>
                    <xdr:rowOff>228600</xdr:rowOff>
                  </from>
                  <to>
                    <xdr:col>1</xdr:col>
                    <xdr:colOff>222250</xdr:colOff>
                    <xdr:row>48</xdr:row>
                    <xdr:rowOff>38100</xdr:rowOff>
                  </to>
                </anchor>
              </controlPr>
            </control>
          </mc:Choice>
        </mc:AlternateContent>
        <mc:AlternateContent xmlns:mc="http://schemas.openxmlformats.org/markup-compatibility/2006">
          <mc:Choice Requires="x14">
            <control shapeId="287797" r:id="rId56" name="Check Box 53">
              <controlPr defaultSize="0" autoFill="0" autoLine="0" autoPict="0">
                <anchor moveWithCells="1">
                  <from>
                    <xdr:col>1</xdr:col>
                    <xdr:colOff>0</xdr:colOff>
                    <xdr:row>48</xdr:row>
                    <xdr:rowOff>133350</xdr:rowOff>
                  </from>
                  <to>
                    <xdr:col>1</xdr:col>
                    <xdr:colOff>222250</xdr:colOff>
                    <xdr:row>50</xdr:row>
                    <xdr:rowOff>31750</xdr:rowOff>
                  </to>
                </anchor>
              </controlPr>
            </control>
          </mc:Choice>
        </mc:AlternateContent>
        <mc:AlternateContent xmlns:mc="http://schemas.openxmlformats.org/markup-compatibility/2006">
          <mc:Choice Requires="x14">
            <control shapeId="287798" r:id="rId57" name="Check Box 54">
              <controlPr defaultSize="0" autoFill="0" autoLine="0" autoPict="0">
                <anchor moveWithCells="1">
                  <from>
                    <xdr:col>1</xdr:col>
                    <xdr:colOff>0</xdr:colOff>
                    <xdr:row>50</xdr:row>
                    <xdr:rowOff>133350</xdr:rowOff>
                  </from>
                  <to>
                    <xdr:col>1</xdr:col>
                    <xdr:colOff>222250</xdr:colOff>
                    <xdr:row>52</xdr:row>
                    <xdr:rowOff>31750</xdr:rowOff>
                  </to>
                </anchor>
              </controlPr>
            </control>
          </mc:Choice>
        </mc:AlternateContent>
        <mc:AlternateContent xmlns:mc="http://schemas.openxmlformats.org/markup-compatibility/2006">
          <mc:Choice Requires="x14">
            <control shapeId="287799" r:id="rId58" name="Check Box 55">
              <controlPr defaultSize="0" autoFill="0" autoLine="0" autoPict="0">
                <anchor moveWithCells="1">
                  <from>
                    <xdr:col>3</xdr:col>
                    <xdr:colOff>152400</xdr:colOff>
                    <xdr:row>14</xdr:row>
                    <xdr:rowOff>76200</xdr:rowOff>
                  </from>
                  <to>
                    <xdr:col>3</xdr:col>
                    <xdr:colOff>400050</xdr:colOff>
                    <xdr:row>16</xdr:row>
                    <xdr:rowOff>38100</xdr:rowOff>
                  </to>
                </anchor>
              </controlPr>
            </control>
          </mc:Choice>
        </mc:AlternateContent>
        <mc:AlternateContent xmlns:mc="http://schemas.openxmlformats.org/markup-compatibility/2006">
          <mc:Choice Requires="x14">
            <control shapeId="287800" r:id="rId59" name="Check Box 56">
              <controlPr defaultSize="0" autoFill="0" autoLine="0" autoPict="0">
                <anchor moveWithCells="1">
                  <from>
                    <xdr:col>3</xdr:col>
                    <xdr:colOff>152400</xdr:colOff>
                    <xdr:row>12</xdr:row>
                    <xdr:rowOff>69850</xdr:rowOff>
                  </from>
                  <to>
                    <xdr:col>3</xdr:col>
                    <xdr:colOff>400050</xdr:colOff>
                    <xdr:row>14</xdr:row>
                    <xdr:rowOff>38100</xdr:rowOff>
                  </to>
                </anchor>
              </controlPr>
            </control>
          </mc:Choice>
        </mc:AlternateContent>
        <mc:AlternateContent xmlns:mc="http://schemas.openxmlformats.org/markup-compatibility/2006">
          <mc:Choice Requires="x14">
            <control shapeId="287801" r:id="rId60" name="Check Box 57">
              <controlPr defaultSize="0" autoFill="0" autoLine="0" autoPict="0">
                <anchor moveWithCells="1">
                  <from>
                    <xdr:col>6</xdr:col>
                    <xdr:colOff>19050</xdr:colOff>
                    <xdr:row>12</xdr:row>
                    <xdr:rowOff>69850</xdr:rowOff>
                  </from>
                  <to>
                    <xdr:col>6</xdr:col>
                    <xdr:colOff>266700</xdr:colOff>
                    <xdr:row>14</xdr:row>
                    <xdr:rowOff>38100</xdr:rowOff>
                  </to>
                </anchor>
              </controlPr>
            </control>
          </mc:Choice>
        </mc:AlternateContent>
        <mc:AlternateContent xmlns:mc="http://schemas.openxmlformats.org/markup-compatibility/2006">
          <mc:Choice Requires="x14">
            <control shapeId="287802" r:id="rId61" name="Check Box 58">
              <controlPr defaultSize="0" autoFill="0" autoLine="0" autoPict="0">
                <anchor moveWithCells="1">
                  <from>
                    <xdr:col>4</xdr:col>
                    <xdr:colOff>514350</xdr:colOff>
                    <xdr:row>81</xdr:row>
                    <xdr:rowOff>260350</xdr:rowOff>
                  </from>
                  <to>
                    <xdr:col>5</xdr:col>
                    <xdr:colOff>266700</xdr:colOff>
                    <xdr:row>82</xdr:row>
                    <xdr:rowOff>190500</xdr:rowOff>
                  </to>
                </anchor>
              </controlPr>
            </control>
          </mc:Choice>
        </mc:AlternateContent>
        <mc:AlternateContent xmlns:mc="http://schemas.openxmlformats.org/markup-compatibility/2006">
          <mc:Choice Requires="x14">
            <control shapeId="287803" r:id="rId62" name="Check Box 59">
              <controlPr defaultSize="0" autoFill="0" autoLine="0" autoPict="0">
                <anchor moveWithCells="1">
                  <from>
                    <xdr:col>5</xdr:col>
                    <xdr:colOff>393700</xdr:colOff>
                    <xdr:row>81</xdr:row>
                    <xdr:rowOff>260350</xdr:rowOff>
                  </from>
                  <to>
                    <xdr:col>5</xdr:col>
                    <xdr:colOff>895350</xdr:colOff>
                    <xdr:row>82</xdr:row>
                    <xdr:rowOff>190500</xdr:rowOff>
                  </to>
                </anchor>
              </controlPr>
            </control>
          </mc:Choice>
        </mc:AlternateContent>
        <mc:AlternateContent xmlns:mc="http://schemas.openxmlformats.org/markup-compatibility/2006">
          <mc:Choice Requires="x14">
            <control shapeId="287804" r:id="rId63" name="Check Box 60">
              <controlPr defaultSize="0" autoFill="0" autoLine="0" autoPict="0">
                <anchor moveWithCells="1">
                  <from>
                    <xdr:col>4</xdr:col>
                    <xdr:colOff>514350</xdr:colOff>
                    <xdr:row>83</xdr:row>
                    <xdr:rowOff>209550</xdr:rowOff>
                  </from>
                  <to>
                    <xdr:col>5</xdr:col>
                    <xdr:colOff>266700</xdr:colOff>
                    <xdr:row>84</xdr:row>
                    <xdr:rowOff>57150</xdr:rowOff>
                  </to>
                </anchor>
              </controlPr>
            </control>
          </mc:Choice>
        </mc:AlternateContent>
        <mc:AlternateContent xmlns:mc="http://schemas.openxmlformats.org/markup-compatibility/2006">
          <mc:Choice Requires="x14">
            <control shapeId="287805" r:id="rId64" name="Check Box 61">
              <controlPr defaultSize="0" autoFill="0" autoLine="0" autoPict="0">
                <anchor moveWithCells="1">
                  <from>
                    <xdr:col>5</xdr:col>
                    <xdr:colOff>393700</xdr:colOff>
                    <xdr:row>83</xdr:row>
                    <xdr:rowOff>209550</xdr:rowOff>
                  </from>
                  <to>
                    <xdr:col>5</xdr:col>
                    <xdr:colOff>895350</xdr:colOff>
                    <xdr:row>84</xdr:row>
                    <xdr:rowOff>57150</xdr:rowOff>
                  </to>
                </anchor>
              </controlPr>
            </control>
          </mc:Choice>
        </mc:AlternateContent>
        <mc:AlternateContent xmlns:mc="http://schemas.openxmlformats.org/markup-compatibility/2006">
          <mc:Choice Requires="x14">
            <control shapeId="287808" r:id="rId65" name="Check Box 64">
              <controlPr defaultSize="0" autoFill="0" autoLine="0" autoPict="0">
                <anchor moveWithCells="1">
                  <from>
                    <xdr:col>1</xdr:col>
                    <xdr:colOff>127000</xdr:colOff>
                    <xdr:row>56</xdr:row>
                    <xdr:rowOff>184150</xdr:rowOff>
                  </from>
                  <to>
                    <xdr:col>1</xdr:col>
                    <xdr:colOff>628650</xdr:colOff>
                    <xdr:row>58</xdr:row>
                    <xdr:rowOff>88900</xdr:rowOff>
                  </to>
                </anchor>
              </controlPr>
            </control>
          </mc:Choice>
        </mc:AlternateContent>
        <mc:AlternateContent xmlns:mc="http://schemas.openxmlformats.org/markup-compatibility/2006">
          <mc:Choice Requires="x14">
            <control shapeId="287809" r:id="rId66" name="Check Box 65">
              <controlPr defaultSize="0" autoFill="0" autoLine="0" autoPict="0">
                <anchor moveWithCells="1">
                  <from>
                    <xdr:col>1</xdr:col>
                    <xdr:colOff>755650</xdr:colOff>
                    <xdr:row>56</xdr:row>
                    <xdr:rowOff>184150</xdr:rowOff>
                  </from>
                  <to>
                    <xdr:col>1</xdr:col>
                    <xdr:colOff>1257300</xdr:colOff>
                    <xdr:row>58</xdr:row>
                    <xdr:rowOff>88900</xdr:rowOff>
                  </to>
                </anchor>
              </controlPr>
            </control>
          </mc:Choice>
        </mc:AlternateContent>
        <mc:AlternateContent xmlns:mc="http://schemas.openxmlformats.org/markup-compatibility/2006">
          <mc:Choice Requires="x14">
            <control shapeId="287810" r:id="rId67" name="Check Box 66">
              <controlPr defaultSize="0" autoFill="0" autoLine="0" autoPict="0">
                <anchor moveWithCells="1">
                  <from>
                    <xdr:col>1</xdr:col>
                    <xdr:colOff>107950</xdr:colOff>
                    <xdr:row>59</xdr:row>
                    <xdr:rowOff>146050</xdr:rowOff>
                  </from>
                  <to>
                    <xdr:col>1</xdr:col>
                    <xdr:colOff>323850</xdr:colOff>
                    <xdr:row>61</xdr:row>
                    <xdr:rowOff>19050</xdr:rowOff>
                  </to>
                </anchor>
              </controlPr>
            </control>
          </mc:Choice>
        </mc:AlternateContent>
        <mc:AlternateContent xmlns:mc="http://schemas.openxmlformats.org/markup-compatibility/2006">
          <mc:Choice Requires="x14">
            <control shapeId="287811" r:id="rId68" name="Check Box 67">
              <controlPr defaultSize="0" autoFill="0" autoLine="0" autoPict="0">
                <anchor moveWithCells="1">
                  <from>
                    <xdr:col>1</xdr:col>
                    <xdr:colOff>107950</xdr:colOff>
                    <xdr:row>61</xdr:row>
                    <xdr:rowOff>184150</xdr:rowOff>
                  </from>
                  <to>
                    <xdr:col>1</xdr:col>
                    <xdr:colOff>323850</xdr:colOff>
                    <xdr:row>63</xdr:row>
                    <xdr:rowOff>0</xdr:rowOff>
                  </to>
                </anchor>
              </controlPr>
            </control>
          </mc:Choice>
        </mc:AlternateContent>
        <mc:AlternateContent xmlns:mc="http://schemas.openxmlformats.org/markup-compatibility/2006">
          <mc:Choice Requires="x14">
            <control shapeId="287812" r:id="rId69" name="Check Box 68">
              <controlPr defaultSize="0" autoFill="0" autoLine="0" autoPict="0">
                <anchor moveWithCells="1">
                  <from>
                    <xdr:col>1</xdr:col>
                    <xdr:colOff>107950</xdr:colOff>
                    <xdr:row>62</xdr:row>
                    <xdr:rowOff>184150</xdr:rowOff>
                  </from>
                  <to>
                    <xdr:col>1</xdr:col>
                    <xdr:colOff>323850</xdr:colOff>
                    <xdr:row>64</xdr:row>
                    <xdr:rowOff>0</xdr:rowOff>
                  </to>
                </anchor>
              </controlPr>
            </control>
          </mc:Choice>
        </mc:AlternateContent>
        <mc:AlternateContent xmlns:mc="http://schemas.openxmlformats.org/markup-compatibility/2006">
          <mc:Choice Requires="x14">
            <control shapeId="287813" r:id="rId70" name="Check Box 69">
              <controlPr defaultSize="0" autoFill="0" autoLine="0" autoPict="0">
                <anchor moveWithCells="1">
                  <from>
                    <xdr:col>1</xdr:col>
                    <xdr:colOff>107950</xdr:colOff>
                    <xdr:row>64</xdr:row>
                    <xdr:rowOff>203200</xdr:rowOff>
                  </from>
                  <to>
                    <xdr:col>1</xdr:col>
                    <xdr:colOff>323850</xdr:colOff>
                    <xdr:row>66</xdr:row>
                    <xdr:rowOff>19050</xdr:rowOff>
                  </to>
                </anchor>
              </controlPr>
            </control>
          </mc:Choice>
        </mc:AlternateContent>
        <mc:AlternateContent xmlns:mc="http://schemas.openxmlformats.org/markup-compatibility/2006">
          <mc:Choice Requires="x14">
            <control shapeId="287814" r:id="rId71" name="Check Box 70">
              <controlPr defaultSize="0" autoFill="0" autoLine="0" autoPict="0">
                <anchor moveWithCells="1">
                  <from>
                    <xdr:col>1</xdr:col>
                    <xdr:colOff>107950</xdr:colOff>
                    <xdr:row>68</xdr:row>
                    <xdr:rowOff>12700</xdr:rowOff>
                  </from>
                  <to>
                    <xdr:col>1</xdr:col>
                    <xdr:colOff>323850</xdr:colOff>
                    <xdr:row>69</xdr:row>
                    <xdr:rowOff>31750</xdr:rowOff>
                  </to>
                </anchor>
              </controlPr>
            </control>
          </mc:Choice>
        </mc:AlternateContent>
        <mc:AlternateContent xmlns:mc="http://schemas.openxmlformats.org/markup-compatibility/2006">
          <mc:Choice Requires="x14">
            <control shapeId="287815" r:id="rId72" name="Check Box 71">
              <controlPr defaultSize="0" autoFill="0" autoLine="0" autoPict="0">
                <anchor moveWithCells="1">
                  <from>
                    <xdr:col>1</xdr:col>
                    <xdr:colOff>107950</xdr:colOff>
                    <xdr:row>68</xdr:row>
                    <xdr:rowOff>184150</xdr:rowOff>
                  </from>
                  <to>
                    <xdr:col>1</xdr:col>
                    <xdr:colOff>323850</xdr:colOff>
                    <xdr:row>70</xdr:row>
                    <xdr:rowOff>0</xdr:rowOff>
                  </to>
                </anchor>
              </controlPr>
            </control>
          </mc:Choice>
        </mc:AlternateContent>
        <mc:AlternateContent xmlns:mc="http://schemas.openxmlformats.org/markup-compatibility/2006">
          <mc:Choice Requires="x14">
            <control shapeId="287816" r:id="rId73" name="Check Box 72">
              <controlPr defaultSize="0" autoFill="0" autoLine="0" autoPict="0">
                <anchor moveWithCells="1">
                  <from>
                    <xdr:col>1</xdr:col>
                    <xdr:colOff>107950</xdr:colOff>
                    <xdr:row>60</xdr:row>
                    <xdr:rowOff>171450</xdr:rowOff>
                  </from>
                  <to>
                    <xdr:col>1</xdr:col>
                    <xdr:colOff>323850</xdr:colOff>
                    <xdr:row>61</xdr:row>
                    <xdr:rowOff>190500</xdr:rowOff>
                  </to>
                </anchor>
              </controlPr>
            </control>
          </mc:Choice>
        </mc:AlternateContent>
        <mc:AlternateContent xmlns:mc="http://schemas.openxmlformats.org/markup-compatibility/2006">
          <mc:Choice Requires="x14">
            <control shapeId="287817" r:id="rId74" name="Check Box 73">
              <controlPr defaultSize="0" autoFill="0" autoLine="0" autoPict="0">
                <anchor moveWithCells="1">
                  <from>
                    <xdr:col>1</xdr:col>
                    <xdr:colOff>107950</xdr:colOff>
                    <xdr:row>63</xdr:row>
                    <xdr:rowOff>190500</xdr:rowOff>
                  </from>
                  <to>
                    <xdr:col>1</xdr:col>
                    <xdr:colOff>323850</xdr:colOff>
                    <xdr:row>65</xdr:row>
                    <xdr:rowOff>12700</xdr:rowOff>
                  </to>
                </anchor>
              </controlPr>
            </control>
          </mc:Choice>
        </mc:AlternateContent>
        <mc:AlternateContent xmlns:mc="http://schemas.openxmlformats.org/markup-compatibility/2006">
          <mc:Choice Requires="x14">
            <control shapeId="287818" r:id="rId75" name="Check Box 74">
              <controlPr defaultSize="0" autoFill="0" autoLine="0" autoPict="0">
                <anchor moveWithCells="1">
                  <from>
                    <xdr:col>1</xdr:col>
                    <xdr:colOff>107950</xdr:colOff>
                    <xdr:row>66</xdr:row>
                    <xdr:rowOff>0</xdr:rowOff>
                  </from>
                  <to>
                    <xdr:col>1</xdr:col>
                    <xdr:colOff>323850</xdr:colOff>
                    <xdr:row>67</xdr:row>
                    <xdr:rowOff>19050</xdr:rowOff>
                  </to>
                </anchor>
              </controlPr>
            </control>
          </mc:Choice>
        </mc:AlternateContent>
        <mc:AlternateContent xmlns:mc="http://schemas.openxmlformats.org/markup-compatibility/2006">
          <mc:Choice Requires="x14">
            <control shapeId="287819" r:id="rId76" name="Check Box 75">
              <controlPr defaultSize="0" autoFill="0" autoLine="0" autoPict="0">
                <anchor moveWithCells="1">
                  <from>
                    <xdr:col>1</xdr:col>
                    <xdr:colOff>107950</xdr:colOff>
                    <xdr:row>67</xdr:row>
                    <xdr:rowOff>12700</xdr:rowOff>
                  </from>
                  <to>
                    <xdr:col>1</xdr:col>
                    <xdr:colOff>323850</xdr:colOff>
                    <xdr:row>68</xdr:row>
                    <xdr:rowOff>31750</xdr:rowOff>
                  </to>
                </anchor>
              </controlPr>
            </control>
          </mc:Choice>
        </mc:AlternateContent>
        <mc:AlternateContent xmlns:mc="http://schemas.openxmlformats.org/markup-compatibility/2006">
          <mc:Choice Requires="x14">
            <control shapeId="287821" r:id="rId77" name="Check Box 77">
              <controlPr defaultSize="0" autoFill="0" autoLine="0" autoPict="0">
                <anchor moveWithCells="1">
                  <from>
                    <xdr:col>1</xdr:col>
                    <xdr:colOff>107950</xdr:colOff>
                    <xdr:row>69</xdr:row>
                    <xdr:rowOff>184150</xdr:rowOff>
                  </from>
                  <to>
                    <xdr:col>1</xdr:col>
                    <xdr:colOff>323850</xdr:colOff>
                    <xdr:row>71</xdr:row>
                    <xdr:rowOff>0</xdr:rowOff>
                  </to>
                </anchor>
              </controlPr>
            </control>
          </mc:Choice>
        </mc:AlternateContent>
        <mc:AlternateContent xmlns:mc="http://schemas.openxmlformats.org/markup-compatibility/2006">
          <mc:Choice Requires="x14">
            <control shapeId="287822" r:id="rId78" name="Check Box 78">
              <controlPr defaultSize="0" autoFill="0" autoLine="0" autoPict="0">
                <anchor moveWithCells="1">
                  <from>
                    <xdr:col>3</xdr:col>
                    <xdr:colOff>152400</xdr:colOff>
                    <xdr:row>15</xdr:row>
                    <xdr:rowOff>152400</xdr:rowOff>
                  </from>
                  <to>
                    <xdr:col>3</xdr:col>
                    <xdr:colOff>400050</xdr:colOff>
                    <xdr:row>16</xdr:row>
                    <xdr:rowOff>209550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66"/>
  <sheetViews>
    <sheetView showGridLines="0" showZeros="0" showRuler="0" zoomScaleNormal="100" workbookViewId="0"/>
  </sheetViews>
  <sheetFormatPr baseColWidth="10" defaultRowHeight="12.5"/>
  <cols>
    <col min="1" max="1" width="30.453125" customWidth="1"/>
    <col min="2" max="2" width="26.81640625" customWidth="1"/>
    <col min="3" max="3" width="12.26953125" customWidth="1"/>
    <col min="4" max="5" width="11.1796875" customWidth="1"/>
    <col min="6" max="6" width="11.7265625" customWidth="1"/>
    <col min="7" max="7" width="24" customWidth="1"/>
    <col min="8" max="8" width="15.1796875" customWidth="1"/>
    <col min="9" max="10" width="9" customWidth="1"/>
    <col min="11" max="11" width="10.7265625" customWidth="1"/>
    <col min="12" max="12" width="10.453125" customWidth="1"/>
    <col min="13" max="13" width="9" customWidth="1"/>
    <col min="14" max="14" width="9.54296875" customWidth="1"/>
    <col min="15" max="15" width="9" customWidth="1"/>
  </cols>
  <sheetData>
    <row r="1" spans="1:15" s="20" customFormat="1" ht="26.25" customHeight="1">
      <c r="A1" s="30" t="s">
        <v>677</v>
      </c>
      <c r="B1" s="30"/>
      <c r="C1" s="30"/>
      <c r="D1" s="30"/>
      <c r="E1" s="30"/>
      <c r="F1" s="30"/>
      <c r="G1" s="30"/>
      <c r="H1" s="30"/>
      <c r="O1" s="246" t="s">
        <v>390</v>
      </c>
    </row>
    <row r="2" spans="1:15" s="20" customFormat="1" ht="20.25" customHeight="1">
      <c r="A2" s="1116" t="s">
        <v>511</v>
      </c>
      <c r="B2" s="30"/>
      <c r="C2" s="30"/>
      <c r="D2" s="30"/>
      <c r="E2" s="30"/>
      <c r="G2" s="30"/>
      <c r="H2" s="30"/>
      <c r="L2" s="229"/>
      <c r="O2" s="1115" t="s">
        <v>391</v>
      </c>
    </row>
    <row r="3" spans="1:15" s="20" customFormat="1" ht="22.5" customHeight="1">
      <c r="A3" s="1329" t="s">
        <v>676</v>
      </c>
      <c r="B3" s="1327"/>
      <c r="C3" s="1327"/>
      <c r="D3" s="1327"/>
      <c r="F3" s="229" t="str">
        <f>"Bilan de diffusion "&amp;'Page de garde'!$C$4</f>
        <v>Bilan de diffusion 2021-2022</v>
      </c>
      <c r="G3" s="1327"/>
      <c r="H3" s="229" t="str">
        <f>"Plan de diffusion "&amp;CONCATENATE(LEFT('Page de garde'!$C$4,4)+1,"-",RIGHT('Page de garde'!$C$4,4)+1)</f>
        <v>Plan de diffusion 2022-2023</v>
      </c>
      <c r="O3" s="21"/>
    </row>
    <row r="4" spans="1:15" s="1001" customFormat="1" ht="15" customHeight="1">
      <c r="A4" s="1001" t="s">
        <v>31</v>
      </c>
    </row>
    <row r="5" spans="1:15" s="20" customFormat="1" ht="13">
      <c r="A5" s="36"/>
      <c r="B5" s="36"/>
      <c r="C5" s="36"/>
      <c r="D5" s="36"/>
      <c r="E5" s="36"/>
      <c r="F5" s="36"/>
      <c r="G5" s="36"/>
      <c r="H5" s="48"/>
      <c r="O5" s="21"/>
    </row>
    <row r="6" spans="1:15" s="20" customFormat="1" ht="16.5" customHeight="1">
      <c r="A6" s="262" t="s">
        <v>149</v>
      </c>
      <c r="B6" s="1126">
        <f>'Page de garde'!$C$3</f>
        <v>0</v>
      </c>
      <c r="C6" s="1120"/>
      <c r="D6" s="1120"/>
      <c r="E6" s="1120"/>
      <c r="F6" s="1120"/>
      <c r="G6" s="1120"/>
      <c r="H6" s="1120"/>
      <c r="I6" s="1120"/>
      <c r="O6" s="21"/>
    </row>
    <row r="7" spans="1:15" s="20" customFormat="1" ht="9" customHeight="1">
      <c r="B7" s="36"/>
      <c r="C7" s="36"/>
      <c r="D7" s="36"/>
      <c r="E7" s="36"/>
      <c r="F7" s="36"/>
      <c r="G7" s="36"/>
      <c r="H7" s="49"/>
      <c r="O7" s="21"/>
    </row>
    <row r="8" spans="1:15" s="23" customFormat="1" ht="78" customHeight="1">
      <c r="A8" s="131" t="s">
        <v>32</v>
      </c>
      <c r="B8" s="131" t="s">
        <v>33</v>
      </c>
      <c r="C8" s="131" t="s">
        <v>387</v>
      </c>
      <c r="D8" s="131" t="s">
        <v>510</v>
      </c>
      <c r="E8" s="131" t="s">
        <v>520</v>
      </c>
      <c r="F8" s="131" t="s">
        <v>512</v>
      </c>
      <c r="G8" s="131" t="s">
        <v>764</v>
      </c>
      <c r="H8" s="131" t="s">
        <v>384</v>
      </c>
      <c r="I8" s="131" t="s">
        <v>153</v>
      </c>
      <c r="J8" s="131" t="s">
        <v>45</v>
      </c>
      <c r="K8" s="131" t="s">
        <v>20</v>
      </c>
      <c r="L8" s="131" t="s">
        <v>21</v>
      </c>
      <c r="M8" s="131" t="s">
        <v>41</v>
      </c>
      <c r="N8" s="131" t="s">
        <v>177</v>
      </c>
      <c r="O8" s="919" t="s">
        <v>385</v>
      </c>
    </row>
    <row r="9" spans="1:15" s="20" customFormat="1" ht="18.75" customHeight="1">
      <c r="A9" s="920"/>
      <c r="B9" s="920"/>
      <c r="C9" s="920"/>
      <c r="D9" s="920"/>
      <c r="E9" s="1011"/>
      <c r="F9" s="37"/>
      <c r="G9" s="921"/>
      <c r="H9" s="921"/>
      <c r="I9" s="922"/>
      <c r="J9" s="922"/>
      <c r="K9" s="922"/>
      <c r="L9" s="922"/>
      <c r="M9" s="923"/>
      <c r="N9" s="923"/>
      <c r="O9" s="923"/>
    </row>
    <row r="10" spans="1:15" s="20" customFormat="1" ht="18.75" customHeight="1">
      <c r="A10" s="920"/>
      <c r="B10" s="920"/>
      <c r="C10" s="920"/>
      <c r="D10" s="920"/>
      <c r="E10" s="1012"/>
      <c r="F10" s="37"/>
      <c r="G10" s="921"/>
      <c r="H10" s="921"/>
      <c r="I10" s="922"/>
      <c r="J10" s="922"/>
      <c r="K10" s="922"/>
      <c r="L10" s="922"/>
      <c r="M10" s="923"/>
      <c r="N10" s="923"/>
      <c r="O10" s="923"/>
    </row>
    <row r="11" spans="1:15" s="20" customFormat="1" ht="18.75" customHeight="1">
      <c r="A11" s="920"/>
      <c r="B11" s="920"/>
      <c r="C11" s="920"/>
      <c r="D11" s="920"/>
      <c r="E11" s="1012"/>
      <c r="F11" s="37"/>
      <c r="G11" s="921"/>
      <c r="H11" s="921"/>
      <c r="I11" s="922"/>
      <c r="J11" s="922"/>
      <c r="K11" s="922"/>
      <c r="L11" s="922"/>
      <c r="M11" s="923"/>
      <c r="N11" s="923"/>
      <c r="O11" s="923"/>
    </row>
    <row r="12" spans="1:15" s="20" customFormat="1" ht="18.75" customHeight="1">
      <c r="A12" s="920"/>
      <c r="B12" s="920"/>
      <c r="C12" s="920"/>
      <c r="D12" s="920"/>
      <c r="E12" s="1012"/>
      <c r="F12" s="37"/>
      <c r="G12" s="921"/>
      <c r="H12" s="921"/>
      <c r="I12" s="922"/>
      <c r="J12" s="922"/>
      <c r="K12" s="922"/>
      <c r="L12" s="922"/>
      <c r="M12" s="923"/>
      <c r="N12" s="923"/>
      <c r="O12" s="923"/>
    </row>
    <row r="13" spans="1:15" s="20" customFormat="1" ht="18.75" customHeight="1">
      <c r="A13" s="920"/>
      <c r="B13" s="920"/>
      <c r="C13" s="920"/>
      <c r="D13" s="920"/>
      <c r="E13" s="1012"/>
      <c r="F13" s="37"/>
      <c r="G13" s="921"/>
      <c r="H13" s="921"/>
      <c r="I13" s="922"/>
      <c r="J13" s="922"/>
      <c r="K13" s="922"/>
      <c r="L13" s="922"/>
      <c r="M13" s="923"/>
      <c r="N13" s="923"/>
      <c r="O13" s="923"/>
    </row>
    <row r="14" spans="1:15" s="20" customFormat="1" ht="18.75" customHeight="1">
      <c r="A14" s="920"/>
      <c r="B14" s="920"/>
      <c r="C14" s="920"/>
      <c r="D14" s="920"/>
      <c r="E14" s="1012"/>
      <c r="F14" s="37"/>
      <c r="G14" s="921"/>
      <c r="H14" s="921"/>
      <c r="I14" s="922"/>
      <c r="J14" s="922"/>
      <c r="K14" s="922"/>
      <c r="L14" s="922"/>
      <c r="M14" s="923"/>
      <c r="N14" s="923"/>
      <c r="O14" s="923"/>
    </row>
    <row r="15" spans="1:15" s="20" customFormat="1" ht="18.75" customHeight="1">
      <c r="A15" s="920"/>
      <c r="B15" s="920"/>
      <c r="C15" s="920"/>
      <c r="D15" s="920"/>
      <c r="E15" s="1012"/>
      <c r="F15" s="37"/>
      <c r="G15" s="921"/>
      <c r="H15" s="921"/>
      <c r="I15" s="922"/>
      <c r="J15" s="922"/>
      <c r="K15" s="922"/>
      <c r="L15" s="922"/>
      <c r="M15" s="923"/>
      <c r="N15" s="923"/>
      <c r="O15" s="923"/>
    </row>
    <row r="16" spans="1:15" s="20" customFormat="1" ht="18.75" customHeight="1">
      <c r="A16" s="920"/>
      <c r="B16" s="920"/>
      <c r="C16" s="920"/>
      <c r="D16" s="920"/>
      <c r="E16" s="1012"/>
      <c r="F16" s="37"/>
      <c r="G16" s="921"/>
      <c r="H16" s="921"/>
      <c r="I16" s="922"/>
      <c r="J16" s="922"/>
      <c r="K16" s="922"/>
      <c r="L16" s="922"/>
      <c r="M16" s="923"/>
      <c r="N16" s="923"/>
      <c r="O16" s="923"/>
    </row>
    <row r="17" spans="1:15" s="20" customFormat="1" ht="18.75" customHeight="1">
      <c r="A17" s="920"/>
      <c r="B17" s="920"/>
      <c r="C17" s="920"/>
      <c r="D17" s="920"/>
      <c r="E17" s="1012"/>
      <c r="F17" s="37"/>
      <c r="G17" s="921"/>
      <c r="H17" s="921"/>
      <c r="I17" s="922"/>
      <c r="J17" s="922"/>
      <c r="K17" s="922"/>
      <c r="L17" s="922"/>
      <c r="M17" s="923"/>
      <c r="N17" s="923"/>
      <c r="O17" s="923"/>
    </row>
    <row r="18" spans="1:15" s="20" customFormat="1" ht="18.75" customHeight="1">
      <c r="A18" s="920"/>
      <c r="B18" s="920"/>
      <c r="C18" s="920"/>
      <c r="D18" s="920"/>
      <c r="E18" s="1012"/>
      <c r="F18" s="37"/>
      <c r="G18" s="921"/>
      <c r="H18" s="921"/>
      <c r="I18" s="922"/>
      <c r="J18" s="922"/>
      <c r="K18" s="922"/>
      <c r="L18" s="922"/>
      <c r="M18" s="923"/>
      <c r="N18" s="923"/>
      <c r="O18" s="923"/>
    </row>
    <row r="19" spans="1:15" s="20" customFormat="1" ht="18.75" customHeight="1">
      <c r="A19" s="920"/>
      <c r="B19" s="920"/>
      <c r="C19" s="920"/>
      <c r="D19" s="920"/>
      <c r="E19" s="1012"/>
      <c r="F19" s="37"/>
      <c r="G19" s="921"/>
      <c r="H19" s="921"/>
      <c r="I19" s="922"/>
      <c r="J19" s="922"/>
      <c r="K19" s="922"/>
      <c r="L19" s="922"/>
      <c r="M19" s="923"/>
      <c r="N19" s="923"/>
      <c r="O19" s="923"/>
    </row>
    <row r="20" spans="1:15" s="20" customFormat="1" ht="18.75" customHeight="1">
      <c r="A20" s="920"/>
      <c r="B20" s="920"/>
      <c r="C20" s="920"/>
      <c r="D20" s="920"/>
      <c r="E20" s="1012"/>
      <c r="F20" s="37"/>
      <c r="G20" s="921"/>
      <c r="H20" s="921"/>
      <c r="I20" s="922"/>
      <c r="J20" s="922"/>
      <c r="K20" s="922"/>
      <c r="L20" s="922"/>
      <c r="M20" s="923"/>
      <c r="N20" s="923"/>
      <c r="O20" s="923"/>
    </row>
    <row r="21" spans="1:15" s="20" customFormat="1" ht="18.75" customHeight="1">
      <c r="A21" s="920"/>
      <c r="B21" s="920"/>
      <c r="C21" s="920"/>
      <c r="D21" s="920"/>
      <c r="E21" s="1012"/>
      <c r="F21" s="37"/>
      <c r="G21" s="921"/>
      <c r="H21" s="921"/>
      <c r="I21" s="922"/>
      <c r="J21" s="922"/>
      <c r="K21" s="922"/>
      <c r="L21" s="922"/>
      <c r="M21" s="923"/>
      <c r="N21" s="923"/>
      <c r="O21" s="923"/>
    </row>
    <row r="22" spans="1:15" s="20" customFormat="1" ht="18.75" customHeight="1">
      <c r="A22" s="920"/>
      <c r="B22" s="920"/>
      <c r="C22" s="920"/>
      <c r="D22" s="920"/>
      <c r="E22" s="1012"/>
      <c r="F22" s="37"/>
      <c r="G22" s="921"/>
      <c r="H22" s="921"/>
      <c r="I22" s="922"/>
      <c r="J22" s="922"/>
      <c r="K22" s="922"/>
      <c r="L22" s="922"/>
      <c r="M22" s="923"/>
      <c r="N22" s="923"/>
      <c r="O22" s="923"/>
    </row>
    <row r="23" spans="1:15" s="20" customFormat="1" ht="18.75" customHeight="1">
      <c r="A23" s="920"/>
      <c r="B23" s="920"/>
      <c r="C23" s="920"/>
      <c r="D23" s="920"/>
      <c r="E23" s="1012"/>
      <c r="F23" s="37"/>
      <c r="G23" s="921"/>
      <c r="H23" s="921"/>
      <c r="I23" s="922"/>
      <c r="J23" s="922"/>
      <c r="K23" s="922"/>
      <c r="L23" s="922"/>
      <c r="M23" s="923"/>
      <c r="N23" s="923"/>
      <c r="O23" s="923"/>
    </row>
    <row r="24" spans="1:15" s="20" customFormat="1" ht="18.75" customHeight="1">
      <c r="A24" s="920"/>
      <c r="B24" s="920"/>
      <c r="C24" s="920"/>
      <c r="D24" s="920"/>
      <c r="E24" s="1012"/>
      <c r="F24" s="37"/>
      <c r="G24" s="921"/>
      <c r="H24" s="921"/>
      <c r="I24" s="922"/>
      <c r="J24" s="922"/>
      <c r="K24" s="922"/>
      <c r="L24" s="922"/>
      <c r="M24" s="923"/>
      <c r="N24" s="923"/>
      <c r="O24" s="923"/>
    </row>
    <row r="25" spans="1:15" s="20" customFormat="1" ht="18.75" customHeight="1">
      <c r="A25" s="920"/>
      <c r="B25" s="920"/>
      <c r="C25" s="920"/>
      <c r="D25" s="920"/>
      <c r="E25" s="1012"/>
      <c r="F25" s="37"/>
      <c r="G25" s="921"/>
      <c r="H25" s="921"/>
      <c r="I25" s="922"/>
      <c r="J25" s="922"/>
      <c r="K25" s="922"/>
      <c r="L25" s="922"/>
      <c r="M25" s="923"/>
      <c r="N25" s="923"/>
      <c r="O25" s="923"/>
    </row>
    <row r="26" spans="1:15" ht="12.75" customHeight="1" thickBot="1">
      <c r="A26" s="25"/>
      <c r="B26" s="25"/>
      <c r="C26" s="25"/>
      <c r="D26" s="25"/>
      <c r="E26" s="25"/>
      <c r="F26" s="28"/>
      <c r="G26" s="28"/>
      <c r="H26" s="28"/>
      <c r="I26" s="251"/>
      <c r="J26" s="251"/>
      <c r="K26" s="251"/>
      <c r="L26" s="252"/>
      <c r="M26" s="250"/>
      <c r="N26" s="250"/>
      <c r="O26" s="250"/>
    </row>
    <row r="27" spans="1:15" s="55" customFormat="1" ht="13.5" thickBot="1">
      <c r="A27" s="73" t="s">
        <v>516</v>
      </c>
      <c r="C27" s="106"/>
      <c r="E27" s="492" t="s">
        <v>793</v>
      </c>
      <c r="F27" s="1665">
        <f>COUNTIF($F9:$F26,"="&amp;"Autochtone")</f>
        <v>0</v>
      </c>
      <c r="G27" s="26"/>
      <c r="H27" s="73" t="s">
        <v>42</v>
      </c>
      <c r="I27" s="1663">
        <f>SUM(I9:I25)</f>
        <v>0</v>
      </c>
      <c r="J27" s="1663">
        <f>SUM(J9:J25)</f>
        <v>0</v>
      </c>
      <c r="K27" s="1663">
        <f>SUM(K9:K25)</f>
        <v>0</v>
      </c>
      <c r="L27" s="1663">
        <f>SUM(L9:L25)</f>
        <v>0</v>
      </c>
      <c r="M27" s="1664">
        <f>SUM(M9:M25)</f>
        <v>0</v>
      </c>
      <c r="N27" s="1664">
        <f t="shared" ref="N27" si="0">SUM(N9:N25)</f>
        <v>0</v>
      </c>
      <c r="O27" s="1664">
        <f>SUM(O9:O25)</f>
        <v>0</v>
      </c>
    </row>
    <row r="28" spans="1:15" ht="16.5" customHeight="1" thickBot="1">
      <c r="A28" s="73" t="s">
        <v>513</v>
      </c>
      <c r="B28" s="28"/>
      <c r="C28" s="107"/>
      <c r="D28" s="28"/>
      <c r="E28" s="492" t="s">
        <v>794</v>
      </c>
      <c r="F28" s="1665">
        <f>COUNTIF($F9:$F26,"="&amp;"Diversité")</f>
        <v>0</v>
      </c>
      <c r="G28" s="25"/>
      <c r="H28" s="25"/>
      <c r="I28" s="25"/>
      <c r="J28" s="25"/>
      <c r="K28" s="25"/>
      <c r="L28" s="25"/>
      <c r="M28" s="25"/>
      <c r="N28" s="25"/>
      <c r="O28" s="25"/>
    </row>
    <row r="29" spans="1:15" s="26" customFormat="1" ht="11" thickBot="1">
      <c r="A29" s="73" t="s">
        <v>514</v>
      </c>
      <c r="B29" s="38"/>
      <c r="C29" s="1013"/>
      <c r="D29" s="38"/>
      <c r="E29" s="38"/>
      <c r="I29" s="29"/>
    </row>
    <row r="30" spans="1:15" s="25" customFormat="1" ht="12.75" customHeight="1" thickBot="1">
      <c r="A30" s="73" t="s">
        <v>525</v>
      </c>
      <c r="C30" s="1014"/>
    </row>
    <row r="31" spans="1:15" s="25" customFormat="1" ht="12.75" customHeight="1">
      <c r="C31" s="1117"/>
      <c r="D31" s="979"/>
      <c r="F31" s="979"/>
      <c r="G31" s="979"/>
      <c r="H31" s="979"/>
      <c r="I31" s="979"/>
    </row>
    <row r="32" spans="1:15" s="25" customFormat="1" ht="13" thickBot="1">
      <c r="A32" s="73" t="s">
        <v>564</v>
      </c>
      <c r="C32" s="1118"/>
      <c r="D32" s="846"/>
      <c r="F32" s="846"/>
      <c r="G32" s="846"/>
      <c r="H32" s="846"/>
      <c r="I32" s="846"/>
      <c r="J32"/>
    </row>
    <row r="33" spans="1:14" s="25" customFormat="1" ht="12.75" customHeight="1">
      <c r="B33" s="846"/>
      <c r="C33" s="846"/>
      <c r="D33" s="846"/>
      <c r="E33" s="846"/>
      <c r="F33" s="846"/>
      <c r="G33" s="846"/>
      <c r="H33" s="846"/>
      <c r="I33" s="846"/>
    </row>
    <row r="34" spans="1:14" s="25" customFormat="1" ht="12.75" customHeight="1">
      <c r="A34" s="1015" t="s">
        <v>515</v>
      </c>
    </row>
    <row r="35" spans="1:14" s="25" customFormat="1" ht="60.75" customHeight="1">
      <c r="A35" s="1726" t="s">
        <v>719</v>
      </c>
      <c r="B35" s="1726"/>
      <c r="C35" s="1726"/>
      <c r="D35" s="1726"/>
      <c r="E35" s="1726"/>
      <c r="F35" s="1726"/>
      <c r="G35" s="1726"/>
      <c r="H35" s="1726"/>
      <c r="I35" s="1726"/>
      <c r="J35" s="1726"/>
      <c r="K35" s="1726"/>
      <c r="L35" s="1726"/>
      <c r="M35" s="1726"/>
      <c r="N35" s="1726"/>
    </row>
    <row r="36" spans="1:14" s="25" customFormat="1" ht="12.75" customHeight="1">
      <c r="A36" s="50"/>
    </row>
    <row r="37" spans="1:14" s="25" customFormat="1" ht="11.25" customHeight="1">
      <c r="A37" s="50"/>
    </row>
    <row r="38" spans="1:14" s="25" customFormat="1" ht="12.75" customHeight="1">
      <c r="A38" s="50"/>
    </row>
    <row r="39" spans="1:14" s="25" customFormat="1" ht="12.75" customHeight="1">
      <c r="A39" s="50"/>
    </row>
    <row r="40" spans="1:14" s="25" customFormat="1" ht="12.75" customHeight="1">
      <c r="A40" s="50"/>
    </row>
    <row r="41" spans="1:14" s="25" customFormat="1" ht="12.75" customHeight="1"/>
    <row r="42" spans="1:14" s="25" customFormat="1" ht="12.75" customHeight="1"/>
    <row r="43" spans="1:14" s="25" customFormat="1" ht="12.75" customHeight="1"/>
    <row r="44" spans="1:14" s="25" customFormat="1" ht="12.75" customHeight="1"/>
    <row r="55" ht="15.75" customHeight="1"/>
    <row r="62" ht="15" customHeight="1"/>
    <row r="63" ht="15.75" customHeight="1"/>
    <row r="65" ht="12.75" customHeight="1"/>
    <row r="66" ht="11.25" customHeight="1"/>
  </sheetData>
  <customSheetViews>
    <customSheetView guid="{E81D238A-7B02-4284-898B-8B059A14501E}" showPageBreaks="1" showGridLines="0" zeroValues="0" fitToPage="1">
      <selection activeCell="T15" sqref="T15"/>
      <pageMargins left="0.55000000000000004" right="0.51181102362204722" top="0.41" bottom="0.38" header="0" footer="0.28999999999999998"/>
      <pageSetup paperSize="5" scale="77" firstPageNumber="19" fitToHeight="0" orientation="landscape" r:id="rId1"/>
      <headerFooter alignWithMargins="0">
        <oddFooter>&amp;R&amp;8Soutien à la mission 2017-2018</oddFooter>
      </headerFooter>
    </customSheetView>
    <customSheetView guid="{EE10AC66-1EA7-44A5-A4AC-C85396D1CDF4}" showGridLines="0" zeroValues="0" showRuler="0" topLeftCell="A4">
      <selection activeCell="A27" sqref="A27"/>
      <pageMargins left="0.55000000000000004" right="0.51181102362204722" top="0.41" bottom="0.38" header="0" footer="0.28999999999999998"/>
      <pageSetup scale="90" firstPageNumber="19" orientation="landscape" r:id="rId2"/>
      <headerFooter alignWithMargins="0">
        <oddFooter>&amp;R&amp;8Soutien pour une année 2012-2013</oddFooter>
      </headerFooter>
    </customSheetView>
    <customSheetView guid="{880C3229-9790-4559-BAA0-FBDBBD6DDD03}" showGridLines="0" zeroValues="0" fitToPage="1" topLeftCell="B28">
      <selection activeCell="H58" sqref="H58"/>
      <pageMargins left="0.55000000000000004" right="0.51181102362204722" top="0.41" bottom="0.38" header="0" footer="0.28999999999999998"/>
      <pageSetup paperSize="5" scale="77" firstPageNumber="19" fitToHeight="0" orientation="landscape" r:id="rId3"/>
      <headerFooter alignWithMargins="0">
        <oddFooter>&amp;R&amp;8Soutien à la mission 2017-2018</oddFooter>
      </headerFooter>
    </customSheetView>
  </customSheetViews>
  <mergeCells count="1">
    <mergeCell ref="A35:N35"/>
  </mergeCells>
  <phoneticPr fontId="0" type="noConversion"/>
  <dataValidations count="3">
    <dataValidation type="list" allowBlank="1" showInputMessage="1" showErrorMessage="1" sqref="F9:F25" xr:uid="{00000000-0002-0000-0800-000000000000}">
      <formula1>"Autochtone,Diversité"</formula1>
    </dataValidation>
    <dataValidation type="list" errorStyle="warning" allowBlank="1" showInputMessage="1" showErrorMessage="1" sqref="E9:E25" xr:uid="{00000000-0002-0000-0800-000001000000}">
      <formula1>"Préscolaire,Primaire,Secondaire,Familiale,Adulte"</formula1>
    </dataValidation>
    <dataValidation type="list" errorStyle="warning" allowBlank="1" showInputMessage="1" showErrorMessage="1" sqref="D9:D25" xr:uid="{00000000-0002-0000-0800-000002000000}">
      <formula1>"Achat,Codiffusion,Résidence,Production,Coproduction"</formula1>
    </dataValidation>
  </dataValidations>
  <pageMargins left="0.55118110236220474" right="0.51181102362204722" top="0.39370078740157483" bottom="0.47244094488188981" header="0" footer="0.27559055118110237"/>
  <pageSetup paperSize="5" scale="80" firstPageNumber="19" fitToWidth="0" fitToHeight="0" orientation="landscape" r:id="rId4"/>
  <headerFooter alignWithMargins="0">
    <oddFooter>&amp;R&amp;8Rapport final d'activité</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303105" r:id="rId7" name="Check Box 1">
              <controlPr defaultSize="0" autoFill="0" autoLine="0" autoPict="0">
                <anchor moveWithCells="1">
                  <from>
                    <xdr:col>4</xdr:col>
                    <xdr:colOff>546100</xdr:colOff>
                    <xdr:row>2</xdr:row>
                    <xdr:rowOff>95250</xdr:rowOff>
                  </from>
                  <to>
                    <xdr:col>5</xdr:col>
                    <xdr:colOff>69850</xdr:colOff>
                    <xdr:row>3</xdr:row>
                    <xdr:rowOff>31750</xdr:rowOff>
                  </to>
                </anchor>
              </controlPr>
            </control>
          </mc:Choice>
        </mc:AlternateContent>
        <mc:AlternateContent xmlns:mc="http://schemas.openxmlformats.org/markup-compatibility/2006">
          <mc:Choice Requires="x14">
            <control shapeId="303109" r:id="rId8" name="Check Box 5">
              <controlPr defaultSize="0" autoFill="0" autoLine="0" autoPict="0">
                <anchor moveWithCells="1">
                  <from>
                    <xdr:col>6</xdr:col>
                    <xdr:colOff>1409700</xdr:colOff>
                    <xdr:row>2</xdr:row>
                    <xdr:rowOff>95250</xdr:rowOff>
                  </from>
                  <to>
                    <xdr:col>7</xdr:col>
                    <xdr:colOff>31750</xdr:colOff>
                    <xdr:row>3</xdr:row>
                    <xdr:rowOff>31750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8"/>
  <sheetViews>
    <sheetView showGridLines="0" zoomScale="90" zoomScaleNormal="90" zoomScalePageLayoutView="90" workbookViewId="0">
      <selection activeCell="B1" sqref="B1"/>
    </sheetView>
  </sheetViews>
  <sheetFormatPr baseColWidth="10" defaultRowHeight="12.5"/>
  <cols>
    <col min="1" max="1" width="3.7265625" style="28" customWidth="1"/>
    <col min="2" max="2" width="26.7265625" customWidth="1"/>
    <col min="3" max="3" width="28.1796875" customWidth="1"/>
    <col min="4" max="4" width="12" customWidth="1"/>
    <col min="5" max="7" width="16.7265625" customWidth="1"/>
    <col min="8" max="8" width="5.81640625" customWidth="1"/>
    <col min="9" max="9" width="6.453125" customWidth="1"/>
    <col min="10" max="10" width="10" customWidth="1"/>
    <col min="11" max="11" width="25" customWidth="1"/>
    <col min="12" max="12" width="27.453125" customWidth="1"/>
    <col min="13" max="14" width="6.7265625" style="1555" customWidth="1"/>
    <col min="15" max="15" width="10.7265625" style="1555" customWidth="1"/>
    <col min="16" max="16" width="13.26953125" customWidth="1"/>
  </cols>
  <sheetData>
    <row r="1" spans="1:17" ht="18">
      <c r="A1" s="229"/>
      <c r="B1" s="1578" t="s">
        <v>769</v>
      </c>
      <c r="C1" s="1579"/>
      <c r="D1" s="1578"/>
      <c r="E1" s="1579"/>
      <c r="F1" s="245"/>
      <c r="G1" s="245"/>
      <c r="H1" s="245"/>
      <c r="I1" s="245"/>
      <c r="J1" s="231"/>
      <c r="L1" s="229"/>
      <c r="M1" s="1558"/>
      <c r="N1" s="1558"/>
      <c r="O1" s="1558"/>
      <c r="P1" s="229"/>
      <c r="Q1" s="803"/>
    </row>
    <row r="2" spans="1:17" ht="18">
      <c r="A2" s="229"/>
      <c r="B2" s="1328" t="s">
        <v>676</v>
      </c>
      <c r="C2" s="229"/>
      <c r="D2" s="30"/>
      <c r="E2" s="229"/>
      <c r="G2" s="245"/>
      <c r="H2" s="245"/>
      <c r="I2" s="245"/>
      <c r="K2" s="30"/>
      <c r="L2" s="229"/>
      <c r="M2" s="1558"/>
      <c r="N2" s="1558"/>
      <c r="O2" s="1558"/>
      <c r="P2" s="245" t="s">
        <v>338</v>
      </c>
    </row>
    <row r="3" spans="1:17" ht="18.75" customHeight="1">
      <c r="A3" s="229"/>
      <c r="B3" s="918" t="s">
        <v>760</v>
      </c>
      <c r="C3" s="229"/>
      <c r="D3" s="232"/>
      <c r="E3" s="245"/>
      <c r="G3" s="518"/>
      <c r="H3" s="518"/>
      <c r="I3" s="518"/>
      <c r="K3" s="19"/>
      <c r="L3" s="232"/>
      <c r="M3" s="1559"/>
      <c r="N3" s="1560"/>
      <c r="O3" s="1561"/>
      <c r="P3" s="518" t="s">
        <v>339</v>
      </c>
    </row>
    <row r="4" spans="1:17" ht="12.75" customHeight="1">
      <c r="A4" s="229"/>
      <c r="B4" s="36" t="s">
        <v>31</v>
      </c>
      <c r="C4" s="229"/>
      <c r="F4" s="610" t="str">
        <f>"Bilan de programmation artistique "&amp;'Page de garde'!$C$4</f>
        <v>Bilan de programmation artistique 2021-2022</v>
      </c>
      <c r="K4" s="229" t="str">
        <f>"Plan de programmation artistique "&amp;CONCATENATE(LEFT('Page de garde'!$C$4,4)+1,"-",RIGHT('Page de garde'!$C$4,4)+1)</f>
        <v>Plan de programmation artistique 2022-2023</v>
      </c>
      <c r="L4" s="1002"/>
      <c r="N4" s="1558"/>
    </row>
    <row r="5" spans="1:17" ht="12.75" customHeight="1">
      <c r="A5" s="229"/>
      <c r="B5" s="36" t="s">
        <v>43</v>
      </c>
      <c r="C5" s="229"/>
      <c r="D5" s="232"/>
      <c r="I5" s="232"/>
      <c r="J5" s="19"/>
      <c r="K5" s="232"/>
      <c r="L5" s="1002"/>
      <c r="M5" s="1558"/>
      <c r="N5" s="1558"/>
    </row>
    <row r="6" spans="1:17" ht="12.75" customHeight="1">
      <c r="A6" s="229"/>
      <c r="B6" s="36"/>
      <c r="C6" s="229"/>
      <c r="D6" s="232"/>
      <c r="E6" s="232"/>
      <c r="F6" s="232"/>
      <c r="G6" s="232"/>
      <c r="H6" s="232"/>
      <c r="I6" s="232"/>
      <c r="J6" s="19"/>
      <c r="K6" s="232"/>
      <c r="L6" s="229"/>
      <c r="M6" s="1558"/>
      <c r="N6" s="1558"/>
      <c r="O6" s="1562"/>
      <c r="P6" s="403"/>
    </row>
    <row r="7" spans="1:17" ht="13.5" customHeight="1">
      <c r="A7" s="229"/>
      <c r="B7" s="108" t="s">
        <v>9</v>
      </c>
      <c r="C7" s="1127">
        <f>'Page de garde'!$C$3</f>
        <v>0</v>
      </c>
      <c r="D7" s="1127"/>
      <c r="E7" s="232"/>
      <c r="F7" s="232"/>
      <c r="G7" s="232"/>
      <c r="H7" s="232"/>
      <c r="I7" s="232"/>
      <c r="J7" s="19"/>
      <c r="K7" s="232"/>
      <c r="L7" s="229"/>
      <c r="M7" s="1558"/>
      <c r="N7" s="1558"/>
      <c r="O7" s="1558"/>
      <c r="P7" s="229"/>
      <c r="Q7" s="803"/>
    </row>
    <row r="8" spans="1:17" ht="18">
      <c r="A8" s="229"/>
      <c r="B8" s="36"/>
      <c r="C8" s="229"/>
      <c r="D8" s="233"/>
      <c r="E8" s="233"/>
      <c r="F8" s="233"/>
      <c r="G8" s="233"/>
      <c r="H8" s="233"/>
      <c r="I8" s="233"/>
      <c r="J8" s="804"/>
      <c r="K8" s="233"/>
      <c r="L8" s="772"/>
      <c r="M8" s="1558"/>
      <c r="N8" s="1558"/>
      <c r="O8" s="229"/>
      <c r="P8" s="803"/>
    </row>
    <row r="9" spans="1:17" ht="90" customHeight="1">
      <c r="A9" s="22"/>
      <c r="B9" s="805" t="s">
        <v>778</v>
      </c>
      <c r="C9" s="805" t="s">
        <v>44</v>
      </c>
      <c r="D9" s="805" t="s">
        <v>379</v>
      </c>
      <c r="E9" s="805" t="s">
        <v>380</v>
      </c>
      <c r="F9" s="805" t="s">
        <v>381</v>
      </c>
      <c r="G9" s="805" t="s">
        <v>386</v>
      </c>
      <c r="H9" s="1581" t="s">
        <v>626</v>
      </c>
      <c r="I9" s="1581" t="s">
        <v>627</v>
      </c>
      <c r="J9" s="805" t="s">
        <v>767</v>
      </c>
      <c r="K9" s="805" t="s">
        <v>770</v>
      </c>
      <c r="L9" s="805" t="s">
        <v>765</v>
      </c>
      <c r="M9" s="1581" t="s">
        <v>340</v>
      </c>
      <c r="N9" s="1582" t="s">
        <v>771</v>
      </c>
      <c r="O9" s="1583" t="s">
        <v>324</v>
      </c>
      <c r="P9" s="1584" t="s">
        <v>341</v>
      </c>
    </row>
    <row r="10" spans="1:17" s="1569" customFormat="1" ht="24" customHeight="1">
      <c r="A10" s="22">
        <v>1</v>
      </c>
      <c r="B10" s="1565"/>
      <c r="C10" s="1565"/>
      <c r="D10" s="1565"/>
      <c r="E10" s="1565"/>
      <c r="F10" s="1565"/>
      <c r="G10" s="1565"/>
      <c r="H10" s="1565"/>
      <c r="I10" s="1565"/>
      <c r="J10" s="1566"/>
      <c r="K10" s="1565"/>
      <c r="L10" s="1565"/>
      <c r="M10" s="1464"/>
      <c r="N10" s="1464"/>
      <c r="O10" s="1567"/>
      <c r="P10" s="1568"/>
    </row>
    <row r="11" spans="1:17" s="1569" customFormat="1" ht="24" customHeight="1">
      <c r="A11" s="22">
        <v>2</v>
      </c>
      <c r="B11" s="1565"/>
      <c r="C11" s="1565"/>
      <c r="D11" s="1565"/>
      <c r="E11" s="1565"/>
      <c r="F11" s="1565"/>
      <c r="G11" s="1565"/>
      <c r="H11" s="1565"/>
      <c r="I11" s="1565"/>
      <c r="J11" s="1566"/>
      <c r="K11" s="1565"/>
      <c r="L11" s="1565"/>
      <c r="M11" s="1464"/>
      <c r="N11" s="1464"/>
      <c r="O11" s="1567"/>
      <c r="P11" s="1568"/>
    </row>
    <row r="12" spans="1:17" s="1569" customFormat="1" ht="24" customHeight="1">
      <c r="A12" s="22">
        <v>3</v>
      </c>
      <c r="B12" s="1565"/>
      <c r="C12" s="1565"/>
      <c r="D12" s="1565"/>
      <c r="E12" s="1565"/>
      <c r="F12" s="1565"/>
      <c r="G12" s="1565"/>
      <c r="H12" s="1565"/>
      <c r="I12" s="1565"/>
      <c r="J12" s="1566"/>
      <c r="K12" s="1565"/>
      <c r="L12" s="1565"/>
      <c r="M12" s="1464"/>
      <c r="N12" s="1464"/>
      <c r="O12" s="1567"/>
      <c r="P12" s="1568"/>
    </row>
    <row r="13" spans="1:17" s="1569" customFormat="1" ht="24" customHeight="1">
      <c r="A13" s="22">
        <v>4</v>
      </c>
      <c r="B13" s="1565"/>
      <c r="C13" s="1565"/>
      <c r="D13" s="1565"/>
      <c r="E13" s="1565"/>
      <c r="F13" s="1565"/>
      <c r="G13" s="1565"/>
      <c r="H13" s="1565"/>
      <c r="I13" s="1565"/>
      <c r="J13" s="1566"/>
      <c r="K13" s="1565"/>
      <c r="L13" s="1565"/>
      <c r="M13" s="1464"/>
      <c r="N13" s="1464"/>
      <c r="O13" s="1567"/>
      <c r="P13" s="1568"/>
    </row>
    <row r="14" spans="1:17" s="1569" customFormat="1" ht="24" customHeight="1">
      <c r="A14" s="22">
        <v>5</v>
      </c>
      <c r="B14" s="1565"/>
      <c r="C14" s="1565"/>
      <c r="D14" s="1565"/>
      <c r="E14" s="1565"/>
      <c r="F14" s="1565"/>
      <c r="G14" s="1565"/>
      <c r="H14" s="1565"/>
      <c r="I14" s="1565"/>
      <c r="J14" s="1566"/>
      <c r="K14" s="1565"/>
      <c r="L14" s="1565"/>
      <c r="M14" s="1464"/>
      <c r="N14" s="1464"/>
      <c r="O14" s="1567"/>
      <c r="P14" s="1568"/>
    </row>
    <row r="15" spans="1:17" s="1569" customFormat="1" ht="24" customHeight="1">
      <c r="A15" s="22">
        <v>6</v>
      </c>
      <c r="B15" s="1565"/>
      <c r="C15" s="1565"/>
      <c r="D15" s="1565"/>
      <c r="E15" s="1565"/>
      <c r="F15" s="1565"/>
      <c r="G15" s="1565"/>
      <c r="H15" s="1565"/>
      <c r="I15" s="1565"/>
      <c r="J15" s="1566"/>
      <c r="K15" s="1565"/>
      <c r="L15" s="1565"/>
      <c r="M15" s="1464"/>
      <c r="N15" s="1464"/>
      <c r="O15" s="1567"/>
      <c r="P15" s="1568"/>
    </row>
    <row r="16" spans="1:17" s="1569" customFormat="1" ht="24" customHeight="1">
      <c r="A16" s="22">
        <v>7</v>
      </c>
      <c r="B16" s="1565"/>
      <c r="C16" s="1565"/>
      <c r="D16" s="1565"/>
      <c r="E16" s="1565"/>
      <c r="F16" s="1565"/>
      <c r="G16" s="1565"/>
      <c r="H16" s="1565"/>
      <c r="I16" s="1565"/>
      <c r="J16" s="1566"/>
      <c r="K16" s="1565"/>
      <c r="L16" s="1565"/>
      <c r="M16" s="1464"/>
      <c r="N16" s="1464"/>
      <c r="O16" s="1567"/>
      <c r="P16" s="1568"/>
    </row>
    <row r="17" spans="1:17" s="1569" customFormat="1" ht="24" customHeight="1">
      <c r="A17" s="22">
        <v>8</v>
      </c>
      <c r="B17" s="1570"/>
      <c r="C17" s="1565"/>
      <c r="D17" s="1565"/>
      <c r="E17" s="1565"/>
      <c r="F17" s="1565"/>
      <c r="G17" s="1565"/>
      <c r="H17" s="1565"/>
      <c r="I17" s="1565"/>
      <c r="J17" s="1566"/>
      <c r="K17" s="1565"/>
      <c r="L17" s="1565"/>
      <c r="M17" s="1464"/>
      <c r="N17" s="1464"/>
      <c r="O17" s="1567"/>
      <c r="P17" s="1568"/>
    </row>
    <row r="18" spans="1:17" s="1569" customFormat="1" ht="24" customHeight="1">
      <c r="A18" s="22">
        <v>9</v>
      </c>
      <c r="B18" s="1565"/>
      <c r="C18" s="1565"/>
      <c r="D18" s="1565"/>
      <c r="E18" s="1565"/>
      <c r="F18" s="1565"/>
      <c r="G18" s="1565"/>
      <c r="H18" s="1565"/>
      <c r="I18" s="1565"/>
      <c r="J18" s="1566"/>
      <c r="K18" s="1565"/>
      <c r="L18" s="1565"/>
      <c r="M18" s="1464"/>
      <c r="N18" s="1464"/>
      <c r="O18" s="1567"/>
      <c r="P18" s="1568"/>
    </row>
    <row r="19" spans="1:17" s="1569" customFormat="1" ht="24" customHeight="1">
      <c r="A19" s="22">
        <v>10</v>
      </c>
      <c r="B19" s="1565"/>
      <c r="C19" s="1565"/>
      <c r="D19" s="1565"/>
      <c r="E19" s="1565"/>
      <c r="F19" s="1565"/>
      <c r="G19" s="1565"/>
      <c r="H19" s="1565"/>
      <c r="I19" s="1565"/>
      <c r="J19" s="1566"/>
      <c r="K19" s="1565"/>
      <c r="L19" s="1565"/>
      <c r="M19" s="1464"/>
      <c r="N19" s="1464"/>
      <c r="O19" s="1567"/>
      <c r="P19" s="1568"/>
    </row>
    <row r="20" spans="1:17" s="1569" customFormat="1" ht="24" customHeight="1">
      <c r="A20" s="22">
        <v>11</v>
      </c>
      <c r="B20" s="1565"/>
      <c r="C20" s="1565"/>
      <c r="D20" s="1565"/>
      <c r="E20" s="1565"/>
      <c r="F20" s="1565"/>
      <c r="G20" s="1565"/>
      <c r="H20" s="1565"/>
      <c r="I20" s="1565"/>
      <c r="J20" s="1566"/>
      <c r="K20" s="1565"/>
      <c r="L20" s="1565"/>
      <c r="M20" s="1464"/>
      <c r="N20" s="1464"/>
      <c r="O20" s="1567"/>
      <c r="P20" s="1568"/>
    </row>
    <row r="21" spans="1:17" s="1569" customFormat="1" ht="24" customHeight="1">
      <c r="A21" s="22">
        <v>12</v>
      </c>
      <c r="B21" s="1565"/>
      <c r="C21" s="1565"/>
      <c r="D21" s="1565"/>
      <c r="E21" s="1565"/>
      <c r="F21" s="1565"/>
      <c r="G21" s="1565"/>
      <c r="H21" s="1565"/>
      <c r="I21" s="1565"/>
      <c r="J21" s="1566"/>
      <c r="K21" s="1565"/>
      <c r="L21" s="1565"/>
      <c r="M21" s="1464"/>
      <c r="N21" s="1464"/>
      <c r="O21" s="1567"/>
      <c r="P21" s="1568"/>
    </row>
    <row r="22" spans="1:17" s="1569" customFormat="1" ht="24" customHeight="1">
      <c r="A22" s="22">
        <v>13</v>
      </c>
      <c r="B22" s="1565"/>
      <c r="C22" s="1565"/>
      <c r="D22" s="1565"/>
      <c r="E22" s="1565"/>
      <c r="F22" s="1565"/>
      <c r="G22" s="1565"/>
      <c r="H22" s="1565"/>
      <c r="I22" s="1565"/>
      <c r="J22" s="1566"/>
      <c r="K22" s="1565"/>
      <c r="L22" s="1565"/>
      <c r="M22" s="1464"/>
      <c r="N22" s="1464"/>
      <c r="O22" s="1567"/>
      <c r="P22" s="1568"/>
    </row>
    <row r="23" spans="1:17" ht="13" thickBot="1">
      <c r="B23" s="19"/>
      <c r="C23" s="19"/>
      <c r="D23" s="19"/>
      <c r="E23" s="19"/>
      <c r="F23" s="19"/>
      <c r="G23" s="19"/>
      <c r="H23" s="19"/>
      <c r="I23" s="19"/>
      <c r="J23" s="19"/>
      <c r="K23" s="19"/>
      <c r="L23" s="19"/>
      <c r="M23" s="28"/>
      <c r="N23" s="28"/>
      <c r="O23" s="19"/>
      <c r="P23" s="1576"/>
    </row>
    <row r="24" spans="1:17" ht="13.5" thickBot="1">
      <c r="A24" s="26"/>
      <c r="C24" s="121" t="s">
        <v>342</v>
      </c>
      <c r="D24" s="42"/>
      <c r="E24" s="26"/>
      <c r="G24" s="121" t="s">
        <v>42</v>
      </c>
      <c r="H24" s="1458">
        <f>SUM(H10:H22)</f>
        <v>0</v>
      </c>
      <c r="I24" s="1458">
        <f>SUM(I10:I22)</f>
        <v>0</v>
      </c>
      <c r="J24" s="1650"/>
      <c r="K24" s="73"/>
      <c r="L24" s="26"/>
      <c r="M24" s="1666">
        <f>SUM(M10:M22)</f>
        <v>0</v>
      </c>
      <c r="N24" s="1666">
        <f>SUM(N10:N22)</f>
        <v>0</v>
      </c>
      <c r="O24" s="1666">
        <f>SUM(O10:O22)</f>
        <v>0</v>
      </c>
      <c r="P24" s="1667">
        <f>SUM(P10:P22)</f>
        <v>0</v>
      </c>
    </row>
    <row r="25" spans="1:17" ht="7.5" customHeight="1" thickBot="1">
      <c r="A25" s="26"/>
      <c r="C25" s="121"/>
      <c r="D25" s="26"/>
      <c r="E25" s="26"/>
      <c r="G25" s="121"/>
      <c r="H25" s="2"/>
      <c r="I25" s="2"/>
      <c r="J25" s="1651"/>
      <c r="K25" s="73"/>
      <c r="L25" s="26"/>
      <c r="M25" s="2"/>
      <c r="N25" s="2"/>
      <c r="O25" s="2"/>
      <c r="P25" s="1646"/>
    </row>
    <row r="26" spans="1:17" ht="13.5" thickBot="1">
      <c r="A26" s="26"/>
      <c r="C26" s="121"/>
      <c r="D26" s="26"/>
      <c r="E26" s="26"/>
      <c r="G26" s="121" t="s">
        <v>796</v>
      </c>
      <c r="H26" s="130" t="s">
        <v>797</v>
      </c>
      <c r="I26" s="2"/>
      <c r="J26" s="1666">
        <f>COUNTIF($J10:$J23,"="&amp;"Autochtone")</f>
        <v>0</v>
      </c>
      <c r="K26" s="73"/>
      <c r="L26" s="26"/>
      <c r="M26" s="2"/>
      <c r="N26" s="2"/>
      <c r="O26" s="2"/>
      <c r="P26" s="1646"/>
    </row>
    <row r="27" spans="1:17" ht="13.5" thickBot="1">
      <c r="A27" s="26"/>
      <c r="C27" s="121"/>
      <c r="D27" s="26"/>
      <c r="E27" s="26"/>
      <c r="G27" s="121"/>
      <c r="H27" s="130" t="s">
        <v>794</v>
      </c>
      <c r="I27" s="2"/>
      <c r="J27" s="1666">
        <f>COUNTIF($J10:$J23,"="&amp;"Diversité")</f>
        <v>0</v>
      </c>
      <c r="K27" s="26"/>
      <c r="L27" s="26"/>
      <c r="M27" s="2"/>
      <c r="N27" s="2"/>
      <c r="O27" s="2"/>
      <c r="P27" s="1646"/>
    </row>
    <row r="28" spans="1:17" ht="23.25" customHeight="1">
      <c r="A28" s="808"/>
      <c r="B28" s="809"/>
      <c r="C28" s="809"/>
      <c r="D28" s="809"/>
      <c r="E28" s="810"/>
      <c r="F28" s="810"/>
      <c r="G28" s="810"/>
      <c r="H28" s="810"/>
      <c r="I28" s="810"/>
      <c r="J28" s="809"/>
      <c r="K28" s="811"/>
      <c r="L28" s="809"/>
      <c r="M28" s="1556"/>
      <c r="N28" s="1557"/>
      <c r="O28" s="809"/>
      <c r="P28" s="809"/>
    </row>
    <row r="29" spans="1:17" s="32" customFormat="1" ht="22.5" customHeight="1">
      <c r="A29" s="1460"/>
      <c r="B29" s="1554" t="s">
        <v>394</v>
      </c>
      <c r="C29" s="1554" t="s">
        <v>375</v>
      </c>
      <c r="D29" s="1727" t="s">
        <v>376</v>
      </c>
      <c r="E29" s="1728"/>
      <c r="H29" s="1563"/>
      <c r="I29" s="1461"/>
      <c r="J29" s="1461"/>
      <c r="K29" s="1731" t="s">
        <v>495</v>
      </c>
      <c r="L29" s="1731"/>
      <c r="M29" s="1731"/>
      <c r="N29" s="1731"/>
      <c r="O29" s="1731"/>
      <c r="P29" s="1731"/>
      <c r="Q29" s="1731"/>
    </row>
    <row r="30" spans="1:17" ht="86.25" customHeight="1">
      <c r="A30" s="43"/>
      <c r="B30" s="813" t="s">
        <v>780</v>
      </c>
      <c r="C30" s="813" t="s">
        <v>377</v>
      </c>
      <c r="D30" s="1729" t="s">
        <v>378</v>
      </c>
      <c r="E30" s="1730"/>
      <c r="H30" s="1564"/>
      <c r="I30" s="43"/>
      <c r="J30" s="43"/>
      <c r="K30" s="1732" t="s">
        <v>768</v>
      </c>
      <c r="L30" s="1733"/>
      <c r="M30" s="1733"/>
      <c r="N30" s="1733"/>
      <c r="O30" s="1733"/>
      <c r="P30" s="1733"/>
      <c r="Q30" s="1734"/>
    </row>
    <row r="31" spans="1:17" ht="14">
      <c r="A31" s="812"/>
      <c r="B31" s="43"/>
      <c r="C31" s="814"/>
      <c r="D31" s="43"/>
      <c r="E31" s="43"/>
      <c r="F31" s="43"/>
      <c r="G31" s="43"/>
      <c r="H31" s="43"/>
      <c r="I31" s="43"/>
      <c r="J31" s="43"/>
      <c r="K31" s="43"/>
      <c r="L31" s="43"/>
      <c r="M31" s="1564"/>
      <c r="N31" s="1564"/>
      <c r="O31" s="1564"/>
      <c r="P31" s="43"/>
      <c r="Q31" s="43"/>
    </row>
    <row r="32" spans="1:17" ht="14">
      <c r="A32" s="812"/>
      <c r="B32" s="43"/>
      <c r="C32" s="814"/>
      <c r="D32" s="43"/>
      <c r="E32" s="43"/>
      <c r="F32" s="43"/>
      <c r="G32" s="43"/>
      <c r="H32" s="43"/>
      <c r="I32" s="43"/>
      <c r="J32" s="43"/>
      <c r="K32" s="43"/>
      <c r="L32" s="43"/>
      <c r="M32" s="1564"/>
      <c r="N32" s="1564"/>
      <c r="O32" s="1564"/>
      <c r="P32" s="43"/>
      <c r="Q32" s="43"/>
    </row>
    <row r="33" spans="1:17" ht="14">
      <c r="A33" s="812"/>
      <c r="B33" s="43"/>
      <c r="C33" s="814"/>
      <c r="D33" s="43"/>
      <c r="E33" s="43"/>
      <c r="F33" s="43"/>
      <c r="G33" s="43"/>
      <c r="H33" s="43"/>
      <c r="I33" s="43"/>
      <c r="J33" s="43"/>
      <c r="K33" s="43"/>
      <c r="L33" s="43"/>
      <c r="M33" s="1564"/>
      <c r="N33" s="1564"/>
      <c r="O33" s="1564"/>
      <c r="P33" s="43"/>
      <c r="Q33" s="43"/>
    </row>
    <row r="34" spans="1:17" ht="14">
      <c r="A34" s="812"/>
      <c r="B34" s="43"/>
      <c r="C34" s="814"/>
      <c r="D34" s="43"/>
      <c r="E34" s="43"/>
      <c r="F34" s="43"/>
      <c r="G34" s="43"/>
      <c r="H34" s="43"/>
      <c r="I34" s="43"/>
      <c r="J34" s="43"/>
      <c r="K34" s="43"/>
      <c r="L34" s="43"/>
      <c r="M34" s="1564"/>
      <c r="N34" s="1564"/>
      <c r="O34" s="1564"/>
      <c r="P34" s="43"/>
      <c r="Q34" s="43"/>
    </row>
    <row r="35" spans="1:17" ht="14">
      <c r="A35" s="812"/>
      <c r="B35" s="43"/>
      <c r="C35" s="814"/>
      <c r="D35" s="43"/>
      <c r="E35" s="43"/>
      <c r="F35" s="43"/>
      <c r="G35" s="43"/>
      <c r="H35" s="43"/>
      <c r="I35" s="43"/>
      <c r="J35" s="43"/>
      <c r="K35" s="43"/>
      <c r="L35" s="43"/>
      <c r="M35" s="1564"/>
      <c r="N35" s="1564"/>
      <c r="O35" s="1564"/>
      <c r="P35" s="43"/>
      <c r="Q35" s="43"/>
    </row>
    <row r="36" spans="1:17" ht="14">
      <c r="A36" s="812"/>
      <c r="B36" s="43"/>
      <c r="C36" s="814"/>
      <c r="D36" s="43"/>
      <c r="E36" s="43"/>
      <c r="F36" s="43"/>
      <c r="G36" s="43"/>
      <c r="H36" s="43"/>
      <c r="I36" s="43"/>
      <c r="J36" s="43"/>
      <c r="K36" s="43"/>
      <c r="L36" s="43"/>
      <c r="M36" s="1564"/>
      <c r="N36" s="1564"/>
      <c r="O36" s="1564"/>
      <c r="P36" s="43"/>
      <c r="Q36" s="43"/>
    </row>
    <row r="37" spans="1:17">
      <c r="A37" s="812"/>
      <c r="B37" s="43"/>
      <c r="C37" s="43"/>
      <c r="D37" s="43"/>
      <c r="E37" s="43"/>
      <c r="F37" s="43"/>
      <c r="G37" s="43"/>
      <c r="H37" s="43"/>
      <c r="I37" s="43"/>
      <c r="J37" s="43"/>
      <c r="K37" s="43"/>
      <c r="L37" s="43"/>
      <c r="M37" s="1564"/>
      <c r="N37" s="1564"/>
      <c r="O37" s="1564"/>
      <c r="P37" s="43"/>
      <c r="Q37" s="43"/>
    </row>
    <row r="38" spans="1:17">
      <c r="E38" s="43"/>
    </row>
  </sheetData>
  <mergeCells count="4">
    <mergeCell ref="D29:E29"/>
    <mergeCell ref="D30:E30"/>
    <mergeCell ref="K29:Q29"/>
    <mergeCell ref="K30:Q30"/>
  </mergeCells>
  <dataValidations count="1">
    <dataValidation type="list" allowBlank="1" showInputMessage="1" showErrorMessage="1" sqref="J10:J22" xr:uid="{00000000-0002-0000-0900-000000000000}">
      <formula1>"Autochtone,Diversité"</formula1>
    </dataValidation>
  </dataValidations>
  <pageMargins left="0.23622047244094491" right="0.23622047244094491" top="0.74803149606299213" bottom="0.59055118110236227" header="0.31496062992125984" footer="0.31496062992125984"/>
  <pageSetup paperSize="5" scale="72" fitToHeight="0" orientation="landscape" r:id="rId1"/>
  <headerFooter>
    <oddFooter>&amp;C&amp;8&amp;P de &amp;N&amp;R&amp;8Rapport final d'activité</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6657" r:id="rId4" name="Check Box 1">
              <controlPr defaultSize="0" autoFill="0" autoLine="0" autoPict="0">
                <anchor moveWithCells="1">
                  <from>
                    <xdr:col>4</xdr:col>
                    <xdr:colOff>908050</xdr:colOff>
                    <xdr:row>2</xdr:row>
                    <xdr:rowOff>209550</xdr:rowOff>
                  </from>
                  <to>
                    <xdr:col>5</xdr:col>
                    <xdr:colOff>95250</xdr:colOff>
                    <xdr:row>4</xdr:row>
                    <xdr:rowOff>31750</xdr:rowOff>
                  </to>
                </anchor>
              </controlPr>
            </control>
          </mc:Choice>
        </mc:AlternateContent>
        <mc:AlternateContent xmlns:mc="http://schemas.openxmlformats.org/markup-compatibility/2006">
          <mc:Choice Requires="x14">
            <control shapeId="326658" r:id="rId5" name="Check Box 2">
              <controlPr defaultSize="0" autoFill="0" autoLine="0" autoPict="0">
                <anchor moveWithCells="1">
                  <from>
                    <xdr:col>9</xdr:col>
                    <xdr:colOff>400050</xdr:colOff>
                    <xdr:row>2</xdr:row>
                    <xdr:rowOff>203200</xdr:rowOff>
                  </from>
                  <to>
                    <xdr:col>10</xdr:col>
                    <xdr:colOff>38100</xdr:colOff>
                    <xdr:row>4</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37"/>
  <sheetViews>
    <sheetView showGridLines="0" zoomScaleNormal="100" zoomScalePageLayoutView="90" workbookViewId="0">
      <selection activeCell="F4" sqref="F4"/>
    </sheetView>
  </sheetViews>
  <sheetFormatPr baseColWidth="10" defaultRowHeight="12.5"/>
  <cols>
    <col min="1" max="1" width="3.7265625" style="28" customWidth="1"/>
    <col min="2" max="3" width="28.1796875" customWidth="1"/>
    <col min="4" max="4" width="12" customWidth="1"/>
    <col min="5" max="6" width="16.7265625" customWidth="1"/>
    <col min="7" max="8" width="5.81640625" customWidth="1"/>
    <col min="9" max="9" width="8.453125" customWidth="1"/>
    <col min="10" max="10" width="9" customWidth="1"/>
    <col min="11" max="12" width="30.7265625" customWidth="1"/>
    <col min="13" max="14" width="6.7265625" style="1555" customWidth="1"/>
    <col min="15" max="15" width="13.81640625" style="1555" customWidth="1"/>
  </cols>
  <sheetData>
    <row r="1" spans="1:17" ht="18">
      <c r="A1" s="229"/>
      <c r="B1" s="1577" t="s">
        <v>774</v>
      </c>
      <c r="C1" s="1580"/>
      <c r="D1" s="1577"/>
      <c r="E1" s="229"/>
      <c r="F1" s="245"/>
      <c r="G1" s="245"/>
      <c r="H1" s="245"/>
      <c r="I1" s="231"/>
      <c r="J1" s="231"/>
      <c r="L1" s="229"/>
      <c r="M1" s="1558"/>
      <c r="N1" s="1558"/>
      <c r="O1" s="1558"/>
      <c r="P1" s="229"/>
      <c r="Q1" s="803"/>
    </row>
    <row r="2" spans="1:17" ht="18">
      <c r="A2" s="229"/>
      <c r="B2" s="1328" t="s">
        <v>676</v>
      </c>
      <c r="C2" s="229"/>
      <c r="D2" s="30"/>
      <c r="E2" s="229"/>
      <c r="G2" s="245"/>
      <c r="H2" s="245"/>
      <c r="K2" s="30"/>
      <c r="L2" s="229"/>
      <c r="M2" s="1558"/>
      <c r="N2" s="1558"/>
      <c r="O2" s="1558"/>
      <c r="P2" s="245" t="s">
        <v>338</v>
      </c>
    </row>
    <row r="3" spans="1:17" ht="18.75" customHeight="1">
      <c r="A3" s="229"/>
      <c r="B3" s="918" t="s">
        <v>760</v>
      </c>
      <c r="C3" s="229"/>
      <c r="D3" s="232"/>
      <c r="E3" s="245"/>
      <c r="G3" s="518"/>
      <c r="H3" s="518"/>
      <c r="K3" s="19"/>
      <c r="L3" s="232"/>
      <c r="M3" s="1559"/>
      <c r="N3" s="1560"/>
      <c r="O3" s="1561"/>
      <c r="P3" s="518" t="s">
        <v>339</v>
      </c>
    </row>
    <row r="4" spans="1:17" ht="12.75" customHeight="1">
      <c r="A4" s="229"/>
      <c r="B4" s="36" t="s">
        <v>31</v>
      </c>
      <c r="C4" s="229"/>
      <c r="F4" s="610" t="str">
        <f>"Bilan d'activité et de médiation "&amp;'Page de garde'!$C$4</f>
        <v>Bilan d'activité et de médiation 2021-2022</v>
      </c>
      <c r="K4" s="229" t="str">
        <f>"Plan d'activité et de médiation "&amp;CONCATENATE(LEFT('Page de garde'!$C$4,4)+1,"-",RIGHT('Page de garde'!$C$4,4)+1)</f>
        <v>Plan d'activité et de médiation 2022-2023</v>
      </c>
      <c r="L4" s="1002"/>
      <c r="N4" s="1558"/>
    </row>
    <row r="5" spans="1:17" ht="12.75" customHeight="1">
      <c r="A5" s="229"/>
      <c r="B5" s="36" t="s">
        <v>43</v>
      </c>
      <c r="C5" s="229"/>
      <c r="D5" s="232"/>
      <c r="H5" s="232"/>
      <c r="I5" s="19"/>
      <c r="J5" s="19"/>
      <c r="K5" s="232"/>
      <c r="L5" s="1002"/>
      <c r="M5" s="1558"/>
      <c r="N5" s="1558"/>
    </row>
    <row r="6" spans="1:17" ht="12.75" customHeight="1">
      <c r="A6" s="229"/>
      <c r="B6" s="36"/>
      <c r="C6" s="229"/>
      <c r="D6" s="232"/>
      <c r="E6" s="232"/>
      <c r="F6" s="232"/>
      <c r="G6" s="232"/>
      <c r="H6" s="232"/>
      <c r="I6" s="19"/>
      <c r="J6" s="19"/>
      <c r="K6" s="232"/>
      <c r="L6" s="229"/>
      <c r="M6" s="1558"/>
      <c r="N6" s="1558"/>
      <c r="O6" s="1562"/>
      <c r="P6" s="403"/>
    </row>
    <row r="7" spans="1:17" ht="13.5" customHeight="1">
      <c r="A7" s="229"/>
      <c r="B7" s="108" t="s">
        <v>9</v>
      </c>
      <c r="C7" s="1127">
        <f>'Page de garde'!$C$3</f>
        <v>0</v>
      </c>
      <c r="D7" s="1127"/>
      <c r="E7" s="232"/>
      <c r="F7" s="232"/>
      <c r="G7" s="232"/>
      <c r="H7" s="232"/>
      <c r="I7" s="19"/>
      <c r="J7" s="19"/>
      <c r="K7" s="232"/>
      <c r="L7" s="229"/>
      <c r="M7" s="1558"/>
      <c r="N7" s="1558"/>
      <c r="O7" s="1558"/>
      <c r="P7" s="229"/>
      <c r="Q7" s="803"/>
    </row>
    <row r="8" spans="1:17" ht="18">
      <c r="A8" s="229"/>
      <c r="B8" s="36"/>
      <c r="C8" s="229"/>
      <c r="D8" s="233"/>
      <c r="E8" s="233"/>
      <c r="F8" s="233"/>
      <c r="G8" s="233"/>
      <c r="H8" s="233"/>
      <c r="I8" s="804"/>
      <c r="J8" s="804"/>
      <c r="K8" s="233"/>
      <c r="L8" s="772"/>
      <c r="M8" s="1558"/>
      <c r="N8" s="1558"/>
      <c r="O8" s="229"/>
      <c r="P8" s="803"/>
    </row>
    <row r="9" spans="1:17" ht="112.5" customHeight="1">
      <c r="A9" s="22"/>
      <c r="B9" s="805" t="s">
        <v>772</v>
      </c>
      <c r="C9" s="805" t="s">
        <v>44</v>
      </c>
      <c r="D9" s="805" t="s">
        <v>379</v>
      </c>
      <c r="E9" s="805" t="s">
        <v>380</v>
      </c>
      <c r="F9" s="805" t="s">
        <v>381</v>
      </c>
      <c r="G9" s="1581" t="s">
        <v>775</v>
      </c>
      <c r="H9" s="1581" t="s">
        <v>776</v>
      </c>
      <c r="I9" s="1581" t="s">
        <v>496</v>
      </c>
      <c r="J9" s="805" t="s">
        <v>767</v>
      </c>
      <c r="K9" s="805" t="s">
        <v>773</v>
      </c>
      <c r="L9" s="805" t="s">
        <v>765</v>
      </c>
      <c r="M9" s="789" t="s">
        <v>340</v>
      </c>
      <c r="N9" s="789" t="s">
        <v>777</v>
      </c>
      <c r="O9" s="790" t="s">
        <v>324</v>
      </c>
      <c r="P9" s="806" t="s">
        <v>341</v>
      </c>
    </row>
    <row r="10" spans="1:17" s="1569" customFormat="1" ht="24" customHeight="1">
      <c r="A10" s="22">
        <v>1</v>
      </c>
      <c r="B10" s="1565"/>
      <c r="C10" s="1565"/>
      <c r="D10" s="1565"/>
      <c r="E10" s="1565"/>
      <c r="F10" s="1565"/>
      <c r="G10" s="1565"/>
      <c r="H10" s="1565"/>
      <c r="I10" s="1565"/>
      <c r="J10" s="1566"/>
      <c r="K10" s="1565"/>
      <c r="L10" s="1565"/>
      <c r="M10" s="1464"/>
      <c r="N10" s="1464"/>
      <c r="O10" s="1567"/>
      <c r="P10" s="1568"/>
    </row>
    <row r="11" spans="1:17" s="1569" customFormat="1" ht="24" customHeight="1">
      <c r="A11" s="22">
        <v>2</v>
      </c>
      <c r="B11" s="1565"/>
      <c r="C11" s="1565"/>
      <c r="D11" s="1565"/>
      <c r="E11" s="1565"/>
      <c r="F11" s="1565"/>
      <c r="G11" s="1565"/>
      <c r="H11" s="1565"/>
      <c r="I11" s="1565"/>
      <c r="J11" s="1566"/>
      <c r="K11" s="1565"/>
      <c r="L11" s="1565"/>
      <c r="M11" s="1464"/>
      <c r="N11" s="1464"/>
      <c r="O11" s="1567"/>
      <c r="P11" s="1568"/>
    </row>
    <row r="12" spans="1:17" s="1569" customFormat="1" ht="24" customHeight="1">
      <c r="A12" s="22">
        <v>3</v>
      </c>
      <c r="B12" s="1565"/>
      <c r="C12" s="1565"/>
      <c r="D12" s="1565"/>
      <c r="E12" s="1565"/>
      <c r="F12" s="1565"/>
      <c r="G12" s="1565"/>
      <c r="H12" s="1565"/>
      <c r="I12" s="1565"/>
      <c r="J12" s="1566"/>
      <c r="K12" s="1565"/>
      <c r="L12" s="1565"/>
      <c r="M12" s="1464"/>
      <c r="N12" s="1464"/>
      <c r="O12" s="1567"/>
      <c r="P12" s="1568"/>
    </row>
    <row r="13" spans="1:17" s="1569" customFormat="1" ht="24" customHeight="1">
      <c r="A13" s="22">
        <v>4</v>
      </c>
      <c r="B13" s="1565"/>
      <c r="C13" s="1565"/>
      <c r="D13" s="1565"/>
      <c r="E13" s="1565"/>
      <c r="F13" s="1565"/>
      <c r="G13" s="1565"/>
      <c r="H13" s="1565"/>
      <c r="I13" s="1565"/>
      <c r="J13" s="1566"/>
      <c r="K13" s="1565"/>
      <c r="L13" s="1565"/>
      <c r="M13" s="1464"/>
      <c r="N13" s="1464"/>
      <c r="O13" s="1567"/>
      <c r="P13" s="1568"/>
    </row>
    <row r="14" spans="1:17" s="1569" customFormat="1" ht="24" customHeight="1">
      <c r="A14" s="22">
        <v>5</v>
      </c>
      <c r="B14" s="1565"/>
      <c r="C14" s="1565"/>
      <c r="D14" s="1565"/>
      <c r="E14" s="1565"/>
      <c r="F14" s="1565"/>
      <c r="G14" s="1565"/>
      <c r="H14" s="1565"/>
      <c r="I14" s="1565"/>
      <c r="J14" s="1566"/>
      <c r="K14" s="1565"/>
      <c r="L14" s="1565"/>
      <c r="M14" s="1464"/>
      <c r="N14" s="1464"/>
      <c r="O14" s="1567"/>
      <c r="P14" s="1568"/>
    </row>
    <row r="15" spans="1:17" s="1569" customFormat="1" ht="24" customHeight="1">
      <c r="A15" s="22">
        <v>6</v>
      </c>
      <c r="B15" s="1565"/>
      <c r="C15" s="1565"/>
      <c r="D15" s="1565"/>
      <c r="E15" s="1565"/>
      <c r="F15" s="1565"/>
      <c r="G15" s="1565"/>
      <c r="H15" s="1565"/>
      <c r="I15" s="1565"/>
      <c r="J15" s="1566"/>
      <c r="K15" s="1565"/>
      <c r="L15" s="1565"/>
      <c r="M15" s="1464"/>
      <c r="N15" s="1464"/>
      <c r="O15" s="1567"/>
      <c r="P15" s="1568"/>
    </row>
    <row r="16" spans="1:17" s="1569" customFormat="1" ht="24" customHeight="1">
      <c r="A16" s="22">
        <v>7</v>
      </c>
      <c r="B16" s="1565"/>
      <c r="C16" s="1565"/>
      <c r="D16" s="1565"/>
      <c r="E16" s="1565"/>
      <c r="F16" s="1565"/>
      <c r="G16" s="1565"/>
      <c r="H16" s="1565"/>
      <c r="I16" s="1565"/>
      <c r="J16" s="1566"/>
      <c r="K16" s="1565"/>
      <c r="L16" s="1565"/>
      <c r="M16" s="1464"/>
      <c r="N16" s="1464"/>
      <c r="O16" s="1567"/>
      <c r="P16" s="1568"/>
    </row>
    <row r="17" spans="1:17" s="1569" customFormat="1" ht="24" customHeight="1">
      <c r="A17" s="22">
        <v>8</v>
      </c>
      <c r="B17" s="1570"/>
      <c r="C17" s="1565"/>
      <c r="D17" s="1565"/>
      <c r="E17" s="1565"/>
      <c r="F17" s="1565"/>
      <c r="G17" s="1565"/>
      <c r="H17" s="1565"/>
      <c r="I17" s="1565"/>
      <c r="J17" s="1566"/>
      <c r="K17" s="1565"/>
      <c r="L17" s="1565"/>
      <c r="M17" s="1464"/>
      <c r="N17" s="1464"/>
      <c r="O17" s="1567"/>
      <c r="P17" s="1568"/>
    </row>
    <row r="18" spans="1:17" s="1569" customFormat="1" ht="24" customHeight="1">
      <c r="A18" s="22">
        <v>9</v>
      </c>
      <c r="B18" s="1565"/>
      <c r="C18" s="1565"/>
      <c r="D18" s="1565"/>
      <c r="E18" s="1565"/>
      <c r="F18" s="1565"/>
      <c r="G18" s="1565"/>
      <c r="H18" s="1565"/>
      <c r="I18" s="1565"/>
      <c r="J18" s="1566"/>
      <c r="K18" s="1565"/>
      <c r="L18" s="1565"/>
      <c r="M18" s="1464"/>
      <c r="N18" s="1464"/>
      <c r="O18" s="1567"/>
      <c r="P18" s="1568"/>
    </row>
    <row r="19" spans="1:17" s="1569" customFormat="1" ht="24" customHeight="1">
      <c r="A19" s="22">
        <v>10</v>
      </c>
      <c r="B19" s="1565"/>
      <c r="C19" s="1565"/>
      <c r="D19" s="1565"/>
      <c r="E19" s="1565"/>
      <c r="F19" s="1565"/>
      <c r="G19" s="1565"/>
      <c r="H19" s="1565"/>
      <c r="I19" s="1565"/>
      <c r="J19" s="1566"/>
      <c r="K19" s="1565"/>
      <c r="L19" s="1565"/>
      <c r="M19" s="1464"/>
      <c r="N19" s="1464"/>
      <c r="O19" s="1567"/>
      <c r="P19" s="1568"/>
    </row>
    <row r="20" spans="1:17" s="1569" customFormat="1" ht="24" customHeight="1">
      <c r="A20" s="22">
        <v>11</v>
      </c>
      <c r="B20" s="1565"/>
      <c r="C20" s="1565"/>
      <c r="D20" s="1565"/>
      <c r="E20" s="1565"/>
      <c r="F20" s="1565"/>
      <c r="G20" s="1565"/>
      <c r="H20" s="1565"/>
      <c r="I20" s="1565"/>
      <c r="J20" s="1566"/>
      <c r="K20" s="1565"/>
      <c r="L20" s="1565"/>
      <c r="M20" s="1464"/>
      <c r="N20" s="1464"/>
      <c r="O20" s="1567"/>
      <c r="P20" s="1568"/>
    </row>
    <row r="21" spans="1:17" s="1569" customFormat="1" ht="24" customHeight="1">
      <c r="A21" s="22">
        <v>12</v>
      </c>
      <c r="B21" s="1565"/>
      <c r="C21" s="1565"/>
      <c r="D21" s="1565"/>
      <c r="E21" s="1565"/>
      <c r="F21" s="1565"/>
      <c r="G21" s="1565"/>
      <c r="H21" s="1565"/>
      <c r="I21" s="1565"/>
      <c r="J21" s="1566"/>
      <c r="K21" s="1565"/>
      <c r="L21" s="1565"/>
      <c r="M21" s="1464"/>
      <c r="N21" s="1464"/>
      <c r="O21" s="1567"/>
      <c r="P21" s="1568"/>
    </row>
    <row r="22" spans="1:17" s="1569" customFormat="1" ht="24" customHeight="1">
      <c r="A22" s="22">
        <v>13</v>
      </c>
      <c r="B22" s="1565"/>
      <c r="C22" s="1565"/>
      <c r="D22" s="1565"/>
      <c r="E22" s="1565"/>
      <c r="F22" s="1565"/>
      <c r="G22" s="1565"/>
      <c r="H22" s="1565"/>
      <c r="I22" s="1565"/>
      <c r="J22" s="1566"/>
      <c r="K22" s="1565"/>
      <c r="L22" s="1565"/>
      <c r="M22" s="1464"/>
      <c r="N22" s="1464"/>
      <c r="O22" s="1567"/>
      <c r="P22" s="1568"/>
    </row>
    <row r="23" spans="1:17" ht="13" thickBot="1">
      <c r="B23" s="19"/>
      <c r="C23" s="19"/>
      <c r="D23" s="19"/>
      <c r="E23" s="19"/>
      <c r="F23" s="19"/>
      <c r="G23" s="19"/>
      <c r="H23" s="19"/>
      <c r="I23" s="19"/>
      <c r="J23" s="19"/>
      <c r="K23" s="19"/>
      <c r="L23" s="19"/>
      <c r="M23" s="28"/>
      <c r="N23" s="28"/>
      <c r="O23" s="19"/>
      <c r="P23" s="807"/>
    </row>
    <row r="24" spans="1:17" ht="13" thickBot="1">
      <c r="A24" s="26"/>
      <c r="C24" s="121" t="s">
        <v>342</v>
      </c>
      <c r="D24" s="42"/>
      <c r="E24" s="26"/>
      <c r="G24" s="1458">
        <f>SUM(G10:G22)</f>
        <v>0</v>
      </c>
      <c r="H24" s="1458">
        <f>SUM(H10:H22)</f>
        <v>0</v>
      </c>
      <c r="I24" s="26"/>
      <c r="J24" s="26"/>
      <c r="K24" s="26"/>
      <c r="L24" s="26"/>
      <c r="M24" s="1458">
        <f>SUM(M10:M22)</f>
        <v>0</v>
      </c>
      <c r="N24" s="1458">
        <f>SUM(N10:N22)</f>
        <v>0</v>
      </c>
      <c r="O24" s="1458">
        <f>SUM(O10:O22)</f>
        <v>0</v>
      </c>
      <c r="P24" s="1459">
        <f>SUM(P10:P22)</f>
        <v>0</v>
      </c>
    </row>
    <row r="25" spans="1:17" ht="18" customHeight="1" thickBot="1">
      <c r="A25" s="26"/>
      <c r="C25" s="121"/>
      <c r="D25" s="26"/>
      <c r="E25" s="26"/>
      <c r="G25" s="492" t="s">
        <v>798</v>
      </c>
      <c r="H25" s="2"/>
      <c r="I25" s="492" t="s">
        <v>784</v>
      </c>
      <c r="J25" s="1651">
        <f>COUNTIF(J10:J23,"="&amp;"Autochtone")</f>
        <v>0</v>
      </c>
      <c r="K25" s="26"/>
      <c r="L25" s="26"/>
      <c r="M25" s="2"/>
      <c r="N25" s="2"/>
      <c r="O25" s="2"/>
      <c r="P25" s="1646"/>
    </row>
    <row r="26" spans="1:17" ht="13" thickBot="1">
      <c r="A26" s="26"/>
      <c r="C26" s="121"/>
      <c r="D26" s="26"/>
      <c r="E26" s="26"/>
      <c r="G26" s="1668"/>
      <c r="H26" s="2"/>
      <c r="I26" s="492" t="s">
        <v>788</v>
      </c>
      <c r="J26" s="1651">
        <f>COUNTIF(J10:J23,"="&amp;"Diversité")</f>
        <v>0</v>
      </c>
      <c r="K26" s="26"/>
      <c r="L26" s="26"/>
      <c r="M26" s="2"/>
      <c r="N26" s="2"/>
      <c r="O26" s="2"/>
      <c r="P26" s="1646"/>
    </row>
    <row r="27" spans="1:17">
      <c r="A27" s="808"/>
      <c r="B27" s="809"/>
      <c r="C27" s="809"/>
      <c r="D27" s="810"/>
      <c r="E27" s="810"/>
      <c r="F27" s="809"/>
      <c r="G27" s="809"/>
      <c r="H27" s="811"/>
      <c r="I27" s="809"/>
      <c r="J27" s="1556"/>
      <c r="K27" s="1557"/>
      <c r="L27" s="1557"/>
      <c r="M27" s="809"/>
      <c r="N27" s="809"/>
      <c r="O27"/>
    </row>
    <row r="28" spans="1:17" s="32" customFormat="1" ht="22.5" customHeight="1">
      <c r="A28" s="1460"/>
      <c r="B28" s="1554" t="s">
        <v>394</v>
      </c>
      <c r="C28" s="1554" t="s">
        <v>375</v>
      </c>
      <c r="D28" s="1735" t="s">
        <v>494</v>
      </c>
      <c r="E28" s="1737"/>
      <c r="F28" s="1563"/>
      <c r="G28" s="1735" t="s">
        <v>495</v>
      </c>
      <c r="H28" s="1736"/>
      <c r="I28" s="1736"/>
      <c r="J28" s="1736"/>
      <c r="K28" s="1736"/>
      <c r="L28" s="1736"/>
      <c r="M28" s="1736"/>
      <c r="N28" s="1736"/>
      <c r="O28" s="1736"/>
      <c r="P28" s="1737"/>
    </row>
    <row r="29" spans="1:17" ht="78" customHeight="1">
      <c r="A29" s="43"/>
      <c r="B29" s="813" t="s">
        <v>779</v>
      </c>
      <c r="C29" s="813" t="s">
        <v>377</v>
      </c>
      <c r="D29" s="1738" t="s">
        <v>493</v>
      </c>
      <c r="E29" s="1739"/>
      <c r="F29" s="1564"/>
      <c r="G29" s="1732" t="s">
        <v>768</v>
      </c>
      <c r="H29" s="1733"/>
      <c r="I29" s="1733"/>
      <c r="J29" s="1733"/>
      <c r="K29" s="1733"/>
      <c r="L29" s="1733"/>
      <c r="M29" s="1733"/>
      <c r="N29" s="1733"/>
      <c r="O29" s="1733"/>
      <c r="P29" s="1734"/>
    </row>
    <row r="30" spans="1:17" ht="14">
      <c r="A30" s="812"/>
      <c r="B30" s="43"/>
      <c r="C30" s="814"/>
      <c r="D30" s="43"/>
      <c r="E30" s="43"/>
      <c r="F30" s="43"/>
      <c r="G30" s="43"/>
      <c r="H30" s="43"/>
      <c r="I30" s="43"/>
      <c r="J30" s="43"/>
      <c r="K30" s="43"/>
      <c r="L30" s="43"/>
      <c r="M30" s="1564"/>
      <c r="N30" s="1564"/>
      <c r="O30" s="1564"/>
      <c r="P30" s="43"/>
      <c r="Q30" s="43"/>
    </row>
    <row r="31" spans="1:17" ht="14">
      <c r="A31" s="812"/>
      <c r="B31" s="43"/>
      <c r="C31" s="814"/>
      <c r="D31" s="43"/>
      <c r="E31" s="43"/>
      <c r="F31" s="43"/>
      <c r="G31" s="43"/>
      <c r="H31" s="43"/>
      <c r="I31" s="43"/>
      <c r="J31" s="43"/>
      <c r="K31" s="43"/>
      <c r="L31" s="43"/>
      <c r="M31" s="1564"/>
      <c r="N31" s="1564"/>
      <c r="O31" s="1564"/>
      <c r="P31" s="43"/>
      <c r="Q31" s="43"/>
    </row>
    <row r="32" spans="1:17" ht="14">
      <c r="A32" s="812"/>
      <c r="B32" s="43"/>
      <c r="C32" s="814"/>
      <c r="D32" s="43"/>
      <c r="E32" s="43"/>
      <c r="F32" s="43"/>
      <c r="G32" s="43"/>
      <c r="H32" s="43"/>
      <c r="I32" s="43"/>
      <c r="J32" s="43"/>
      <c r="K32" s="43"/>
      <c r="L32" s="43"/>
      <c r="M32" s="1564"/>
      <c r="N32" s="1564"/>
      <c r="O32" s="1564"/>
      <c r="P32" s="43"/>
      <c r="Q32" s="43"/>
    </row>
    <row r="33" spans="1:17" ht="14">
      <c r="A33" s="812"/>
      <c r="B33" s="43"/>
      <c r="C33" s="814"/>
      <c r="D33" s="43"/>
      <c r="E33" s="43"/>
      <c r="F33" s="43"/>
      <c r="G33" s="43"/>
      <c r="H33" s="43"/>
      <c r="I33" s="43"/>
      <c r="J33" s="43"/>
      <c r="K33" s="43"/>
      <c r="L33" s="43"/>
      <c r="M33" s="1564"/>
      <c r="N33" s="1564"/>
      <c r="O33" s="1564"/>
      <c r="P33" s="43"/>
      <c r="Q33" s="43"/>
    </row>
    <row r="34" spans="1:17" ht="14">
      <c r="A34" s="812"/>
      <c r="B34" s="43"/>
      <c r="C34" s="814"/>
      <c r="D34" s="43"/>
      <c r="E34" s="43"/>
      <c r="F34" s="43"/>
      <c r="G34" s="43"/>
      <c r="H34" s="43"/>
      <c r="I34" s="43"/>
      <c r="J34" s="43"/>
      <c r="K34" s="43"/>
      <c r="L34" s="43"/>
      <c r="M34" s="1564"/>
      <c r="N34" s="1564"/>
      <c r="O34" s="1564"/>
      <c r="P34" s="43"/>
      <c r="Q34" s="43"/>
    </row>
    <row r="35" spans="1:17" ht="14">
      <c r="A35" s="812"/>
      <c r="B35" s="43"/>
      <c r="C35" s="814"/>
      <c r="D35" s="43"/>
      <c r="E35" s="43"/>
      <c r="F35" s="43"/>
      <c r="G35" s="43"/>
      <c r="H35" s="43"/>
      <c r="I35" s="43"/>
      <c r="J35" s="43"/>
      <c r="K35" s="43"/>
      <c r="L35" s="43"/>
      <c r="M35" s="1564"/>
      <c r="N35" s="1564"/>
      <c r="O35" s="1564"/>
      <c r="P35" s="43"/>
      <c r="Q35" s="43"/>
    </row>
    <row r="36" spans="1:17">
      <c r="A36" s="812"/>
      <c r="B36" s="43"/>
      <c r="C36" s="43"/>
      <c r="D36" s="43"/>
      <c r="E36" s="43"/>
      <c r="F36" s="43"/>
      <c r="G36" s="43"/>
      <c r="H36" s="43"/>
      <c r="I36" s="43"/>
      <c r="J36" s="43"/>
      <c r="K36" s="43"/>
      <c r="L36" s="43"/>
      <c r="M36" s="1564"/>
      <c r="N36" s="1564"/>
      <c r="O36" s="1564"/>
      <c r="P36" s="43"/>
      <c r="Q36" s="43"/>
    </row>
    <row r="37" spans="1:17">
      <c r="E37" s="43"/>
    </row>
  </sheetData>
  <mergeCells count="4">
    <mergeCell ref="G29:P29"/>
    <mergeCell ref="G28:P28"/>
    <mergeCell ref="D28:E28"/>
    <mergeCell ref="D29:E29"/>
  </mergeCells>
  <dataValidations count="1">
    <dataValidation type="list" allowBlank="1" showInputMessage="1" showErrorMessage="1" sqref="J10:J22" xr:uid="{00000000-0002-0000-0A00-000000000000}">
      <formula1>"Autochtone,Diversité"</formula1>
    </dataValidation>
  </dataValidations>
  <pageMargins left="0.25" right="0.25" top="0.62" bottom="0.47" header="0.3" footer="0.2"/>
  <pageSetup paperSize="5" scale="73" fitToHeight="0" orientation="landscape" r:id="rId1"/>
  <headerFooter>
    <oddFooter>&amp;C&amp;8&amp;P de &amp;N&amp;R&amp;8Rapport final d'activité</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4</xdr:col>
                    <xdr:colOff>908050</xdr:colOff>
                    <xdr:row>2</xdr:row>
                    <xdr:rowOff>209550</xdr:rowOff>
                  </from>
                  <to>
                    <xdr:col>5</xdr:col>
                    <xdr:colOff>95250</xdr:colOff>
                    <xdr:row>4</xdr:row>
                    <xdr:rowOff>31750</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400050</xdr:colOff>
                    <xdr:row>2</xdr:row>
                    <xdr:rowOff>203200</xdr:rowOff>
                  </from>
                  <to>
                    <xdr:col>10</xdr:col>
                    <xdr:colOff>107950</xdr:colOff>
                    <xdr:row>4</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42"/>
  <sheetViews>
    <sheetView showGridLines="0" zoomScaleNormal="100" zoomScaleSheetLayoutView="90" zoomScalePageLayoutView="130" workbookViewId="0"/>
  </sheetViews>
  <sheetFormatPr baseColWidth="10" defaultRowHeight="12.5"/>
  <cols>
    <col min="1" max="1" width="4.453125" customWidth="1"/>
    <col min="2" max="2" width="19.453125" customWidth="1"/>
    <col min="3" max="3" width="7.54296875" customWidth="1"/>
    <col min="4" max="4" width="8.7265625" customWidth="1"/>
    <col min="5" max="5" width="7.26953125" customWidth="1"/>
    <col min="6" max="6" width="10.1796875" customWidth="1"/>
    <col min="7" max="8" width="12.7265625" customWidth="1"/>
    <col min="9" max="9" width="17.7265625" customWidth="1"/>
    <col min="10" max="10" width="32.26953125" customWidth="1"/>
    <col min="11" max="13" width="7.7265625" customWidth="1"/>
    <col min="16" max="17" width="4.54296875" customWidth="1"/>
    <col min="18" max="18" width="4.26953125" customWidth="1"/>
  </cols>
  <sheetData>
    <row r="1" spans="1:22" ht="18">
      <c r="A1" s="30" t="s">
        <v>678</v>
      </c>
      <c r="B1" s="20"/>
      <c r="C1" s="20"/>
      <c r="D1" s="30"/>
      <c r="E1" s="30"/>
      <c r="F1" s="30"/>
      <c r="G1" s="30"/>
      <c r="H1" s="20"/>
      <c r="I1" s="30"/>
      <c r="J1" s="30"/>
      <c r="K1" s="30"/>
      <c r="L1" s="20"/>
      <c r="M1" s="20"/>
      <c r="N1" s="21"/>
      <c r="P1" s="245"/>
      <c r="Q1" s="245"/>
      <c r="S1" s="20"/>
      <c r="T1" s="245" t="s">
        <v>372</v>
      </c>
    </row>
    <row r="2" spans="1:22" ht="18" customHeight="1">
      <c r="A2" s="1328" t="s">
        <v>676</v>
      </c>
      <c r="B2" s="20"/>
      <c r="C2" s="20"/>
      <c r="D2" s="30"/>
      <c r="E2" s="30"/>
      <c r="F2" s="30"/>
      <c r="G2" s="30"/>
      <c r="H2" s="20"/>
      <c r="I2" s="30"/>
      <c r="J2" s="30"/>
      <c r="K2" s="30"/>
      <c r="L2" s="20"/>
      <c r="M2" s="20"/>
      <c r="N2" s="21"/>
      <c r="O2" s="60"/>
      <c r="P2" s="245"/>
      <c r="Q2" s="245"/>
      <c r="R2" s="60"/>
      <c r="S2" s="20"/>
      <c r="T2" s="20"/>
    </row>
    <row r="3" spans="1:22" ht="13.5" customHeight="1">
      <c r="A3" s="36" t="s">
        <v>331</v>
      </c>
      <c r="B3" s="20"/>
      <c r="C3" s="20"/>
      <c r="D3" s="232"/>
      <c r="E3" s="232"/>
      <c r="M3" s="610"/>
      <c r="N3" s="1326" t="str">
        <f>"Bilan d'activité diffusion "&amp;'Page de garde'!$C$4</f>
        <v>Bilan d'activité diffusion 2021-2022</v>
      </c>
      <c r="O3" s="229"/>
      <c r="P3" s="518"/>
      <c r="Q3" s="518"/>
      <c r="R3" s="229"/>
      <c r="S3" s="19"/>
    </row>
    <row r="4" spans="1:22" ht="13.5" customHeight="1">
      <c r="A4" s="36" t="s">
        <v>43</v>
      </c>
      <c r="B4" s="20"/>
      <c r="C4" s="20"/>
      <c r="D4" s="232"/>
      <c r="E4" s="232"/>
      <c r="F4" s="232"/>
      <c r="G4" s="232"/>
      <c r="H4" s="20"/>
      <c r="I4" s="20"/>
      <c r="J4" s="20"/>
      <c r="K4" s="20"/>
      <c r="M4" s="1330"/>
      <c r="N4" s="229" t="str">
        <f>"Plan d'activité et diffusion "&amp;CONCATENATE(LEFT('Page de garde'!$C$4,4)+1,"-",RIGHT('Page de garde'!$C$4,4)+1)</f>
        <v>Plan d'activité et diffusion 2022-2023</v>
      </c>
      <c r="O4" s="229"/>
      <c r="R4" s="229"/>
      <c r="S4" s="20"/>
    </row>
    <row r="5" spans="1:22" ht="12" customHeight="1">
      <c r="A5" s="36"/>
      <c r="B5" s="20"/>
      <c r="C5" s="20"/>
      <c r="D5" s="232"/>
      <c r="E5" s="232"/>
      <c r="F5" s="232"/>
      <c r="G5" s="232"/>
      <c r="H5" s="20"/>
      <c r="I5" s="20"/>
      <c r="J5" s="20"/>
      <c r="K5" s="20"/>
      <c r="L5" s="229"/>
      <c r="M5" s="20"/>
      <c r="N5" s="21"/>
      <c r="O5" s="21"/>
      <c r="R5" s="21"/>
      <c r="S5" s="20"/>
      <c r="T5" s="20"/>
    </row>
    <row r="6" spans="1:22" ht="12" customHeight="1">
      <c r="A6" s="108" t="s">
        <v>149</v>
      </c>
      <c r="C6" s="1029">
        <f>'Page de garde'!$C$3</f>
        <v>0</v>
      </c>
      <c r="D6" s="1023"/>
      <c r="E6" s="785"/>
      <c r="F6" s="786"/>
      <c r="G6" s="786"/>
      <c r="H6" s="787"/>
      <c r="I6" s="784"/>
      <c r="J6" s="785"/>
      <c r="K6" s="785"/>
      <c r="L6" s="20"/>
      <c r="M6" s="20"/>
      <c r="N6" s="21"/>
      <c r="O6" s="20"/>
      <c r="P6" s="232"/>
      <c r="Q6" s="232"/>
      <c r="R6" s="20"/>
      <c r="S6" s="20"/>
      <c r="T6" s="20"/>
    </row>
    <row r="7" spans="1:22" ht="12" customHeight="1">
      <c r="A7" s="108"/>
      <c r="C7" s="1233"/>
      <c r="D7" s="1234"/>
      <c r="E7" s="1235"/>
      <c r="F7" s="1236"/>
      <c r="G7" s="1236"/>
      <c r="H7" s="1237"/>
      <c r="I7" s="1238"/>
      <c r="J7" s="1235"/>
      <c r="K7" s="1235"/>
      <c r="L7" s="20"/>
      <c r="M7" s="20"/>
      <c r="N7" s="21"/>
      <c r="O7" s="20"/>
      <c r="P7" s="232"/>
      <c r="Q7" s="232"/>
      <c r="R7" s="20"/>
      <c r="S7" s="20"/>
      <c r="T7" s="20"/>
    </row>
    <row r="8" spans="1:22" ht="14.25" customHeight="1">
      <c r="A8" s="36"/>
      <c r="B8" s="20"/>
      <c r="C8" s="20"/>
      <c r="D8" s="233"/>
      <c r="E8" s="233"/>
      <c r="F8" s="233"/>
      <c r="G8" s="233"/>
      <c r="H8" s="788"/>
      <c r="I8" s="20"/>
      <c r="J8" s="20"/>
      <c r="K8" s="20"/>
      <c r="L8" s="20"/>
      <c r="M8" s="20"/>
      <c r="N8" s="21"/>
      <c r="O8" s="21"/>
      <c r="P8" s="1744" t="s">
        <v>654</v>
      </c>
      <c r="Q8" s="1745"/>
      <c r="R8" s="1745"/>
      <c r="S8" s="1746"/>
      <c r="T8" s="20"/>
    </row>
    <row r="9" spans="1:22" ht="82.5" customHeight="1">
      <c r="A9" s="27"/>
      <c r="B9" s="1464" t="s">
        <v>44</v>
      </c>
      <c r="C9" s="1464" t="s">
        <v>392</v>
      </c>
      <c r="D9" s="1464" t="s">
        <v>690</v>
      </c>
      <c r="E9" s="1465" t="s">
        <v>496</v>
      </c>
      <c r="F9" s="1464" t="s">
        <v>497</v>
      </c>
      <c r="G9" s="1464" t="s">
        <v>322</v>
      </c>
      <c r="H9" s="1464" t="s">
        <v>333</v>
      </c>
      <c r="I9" s="1464" t="s">
        <v>509</v>
      </c>
      <c r="J9" s="1464" t="s">
        <v>766</v>
      </c>
      <c r="K9" s="1466" t="s">
        <v>172</v>
      </c>
      <c r="L9" s="1466" t="s">
        <v>323</v>
      </c>
      <c r="M9" s="1466" t="s">
        <v>45</v>
      </c>
      <c r="N9" s="1466" t="s">
        <v>20</v>
      </c>
      <c r="O9" s="1466" t="s">
        <v>21</v>
      </c>
      <c r="P9" s="1466" t="s">
        <v>652</v>
      </c>
      <c r="Q9" s="789" t="s">
        <v>653</v>
      </c>
      <c r="R9" s="1466" t="s">
        <v>615</v>
      </c>
      <c r="S9" s="1467" t="s">
        <v>324</v>
      </c>
      <c r="T9" s="1467" t="s">
        <v>325</v>
      </c>
      <c r="U9" s="40"/>
      <c r="V9" s="40"/>
    </row>
    <row r="10" spans="1:22">
      <c r="A10" s="27">
        <v>1</v>
      </c>
      <c r="B10" s="24"/>
      <c r="C10" s="24"/>
      <c r="D10" s="24"/>
      <c r="E10" s="920"/>
      <c r="F10" s="37"/>
      <c r="G10" s="24"/>
      <c r="H10" s="24"/>
      <c r="I10" s="24"/>
      <c r="J10" s="24"/>
      <c r="K10" s="796"/>
      <c r="L10" s="796"/>
      <c r="M10" s="1463"/>
      <c r="N10" s="1463"/>
      <c r="O10" s="1463"/>
      <c r="P10" s="920"/>
      <c r="Q10" s="920"/>
      <c r="R10" s="920">
        <f>P10+Q10</f>
        <v>0</v>
      </c>
      <c r="S10" s="794"/>
      <c r="T10" s="1468"/>
      <c r="U10" s="19"/>
      <c r="V10" s="19"/>
    </row>
    <row r="11" spans="1:22">
      <c r="A11" s="27">
        <f>A10+1</f>
        <v>2</v>
      </c>
      <c r="B11" s="24"/>
      <c r="C11" s="24"/>
      <c r="D11" s="24"/>
      <c r="E11" s="920"/>
      <c r="F11" s="37"/>
      <c r="G11" s="24"/>
      <c r="H11" s="24"/>
      <c r="I11" s="24"/>
      <c r="J11" s="24"/>
      <c r="K11" s="796"/>
      <c r="L11" s="796"/>
      <c r="M11" s="1463"/>
      <c r="N11" s="1463"/>
      <c r="O11" s="1463"/>
      <c r="P11" s="920"/>
      <c r="Q11" s="920"/>
      <c r="R11" s="920">
        <f>P11+Q11</f>
        <v>0</v>
      </c>
      <c r="S11" s="1468"/>
      <c r="T11" s="1468"/>
      <c r="U11" s="19"/>
      <c r="V11" s="19"/>
    </row>
    <row r="12" spans="1:22">
      <c r="A12" s="27">
        <f t="shared" ref="A12:A26" si="0">A11+1</f>
        <v>3</v>
      </c>
      <c r="B12" s="24"/>
      <c r="C12" s="24"/>
      <c r="D12" s="24"/>
      <c r="E12" s="24"/>
      <c r="F12" s="37"/>
      <c r="G12" s="24"/>
      <c r="H12" s="24"/>
      <c r="I12" s="24"/>
      <c r="J12" s="24"/>
      <c r="K12" s="796"/>
      <c r="L12" s="796"/>
      <c r="M12" s="1463"/>
      <c r="N12" s="1463"/>
      <c r="O12" s="1463"/>
      <c r="P12" s="920"/>
      <c r="Q12" s="920"/>
      <c r="R12" s="920">
        <f t="shared" ref="R12:R25" si="1">P12+Q12</f>
        <v>0</v>
      </c>
      <c r="S12" s="1468"/>
      <c r="T12" s="1468"/>
      <c r="U12" s="19"/>
      <c r="V12" s="19"/>
    </row>
    <row r="13" spans="1:22">
      <c r="A13" s="27">
        <f t="shared" si="0"/>
        <v>4</v>
      </c>
      <c r="B13" s="24"/>
      <c r="C13" s="24"/>
      <c r="D13" s="24"/>
      <c r="E13" s="24"/>
      <c r="F13" s="37"/>
      <c r="G13" s="24"/>
      <c r="H13" s="24"/>
      <c r="I13" s="24"/>
      <c r="J13" s="24"/>
      <c r="K13" s="796"/>
      <c r="L13" s="796"/>
      <c r="M13" s="1463"/>
      <c r="N13" s="1463"/>
      <c r="O13" s="1463"/>
      <c r="P13" s="920"/>
      <c r="Q13" s="920"/>
      <c r="R13" s="920">
        <f t="shared" si="1"/>
        <v>0</v>
      </c>
      <c r="S13" s="1468"/>
      <c r="T13" s="1468"/>
      <c r="U13" s="19"/>
      <c r="V13" s="19"/>
    </row>
    <row r="14" spans="1:22">
      <c r="A14" s="27">
        <f t="shared" si="0"/>
        <v>5</v>
      </c>
      <c r="B14" s="24"/>
      <c r="C14" s="24"/>
      <c r="D14" s="24"/>
      <c r="E14" s="24"/>
      <c r="F14" s="37"/>
      <c r="G14" s="24"/>
      <c r="H14" s="24"/>
      <c r="I14" s="24"/>
      <c r="J14" s="24"/>
      <c r="K14" s="796"/>
      <c r="L14" s="796"/>
      <c r="M14" s="1463"/>
      <c r="N14" s="1463"/>
      <c r="O14" s="1463"/>
      <c r="P14" s="920"/>
      <c r="Q14" s="920"/>
      <c r="R14" s="920">
        <f t="shared" si="1"/>
        <v>0</v>
      </c>
      <c r="S14" s="1468"/>
      <c r="T14" s="1468"/>
      <c r="U14" s="19"/>
      <c r="V14" s="19"/>
    </row>
    <row r="15" spans="1:22">
      <c r="A15" s="27">
        <f t="shared" si="0"/>
        <v>6</v>
      </c>
      <c r="B15" s="24"/>
      <c r="C15" s="24"/>
      <c r="D15" s="24"/>
      <c r="E15" s="24"/>
      <c r="F15" s="37"/>
      <c r="G15" s="24"/>
      <c r="H15" s="24"/>
      <c r="I15" s="24"/>
      <c r="J15" s="24"/>
      <c r="K15" s="796"/>
      <c r="L15" s="796"/>
      <c r="M15" s="1463"/>
      <c r="N15" s="1463"/>
      <c r="O15" s="1463"/>
      <c r="P15" s="920"/>
      <c r="Q15" s="920"/>
      <c r="R15" s="920">
        <f t="shared" si="1"/>
        <v>0</v>
      </c>
      <c r="S15" s="1468"/>
      <c r="T15" s="1468"/>
      <c r="U15" s="19"/>
      <c r="V15" s="19"/>
    </row>
    <row r="16" spans="1:22">
      <c r="A16" s="27">
        <f t="shared" si="0"/>
        <v>7</v>
      </c>
      <c r="B16" s="24"/>
      <c r="C16" s="24"/>
      <c r="D16" s="24"/>
      <c r="E16" s="24"/>
      <c r="F16" s="37"/>
      <c r="G16" s="24"/>
      <c r="H16" s="24"/>
      <c r="I16" s="24"/>
      <c r="J16" s="24"/>
      <c r="K16" s="796"/>
      <c r="L16" s="796"/>
      <c r="M16" s="1463"/>
      <c r="N16" s="1463"/>
      <c r="O16" s="1463"/>
      <c r="P16" s="920"/>
      <c r="Q16" s="920"/>
      <c r="R16" s="920">
        <f t="shared" si="1"/>
        <v>0</v>
      </c>
      <c r="S16" s="1468"/>
      <c r="T16" s="1468"/>
      <c r="U16" s="19"/>
      <c r="V16" s="19"/>
    </row>
    <row r="17" spans="1:22">
      <c r="A17" s="27">
        <f t="shared" si="0"/>
        <v>8</v>
      </c>
      <c r="B17" s="24"/>
      <c r="C17" s="24"/>
      <c r="D17" s="24"/>
      <c r="E17" s="24"/>
      <c r="F17" s="37"/>
      <c r="G17" s="24"/>
      <c r="H17" s="24"/>
      <c r="I17" s="24"/>
      <c r="J17" s="24"/>
      <c r="K17" s="796"/>
      <c r="L17" s="796"/>
      <c r="M17" s="1463"/>
      <c r="N17" s="1463"/>
      <c r="O17" s="1463"/>
      <c r="P17" s="920"/>
      <c r="Q17" s="920"/>
      <c r="R17" s="920">
        <f t="shared" si="1"/>
        <v>0</v>
      </c>
      <c r="S17" s="1468"/>
      <c r="T17" s="1468"/>
      <c r="U17" s="19"/>
      <c r="V17" s="19"/>
    </row>
    <row r="18" spans="1:22">
      <c r="A18" s="27">
        <f t="shared" si="0"/>
        <v>9</v>
      </c>
      <c r="B18" s="24"/>
      <c r="C18" s="24"/>
      <c r="D18" s="24"/>
      <c r="E18" s="24"/>
      <c r="F18" s="37"/>
      <c r="G18" s="24"/>
      <c r="H18" s="24"/>
      <c r="I18" s="24"/>
      <c r="J18" s="24"/>
      <c r="K18" s="796"/>
      <c r="L18" s="796"/>
      <c r="M18" s="1463"/>
      <c r="N18" s="1463"/>
      <c r="O18" s="1463"/>
      <c r="P18" s="920"/>
      <c r="Q18" s="920"/>
      <c r="R18" s="920">
        <f t="shared" si="1"/>
        <v>0</v>
      </c>
      <c r="S18" s="1468"/>
      <c r="T18" s="1468"/>
      <c r="U18" s="19"/>
      <c r="V18" s="19"/>
    </row>
    <row r="19" spans="1:22">
      <c r="A19" s="27">
        <f t="shared" si="0"/>
        <v>10</v>
      </c>
      <c r="B19" s="24"/>
      <c r="C19" s="24"/>
      <c r="D19" s="24"/>
      <c r="E19" s="24"/>
      <c r="F19" s="37"/>
      <c r="G19" s="24"/>
      <c r="H19" s="24"/>
      <c r="I19" s="24"/>
      <c r="J19" s="24"/>
      <c r="K19" s="796"/>
      <c r="L19" s="796"/>
      <c r="M19" s="1463"/>
      <c r="N19" s="1463"/>
      <c r="O19" s="1463"/>
      <c r="P19" s="920"/>
      <c r="Q19" s="920"/>
      <c r="R19" s="920">
        <f t="shared" si="1"/>
        <v>0</v>
      </c>
      <c r="S19" s="1468"/>
      <c r="T19" s="1468"/>
      <c r="U19" s="19"/>
      <c r="V19" s="19"/>
    </row>
    <row r="20" spans="1:22">
      <c r="A20" s="27">
        <f t="shared" si="0"/>
        <v>11</v>
      </c>
      <c r="B20" s="24"/>
      <c r="C20" s="24"/>
      <c r="D20" s="24"/>
      <c r="E20" s="24"/>
      <c r="F20" s="37"/>
      <c r="G20" s="24"/>
      <c r="H20" s="24"/>
      <c r="I20" s="24"/>
      <c r="J20" s="24"/>
      <c r="K20" s="796"/>
      <c r="L20" s="796"/>
      <c r="M20" s="1463"/>
      <c r="N20" s="1463"/>
      <c r="O20" s="1463"/>
      <c r="P20" s="920"/>
      <c r="Q20" s="920"/>
      <c r="R20" s="920">
        <f t="shared" si="1"/>
        <v>0</v>
      </c>
      <c r="S20" s="1468"/>
      <c r="T20" s="1468"/>
      <c r="U20" s="19"/>
      <c r="V20" s="19"/>
    </row>
    <row r="21" spans="1:22">
      <c r="A21" s="27">
        <f t="shared" si="0"/>
        <v>12</v>
      </c>
      <c r="B21" s="24"/>
      <c r="C21" s="24"/>
      <c r="D21" s="24"/>
      <c r="E21" s="24"/>
      <c r="F21" s="37"/>
      <c r="G21" s="24"/>
      <c r="H21" s="24"/>
      <c r="I21" s="24"/>
      <c r="J21" s="24"/>
      <c r="K21" s="796"/>
      <c r="L21" s="796"/>
      <c r="M21" s="1463"/>
      <c r="N21" s="1463"/>
      <c r="O21" s="1463"/>
      <c r="P21" s="920"/>
      <c r="Q21" s="920"/>
      <c r="R21" s="920">
        <f t="shared" si="1"/>
        <v>0</v>
      </c>
      <c r="S21" s="1468"/>
      <c r="T21" s="1468"/>
      <c r="U21" s="19"/>
      <c r="V21" s="19"/>
    </row>
    <row r="22" spans="1:22">
      <c r="A22" s="27">
        <f t="shared" si="0"/>
        <v>13</v>
      </c>
      <c r="B22" s="24"/>
      <c r="C22" s="24"/>
      <c r="D22" s="24"/>
      <c r="E22" s="24"/>
      <c r="F22" s="37"/>
      <c r="G22" s="24"/>
      <c r="H22" s="24"/>
      <c r="I22" s="24"/>
      <c r="J22" s="24"/>
      <c r="K22" s="796"/>
      <c r="L22" s="796"/>
      <c r="M22" s="1463"/>
      <c r="N22" s="1463"/>
      <c r="O22" s="1463"/>
      <c r="P22" s="920"/>
      <c r="Q22" s="920"/>
      <c r="R22" s="920">
        <f t="shared" si="1"/>
        <v>0</v>
      </c>
      <c r="S22" s="1468"/>
      <c r="T22" s="1468"/>
      <c r="U22" s="19"/>
      <c r="V22" s="19"/>
    </row>
    <row r="23" spans="1:22">
      <c r="A23" s="27">
        <f t="shared" si="0"/>
        <v>14</v>
      </c>
      <c r="B23" s="24"/>
      <c r="C23" s="24"/>
      <c r="D23" s="24"/>
      <c r="E23" s="24"/>
      <c r="F23" s="37"/>
      <c r="G23" s="24"/>
      <c r="H23" s="24"/>
      <c r="I23" s="24"/>
      <c r="J23" s="24"/>
      <c r="K23" s="796"/>
      <c r="L23" s="796"/>
      <c r="M23" s="1463"/>
      <c r="N23" s="1463"/>
      <c r="O23" s="1463"/>
      <c r="P23" s="920"/>
      <c r="Q23" s="920"/>
      <c r="R23" s="920">
        <f t="shared" si="1"/>
        <v>0</v>
      </c>
      <c r="S23" s="1468"/>
      <c r="T23" s="1468"/>
      <c r="U23" s="19"/>
      <c r="V23" s="19"/>
    </row>
    <row r="24" spans="1:22">
      <c r="A24" s="27">
        <f t="shared" si="0"/>
        <v>15</v>
      </c>
      <c r="B24" s="24"/>
      <c r="C24" s="24"/>
      <c r="D24" s="24"/>
      <c r="E24" s="24"/>
      <c r="F24" s="37"/>
      <c r="G24" s="24"/>
      <c r="H24" s="24"/>
      <c r="I24" s="24"/>
      <c r="J24" s="24"/>
      <c r="K24" s="796"/>
      <c r="L24" s="796"/>
      <c r="M24" s="1463"/>
      <c r="N24" s="1463"/>
      <c r="O24" s="1463"/>
      <c r="P24" s="920"/>
      <c r="Q24" s="920"/>
      <c r="R24" s="920">
        <f t="shared" si="1"/>
        <v>0</v>
      </c>
      <c r="S24" s="1468"/>
      <c r="T24" s="1468"/>
      <c r="U24" s="19"/>
      <c r="V24" s="19"/>
    </row>
    <row r="25" spans="1:22">
      <c r="A25" s="27">
        <f t="shared" si="0"/>
        <v>16</v>
      </c>
      <c r="B25" s="24"/>
      <c r="C25" s="24"/>
      <c r="D25" s="24"/>
      <c r="E25" s="24"/>
      <c r="F25" s="37"/>
      <c r="G25" s="24"/>
      <c r="H25" s="24"/>
      <c r="I25" s="24"/>
      <c r="J25" s="24"/>
      <c r="K25" s="796"/>
      <c r="L25" s="796"/>
      <c r="M25" s="1463"/>
      <c r="N25" s="1463"/>
      <c r="O25" s="1463"/>
      <c r="P25" s="920"/>
      <c r="Q25" s="920"/>
      <c r="R25" s="920">
        <f t="shared" si="1"/>
        <v>0</v>
      </c>
      <c r="S25" s="1468"/>
      <c r="T25" s="1468"/>
      <c r="U25" s="19"/>
      <c r="V25" s="19"/>
    </row>
    <row r="26" spans="1:22">
      <c r="A26" s="27">
        <f t="shared" si="0"/>
        <v>17</v>
      </c>
      <c r="B26" s="24"/>
      <c r="C26" s="24"/>
      <c r="D26" s="24"/>
      <c r="E26" s="24"/>
      <c r="F26" s="37"/>
      <c r="G26" s="24"/>
      <c r="H26" s="24"/>
      <c r="I26" s="24"/>
      <c r="J26" s="24"/>
      <c r="K26" s="796"/>
      <c r="L26" s="796"/>
      <c r="M26" s="1463"/>
      <c r="N26" s="1463"/>
      <c r="O26" s="1463"/>
      <c r="P26" s="920"/>
      <c r="Q26" s="920"/>
      <c r="R26" s="920">
        <f>P26+Q26</f>
        <v>0</v>
      </c>
      <c r="S26" s="1468"/>
      <c r="T26" s="1468"/>
      <c r="U26" s="19"/>
      <c r="V26" s="19"/>
    </row>
    <row r="27" spans="1:22" ht="13" thickBot="1">
      <c r="A27" s="1043"/>
      <c r="B27" s="25"/>
      <c r="C27" s="25"/>
      <c r="D27" s="25"/>
      <c r="E27" s="25"/>
      <c r="F27" s="25"/>
      <c r="G27" s="25"/>
      <c r="H27" s="25"/>
      <c r="I27" s="797"/>
      <c r="J27" s="797"/>
      <c r="K27" s="797"/>
      <c r="L27" s="797"/>
      <c r="M27" s="797"/>
      <c r="N27" s="795"/>
      <c r="O27" s="795"/>
      <c r="P27" s="1232"/>
      <c r="Q27" s="1232"/>
      <c r="R27" s="1232"/>
      <c r="S27" s="25"/>
      <c r="T27" s="25"/>
    </row>
    <row r="28" spans="1:22" ht="21" customHeight="1" thickBot="1">
      <c r="A28" s="26"/>
      <c r="B28" s="1230" t="s">
        <v>326</v>
      </c>
      <c r="C28" s="42"/>
      <c r="D28" s="1669" t="s">
        <v>798</v>
      </c>
      <c r="E28" s="38"/>
      <c r="F28" s="1662">
        <f>COUNTIF($F10:$F27,"="&amp;"Autochtone")</f>
        <v>0</v>
      </c>
      <c r="G28" s="1670" t="s">
        <v>784</v>
      </c>
      <c r="H28" s="26"/>
      <c r="I28" s="26"/>
      <c r="J28" s="121" t="s">
        <v>327</v>
      </c>
      <c r="K28" s="1506">
        <f>SUM(K10:K26)</f>
        <v>0</v>
      </c>
      <c r="L28" s="1506"/>
      <c r="M28" s="1506">
        <f>SUM(M10:M26)</f>
        <v>0</v>
      </c>
      <c r="N28" s="1506">
        <f>SUM(N10:N26)</f>
        <v>0</v>
      </c>
      <c r="O28" s="1506">
        <f>SUM(O10:O26)</f>
        <v>0</v>
      </c>
      <c r="P28" s="1507">
        <f>SUM(P10:P26)</f>
        <v>0</v>
      </c>
      <c r="Q28" s="1508">
        <f>SUM(Q10:Q26)</f>
        <v>0</v>
      </c>
      <c r="R28" s="1509">
        <f>SUM(P28:Q28)</f>
        <v>0</v>
      </c>
      <c r="S28" s="1462">
        <f>SUM(S10:S26)</f>
        <v>0</v>
      </c>
      <c r="T28" s="1462">
        <f>SUM(T10:T26)</f>
        <v>0</v>
      </c>
      <c r="U28" s="26"/>
      <c r="V28" s="26"/>
    </row>
    <row r="29" spans="1:22" ht="21" customHeight="1" thickBot="1">
      <c r="A29" s="26"/>
      <c r="B29" s="1647"/>
      <c r="C29" s="39"/>
      <c r="D29" s="26"/>
      <c r="E29" s="26"/>
      <c r="F29" s="1671">
        <f>COUNTIF($F10:$F27,"="&amp;"Diversité")</f>
        <v>0</v>
      </c>
      <c r="G29" s="1670" t="s">
        <v>788</v>
      </c>
      <c r="H29" s="26"/>
      <c r="I29" s="26"/>
      <c r="J29" s="121"/>
      <c r="K29" s="1648"/>
      <c r="L29" s="1648"/>
      <c r="M29" s="1648"/>
      <c r="N29" s="1648"/>
      <c r="O29" s="1648"/>
      <c r="P29" s="1648"/>
      <c r="Q29" s="1648"/>
      <c r="R29" s="1648"/>
      <c r="S29" s="1649"/>
      <c r="T29" s="1649"/>
      <c r="U29" s="26"/>
      <c r="V29" s="26"/>
    </row>
    <row r="30" spans="1:22" ht="21" customHeight="1">
      <c r="A30" s="26"/>
      <c r="B30" s="1647"/>
      <c r="C30" s="1647"/>
      <c r="D30" s="26"/>
      <c r="E30" s="26"/>
      <c r="F30" s="26"/>
      <c r="G30" s="26"/>
      <c r="H30" s="26"/>
      <c r="I30" s="26"/>
      <c r="J30" s="121"/>
      <c r="K30" s="1648"/>
      <c r="L30" s="1648"/>
      <c r="M30" s="1648"/>
      <c r="N30" s="1648"/>
      <c r="O30" s="1648"/>
      <c r="P30" s="1648"/>
      <c r="Q30" s="1648"/>
      <c r="R30" s="1648"/>
      <c r="S30" s="1649"/>
      <c r="T30" s="1649"/>
      <c r="U30" s="26"/>
      <c r="V30" s="26"/>
    </row>
    <row r="31" spans="1:22">
      <c r="A31" s="39"/>
      <c r="B31" s="25"/>
      <c r="C31" s="25"/>
      <c r="D31" s="28"/>
      <c r="E31" s="25"/>
      <c r="F31" s="25"/>
      <c r="G31" s="25"/>
      <c r="H31" s="25"/>
      <c r="I31" s="25"/>
      <c r="J31" s="25"/>
      <c r="K31" s="25"/>
      <c r="L31" s="25"/>
      <c r="M31" s="25"/>
      <c r="N31" s="25"/>
      <c r="O31" s="25"/>
      <c r="P31" s="19"/>
      <c r="Q31" s="19"/>
      <c r="R31" s="25"/>
      <c r="S31" s="25"/>
      <c r="T31" s="25"/>
    </row>
    <row r="32" spans="1:22" ht="22.5" customHeight="1">
      <c r="A32" s="791"/>
      <c r="B32" s="1740" t="s">
        <v>393</v>
      </c>
      <c r="C32" s="1741"/>
      <c r="D32" s="1747" t="s">
        <v>395</v>
      </c>
      <c r="E32" s="1748"/>
      <c r="F32" s="1749"/>
      <c r="G32" s="1742" t="s">
        <v>494</v>
      </c>
      <c r="H32" s="1743"/>
      <c r="I32" s="1751" t="s">
        <v>495</v>
      </c>
      <c r="J32" s="1752"/>
      <c r="K32" s="1752"/>
      <c r="L32" s="1752"/>
      <c r="M32" s="1752"/>
      <c r="N32" s="1752"/>
      <c r="O32" s="1752"/>
      <c r="P32" s="1752"/>
      <c r="Q32" s="1752"/>
      <c r="R32" s="1752"/>
      <c r="S32" s="1752"/>
      <c r="T32" s="1753"/>
    </row>
    <row r="33" spans="1:20" ht="75.75" customHeight="1">
      <c r="A33" s="792"/>
      <c r="B33" s="1732" t="s">
        <v>328</v>
      </c>
      <c r="C33" s="1734"/>
      <c r="D33" s="1732" t="s">
        <v>329</v>
      </c>
      <c r="E33" s="1733"/>
      <c r="F33" s="1734"/>
      <c r="G33" s="1732" t="s">
        <v>493</v>
      </c>
      <c r="H33" s="1734"/>
      <c r="I33" s="1732" t="s">
        <v>749</v>
      </c>
      <c r="J33" s="1733"/>
      <c r="K33" s="1733"/>
      <c r="L33" s="1733"/>
      <c r="M33" s="1733"/>
      <c r="N33" s="1733"/>
      <c r="O33" s="1733"/>
      <c r="P33" s="1733"/>
      <c r="Q33" s="1733"/>
      <c r="R33" s="1733"/>
      <c r="S33" s="1733"/>
      <c r="T33" s="1750"/>
    </row>
    <row r="34" spans="1:20">
      <c r="A34" s="792"/>
      <c r="B34" s="35"/>
      <c r="C34" s="35"/>
      <c r="D34" s="19"/>
      <c r="E34" s="35"/>
      <c r="F34" s="793"/>
      <c r="G34" s="793"/>
      <c r="H34" s="35"/>
      <c r="I34" s="35"/>
      <c r="J34" s="35"/>
      <c r="K34" s="35"/>
      <c r="L34" s="35"/>
      <c r="M34" s="35"/>
      <c r="N34" s="35"/>
      <c r="O34" s="35"/>
      <c r="P34" s="1230"/>
      <c r="Q34" s="1230"/>
      <c r="R34" s="35"/>
      <c r="S34" s="35"/>
      <c r="T34" s="35"/>
    </row>
    <row r="35" spans="1:20">
      <c r="A35" s="792"/>
      <c r="P35" s="846"/>
      <c r="Q35" s="846"/>
      <c r="S35" s="35"/>
      <c r="T35" s="35"/>
    </row>
    <row r="36" spans="1:20">
      <c r="A36" s="792"/>
      <c r="B36" s="35"/>
      <c r="C36" s="35"/>
      <c r="D36" s="19"/>
      <c r="E36" s="35"/>
      <c r="F36" s="35"/>
      <c r="G36" s="35"/>
      <c r="H36" s="35"/>
      <c r="I36" s="35"/>
      <c r="J36" s="35"/>
      <c r="K36" s="35"/>
      <c r="L36" s="35"/>
      <c r="M36" s="35"/>
      <c r="N36" s="35"/>
      <c r="O36" s="35"/>
      <c r="P36" s="43"/>
      <c r="Q36" s="43"/>
      <c r="R36" s="35"/>
      <c r="S36" s="35"/>
      <c r="T36" s="35"/>
    </row>
    <row r="37" spans="1:20">
      <c r="A37" s="792"/>
      <c r="B37" s="35"/>
      <c r="C37" s="35"/>
      <c r="D37" s="19"/>
      <c r="E37" s="35"/>
      <c r="F37" s="35"/>
      <c r="G37" s="35"/>
      <c r="H37" s="35"/>
      <c r="I37" s="35"/>
      <c r="J37" s="35"/>
      <c r="K37" s="35"/>
      <c r="L37" s="35"/>
      <c r="M37" s="35"/>
      <c r="N37" s="35"/>
      <c r="O37" s="35"/>
      <c r="P37" s="43"/>
      <c r="Q37" s="43"/>
      <c r="R37" s="35"/>
      <c r="S37" s="35"/>
      <c r="T37" s="35"/>
    </row>
    <row r="38" spans="1:20">
      <c r="A38" s="792"/>
      <c r="B38" s="35"/>
      <c r="C38" s="35"/>
      <c r="D38" s="19"/>
      <c r="E38" s="35"/>
      <c r="F38" s="793"/>
      <c r="G38" s="793"/>
      <c r="H38" s="35"/>
      <c r="I38" s="35"/>
      <c r="J38" s="35"/>
      <c r="K38" s="35"/>
      <c r="L38" s="35"/>
      <c r="M38" s="35"/>
      <c r="N38" s="35"/>
      <c r="O38" s="35"/>
      <c r="P38" s="43"/>
      <c r="Q38" s="43"/>
      <c r="R38" s="35"/>
      <c r="S38" s="35"/>
      <c r="T38" s="35"/>
    </row>
    <row r="39" spans="1:20">
      <c r="P39" s="43"/>
      <c r="Q39" s="43"/>
    </row>
    <row r="40" spans="1:20">
      <c r="P40" s="43"/>
      <c r="Q40" s="43"/>
    </row>
    <row r="41" spans="1:20">
      <c r="P41" s="43"/>
      <c r="Q41" s="43"/>
    </row>
    <row r="42" spans="1:20">
      <c r="P42" s="43"/>
      <c r="Q42" s="43"/>
    </row>
  </sheetData>
  <customSheetViews>
    <customSheetView guid="{E81D238A-7B02-4284-898B-8B059A14501E}" showPageBreaks="1" showGridLines="0" fitToPage="1" topLeftCell="C1">
      <selection activeCell="H58" sqref="H58"/>
      <pageMargins left="0.25" right="0.25" top="0.75" bottom="0.75" header="0.3" footer="0.3"/>
      <pageSetup paperSize="5" scale="98" fitToHeight="0" orientation="landscape" r:id="rId1"/>
      <headerFooter>
        <oddFooter>&amp;R&amp;8Soutien à la mission 2017-2018</oddFooter>
      </headerFooter>
    </customSheetView>
    <customSheetView guid="{880C3229-9790-4559-BAA0-FBDBBD6DDD03}" showGridLines="0" fitToPage="1" topLeftCell="C1">
      <selection activeCell="H58" sqref="H58"/>
      <pageMargins left="0.25" right="0.25" top="0.75" bottom="0.75" header="0.3" footer="0.3"/>
      <pageSetup paperSize="5" scale="98" fitToHeight="0" orientation="landscape" r:id="rId2"/>
      <headerFooter>
        <oddFooter>&amp;R&amp;8Soutien à la mission 2017-2018</oddFooter>
      </headerFooter>
    </customSheetView>
  </customSheetViews>
  <mergeCells count="9">
    <mergeCell ref="B32:C32"/>
    <mergeCell ref="B33:C33"/>
    <mergeCell ref="G32:H32"/>
    <mergeCell ref="G33:H33"/>
    <mergeCell ref="P8:S8"/>
    <mergeCell ref="D32:F32"/>
    <mergeCell ref="D33:F33"/>
    <mergeCell ref="I33:T33"/>
    <mergeCell ref="I32:T32"/>
  </mergeCells>
  <dataValidations count="1">
    <dataValidation type="list" allowBlank="1" showInputMessage="1" showErrorMessage="1" sqref="F10:F26" xr:uid="{00000000-0002-0000-0B00-000000000000}">
      <formula1>"Autochtone,Diversité"</formula1>
    </dataValidation>
  </dataValidations>
  <pageMargins left="0.23622047244094491" right="0.23622047244094491" top="0.74803149606299213" bottom="0.57999999999999996" header="0.31496062992125984" footer="0.31496062992125984"/>
  <pageSetup paperSize="5" scale="81" fitToHeight="0" orientation="landscape" r:id="rId3"/>
  <headerFooter>
    <oddFooter>&amp;R&amp;8Rapport final d'activité</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05153" r:id="rId6" name="Check Box 1">
              <controlPr defaultSize="0" autoFill="0" autoLine="0" autoPict="0">
                <anchor moveWithCells="1">
                  <from>
                    <xdr:col>12</xdr:col>
                    <xdr:colOff>241300</xdr:colOff>
                    <xdr:row>1</xdr:row>
                    <xdr:rowOff>190500</xdr:rowOff>
                  </from>
                  <to>
                    <xdr:col>13</xdr:col>
                    <xdr:colOff>31750</xdr:colOff>
                    <xdr:row>3</xdr:row>
                    <xdr:rowOff>12700</xdr:rowOff>
                  </to>
                </anchor>
              </controlPr>
            </control>
          </mc:Choice>
        </mc:AlternateContent>
        <mc:AlternateContent xmlns:mc="http://schemas.openxmlformats.org/markup-compatibility/2006">
          <mc:Choice Requires="x14">
            <control shapeId="305154" r:id="rId7" name="Check Box 2">
              <controlPr defaultSize="0" autoFill="0" autoLine="0" autoPict="0">
                <anchor moveWithCells="1">
                  <from>
                    <xdr:col>12</xdr:col>
                    <xdr:colOff>241300</xdr:colOff>
                    <xdr:row>2</xdr:row>
                    <xdr:rowOff>133350</xdr:rowOff>
                  </from>
                  <to>
                    <xdr:col>13</xdr:col>
                    <xdr:colOff>31750</xdr:colOff>
                    <xdr:row>4</xdr:row>
                    <xdr:rowOff>12700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8"/>
  <sheetViews>
    <sheetView showGridLines="0" showZeros="0" zoomScaleNormal="100" workbookViewId="0">
      <selection activeCell="K2" sqref="K2"/>
    </sheetView>
  </sheetViews>
  <sheetFormatPr baseColWidth="10" defaultColWidth="11.453125" defaultRowHeight="12.5"/>
  <cols>
    <col min="1" max="1" width="25.7265625" style="230" customWidth="1"/>
    <col min="2" max="2" width="36.7265625" style="535" customWidth="1"/>
    <col min="3" max="4" width="2.7265625" style="230" customWidth="1"/>
    <col min="5" max="5" width="12.7265625" style="230" customWidth="1"/>
    <col min="6" max="6" width="2.7265625" style="230" customWidth="1"/>
    <col min="7" max="7" width="13.453125" style="230" customWidth="1"/>
    <col min="8" max="16384" width="11.453125" style="230"/>
  </cols>
  <sheetData>
    <row r="1" spans="1:7" s="517" customFormat="1" ht="26.25" customHeight="1">
      <c r="A1" s="515" t="s">
        <v>215</v>
      </c>
      <c r="B1" s="516"/>
      <c r="G1" s="1672" t="s">
        <v>216</v>
      </c>
    </row>
    <row r="2" spans="1:7" s="229" customFormat="1" ht="12" customHeight="1">
      <c r="A2" s="519" t="s">
        <v>149</v>
      </c>
      <c r="B2" s="1122">
        <f>'Page de garde'!$C$3</f>
        <v>0</v>
      </c>
      <c r="C2" s="1122"/>
      <c r="D2" s="1122"/>
      <c r="E2" s="1122"/>
      <c r="F2" s="1028"/>
      <c r="G2" s="1028"/>
    </row>
    <row r="3" spans="1:7" s="229" customFormat="1" ht="6" customHeight="1">
      <c r="A3" s="520"/>
      <c r="B3" s="231"/>
      <c r="E3" s="231"/>
      <c r="G3" s="231"/>
    </row>
    <row r="4" spans="1:7" s="229" customFormat="1" ht="22.5" customHeight="1">
      <c r="A4" s="44" t="s">
        <v>655</v>
      </c>
      <c r="B4" s="231"/>
      <c r="E4" s="231"/>
      <c r="G4" s="231"/>
    </row>
    <row r="5" spans="1:7" s="523" customFormat="1" ht="22.5" customHeight="1">
      <c r="A5" s="521"/>
      <c r="B5" s="522"/>
      <c r="C5" s="2"/>
      <c r="D5" s="2"/>
      <c r="E5" s="833" t="str">
        <f>CONCATENATE(LEFT('Page de garde'!$C$4,4)-0,"-",RIGHT('Page de garde'!$C$4,4)-0)</f>
        <v>2021-2022</v>
      </c>
      <c r="F5" s="2"/>
      <c r="G5" s="833" t="str">
        <f>CONCATENATE(LEFT('Page de garde'!$C$4,4)+1,"-",RIGHT('Page de garde'!$C$4,4)+1)</f>
        <v>2022-2023</v>
      </c>
    </row>
    <row r="6" spans="1:7" s="523" customFormat="1" ht="22.5" customHeight="1">
      <c r="A6" s="521"/>
      <c r="B6" s="522"/>
      <c r="C6" s="2"/>
      <c r="D6" s="2"/>
      <c r="E6" s="832"/>
      <c r="F6" s="2"/>
      <c r="G6" s="832"/>
    </row>
    <row r="7" spans="1:7" s="25" customFormat="1" ht="12" customHeight="1">
      <c r="A7" s="41" t="s">
        <v>656</v>
      </c>
      <c r="B7" s="525"/>
      <c r="E7" s="842"/>
      <c r="G7" s="842"/>
    </row>
    <row r="8" spans="1:7" s="25" customFormat="1" ht="12" customHeight="1">
      <c r="A8" s="838"/>
      <c r="B8" s="839"/>
      <c r="E8" s="842"/>
      <c r="G8" s="842"/>
    </row>
    <row r="9" spans="1:7" s="25" customFormat="1" ht="12" customHeight="1">
      <c r="A9" s="840"/>
      <c r="B9" s="841"/>
      <c r="E9" s="842"/>
      <c r="G9" s="842"/>
    </row>
    <row r="10" spans="1:7" s="25" customFormat="1" ht="12" customHeight="1">
      <c r="A10" s="524" t="s">
        <v>217</v>
      </c>
      <c r="B10" s="841"/>
      <c r="E10" s="842"/>
      <c r="G10" s="842"/>
    </row>
    <row r="11" spans="1:7" s="25" customFormat="1" ht="12" customHeight="1">
      <c r="A11" s="524" t="s">
        <v>218</v>
      </c>
      <c r="B11" s="841"/>
      <c r="E11" s="842"/>
      <c r="G11" s="842"/>
    </row>
    <row r="12" spans="1:7" s="527" customFormat="1" ht="12" customHeight="1">
      <c r="A12" s="526" t="s">
        <v>219</v>
      </c>
      <c r="B12" s="522"/>
    </row>
    <row r="13" spans="1:7" s="25" customFormat="1" ht="12" customHeight="1">
      <c r="A13" s="524" t="s">
        <v>220</v>
      </c>
      <c r="B13" s="525"/>
      <c r="E13" s="54"/>
      <c r="G13" s="54"/>
    </row>
    <row r="14" spans="1:7" s="25" customFormat="1" ht="12" customHeight="1">
      <c r="A14" s="524" t="s">
        <v>221</v>
      </c>
      <c r="B14" s="525"/>
      <c r="E14" s="528"/>
      <c r="G14" s="528"/>
    </row>
    <row r="15" spans="1:7" s="25" customFormat="1" ht="12" customHeight="1">
      <c r="A15" s="524" t="s">
        <v>222</v>
      </c>
      <c r="B15" s="525"/>
      <c r="E15" s="53"/>
      <c r="G15" s="53"/>
    </row>
    <row r="16" spans="1:7" s="25" customFormat="1" ht="12" customHeight="1">
      <c r="A16" s="527"/>
      <c r="B16" s="525"/>
    </row>
    <row r="17" spans="1:7" s="527" customFormat="1" ht="12" customHeight="1">
      <c r="A17" s="526" t="s">
        <v>223</v>
      </c>
      <c r="B17" s="522"/>
      <c r="E17" s="529">
        <v>0</v>
      </c>
      <c r="G17" s="529">
        <v>0</v>
      </c>
    </row>
    <row r="18" spans="1:7" s="527" customFormat="1" ht="15" customHeight="1">
      <c r="A18" s="526" t="s">
        <v>224</v>
      </c>
      <c r="B18" s="522"/>
    </row>
    <row r="19" spans="1:7" s="25" customFormat="1" ht="12" customHeight="1">
      <c r="A19" s="524" t="s">
        <v>225</v>
      </c>
      <c r="B19" s="525"/>
      <c r="E19" s="530">
        <v>0</v>
      </c>
      <c r="G19" s="530">
        <v>0</v>
      </c>
    </row>
    <row r="20" spans="1:7" s="25" customFormat="1" ht="12" customHeight="1">
      <c r="A20" s="524" t="s">
        <v>226</v>
      </c>
      <c r="B20" s="525"/>
      <c r="E20" s="531">
        <v>0</v>
      </c>
      <c r="G20" s="531">
        <v>0</v>
      </c>
    </row>
    <row r="21" spans="1:7" s="25" customFormat="1" ht="12" customHeight="1">
      <c r="A21" s="532" t="s">
        <v>227</v>
      </c>
      <c r="B21" s="525"/>
      <c r="E21" s="530">
        <v>0</v>
      </c>
      <c r="G21" s="530">
        <v>0</v>
      </c>
    </row>
    <row r="22" spans="1:7" s="25" customFormat="1" ht="12" customHeight="1">
      <c r="A22" s="524" t="s">
        <v>228</v>
      </c>
      <c r="B22" s="525"/>
      <c r="E22" s="530">
        <v>0</v>
      </c>
      <c r="G22" s="530">
        <v>0</v>
      </c>
    </row>
    <row r="23" spans="1:7" s="25" customFormat="1" ht="12" customHeight="1">
      <c r="A23" s="524" t="s">
        <v>229</v>
      </c>
      <c r="B23" s="525"/>
      <c r="E23" s="530">
        <v>0</v>
      </c>
      <c r="G23" s="530">
        <v>0</v>
      </c>
    </row>
    <row r="24" spans="1:7" s="25" customFormat="1" ht="12" customHeight="1">
      <c r="A24" s="524" t="s">
        <v>230</v>
      </c>
      <c r="B24" s="525"/>
      <c r="E24" s="531">
        <v>0</v>
      </c>
      <c r="G24" s="531">
        <v>0</v>
      </c>
    </row>
    <row r="25" spans="1:7" s="25" customFormat="1" ht="12" customHeight="1">
      <c r="A25" s="524" t="s">
        <v>46</v>
      </c>
      <c r="B25" s="525"/>
      <c r="E25" s="531">
        <v>0</v>
      </c>
      <c r="G25" s="531">
        <v>0</v>
      </c>
    </row>
    <row r="26" spans="1:7" s="527" customFormat="1" ht="18.75" customHeight="1">
      <c r="A26" s="526" t="s">
        <v>231</v>
      </c>
      <c r="B26" s="522"/>
      <c r="E26" s="533"/>
      <c r="G26" s="533"/>
    </row>
    <row r="27" spans="1:7" ht="15" customHeight="1">
      <c r="A27" s="534" t="s">
        <v>232</v>
      </c>
      <c r="C27" s="527"/>
      <c r="D27" s="527"/>
      <c r="E27" s="533"/>
      <c r="F27" s="527"/>
      <c r="G27" s="533"/>
    </row>
    <row r="28" spans="1:7" s="25" customFormat="1" ht="9.75" customHeight="1">
      <c r="A28" s="524" t="s">
        <v>233</v>
      </c>
      <c r="B28" s="525"/>
      <c r="E28" s="54"/>
      <c r="G28" s="54"/>
    </row>
    <row r="29" spans="1:7" s="25" customFormat="1" ht="12" customHeight="1">
      <c r="A29" s="524" t="s">
        <v>234</v>
      </c>
      <c r="B29" s="525"/>
      <c r="E29" s="53"/>
      <c r="G29" s="53"/>
    </row>
    <row r="30" spans="1:7" s="25" customFormat="1" ht="12" customHeight="1">
      <c r="A30" s="524" t="s">
        <v>235</v>
      </c>
      <c r="B30" s="525"/>
      <c r="E30" s="53"/>
      <c r="G30" s="53"/>
    </row>
    <row r="31" spans="1:7" s="25" customFormat="1" ht="12" customHeight="1">
      <c r="A31" s="536"/>
      <c r="B31" s="537" t="s">
        <v>54</v>
      </c>
      <c r="E31" s="538">
        <f>SUM(E28:E30)</f>
        <v>0</v>
      </c>
      <c r="G31" s="538">
        <f>SUM(G28:G30)</f>
        <v>0</v>
      </c>
    </row>
    <row r="32" spans="1:7" ht="18.75" customHeight="1">
      <c r="A32" s="534" t="s">
        <v>236</v>
      </c>
      <c r="C32" s="527"/>
      <c r="D32" s="527"/>
      <c r="E32" s="533"/>
      <c r="F32" s="527"/>
      <c r="G32" s="533"/>
    </row>
    <row r="33" spans="1:7" s="25" customFormat="1" ht="12" customHeight="1">
      <c r="A33" s="524" t="s">
        <v>237</v>
      </c>
      <c r="B33" s="525"/>
      <c r="E33" s="54"/>
      <c r="G33" s="54"/>
    </row>
    <row r="34" spans="1:7" s="25" customFormat="1" ht="12" customHeight="1">
      <c r="A34" s="524" t="s">
        <v>238</v>
      </c>
      <c r="B34" s="525"/>
      <c r="E34" s="53"/>
      <c r="G34" s="53"/>
    </row>
    <row r="35" spans="1:7" s="25" customFormat="1" ht="12" customHeight="1">
      <c r="A35" s="524" t="s">
        <v>239</v>
      </c>
      <c r="B35" s="525"/>
      <c r="E35" s="53"/>
      <c r="G35" s="53"/>
    </row>
    <row r="36" spans="1:7" s="25" customFormat="1" ht="12" customHeight="1">
      <c r="A36" s="536"/>
      <c r="B36" s="537" t="s">
        <v>54</v>
      </c>
      <c r="E36" s="538">
        <f>SUM(E33:E35)</f>
        <v>0</v>
      </c>
      <c r="G36" s="538">
        <f>SUM(G33:G35)</f>
        <v>0</v>
      </c>
    </row>
    <row r="37" spans="1:7" s="25" customFormat="1" ht="6.75" customHeight="1">
      <c r="A37" s="526"/>
      <c r="B37" s="525"/>
      <c r="E37" s="539"/>
      <c r="G37" s="539"/>
    </row>
    <row r="38" spans="1:7" s="527" customFormat="1" ht="12" customHeight="1">
      <c r="A38" s="540"/>
      <c r="B38" s="541" t="s">
        <v>240</v>
      </c>
      <c r="E38" s="542">
        <f>E31+E36</f>
        <v>0</v>
      </c>
      <c r="G38" s="542">
        <f>G31+G36</f>
        <v>0</v>
      </c>
    </row>
    <row r="39" spans="1:7" s="527" customFormat="1" ht="12" customHeight="1">
      <c r="A39" s="526" t="s">
        <v>241</v>
      </c>
      <c r="B39" s="522"/>
      <c r="E39" s="533"/>
      <c r="G39" s="533"/>
    </row>
    <row r="40" spans="1:7" s="25" customFormat="1" ht="12" customHeight="1">
      <c r="A40" s="524" t="s">
        <v>242</v>
      </c>
      <c r="B40" s="525"/>
      <c r="E40" s="54"/>
      <c r="G40" s="54"/>
    </row>
    <row r="41" spans="1:7" s="25" customFormat="1" ht="11.25" customHeight="1">
      <c r="A41" s="524" t="s">
        <v>237</v>
      </c>
      <c r="B41" s="525"/>
      <c r="E41" s="53"/>
      <c r="G41" s="53"/>
    </row>
    <row r="42" spans="1:7" s="527" customFormat="1" ht="12" customHeight="1">
      <c r="A42" s="540"/>
      <c r="B42" s="541" t="s">
        <v>243</v>
      </c>
      <c r="E42" s="543">
        <f>SUM(E40:E41)</f>
        <v>0</v>
      </c>
      <c r="G42" s="543">
        <f>SUM(G40:G41)</f>
        <v>0</v>
      </c>
    </row>
    <row r="43" spans="1:7" s="527" customFormat="1" ht="12.75" customHeight="1">
      <c r="A43" s="526" t="s">
        <v>244</v>
      </c>
      <c r="B43" s="522"/>
      <c r="E43" s="533"/>
      <c r="G43" s="533"/>
    </row>
    <row r="44" spans="1:7" s="25" customFormat="1" ht="12" customHeight="1">
      <c r="A44" s="524" t="s">
        <v>245</v>
      </c>
      <c r="B44" s="525"/>
      <c r="E44" s="54"/>
      <c r="G44" s="54"/>
    </row>
    <row r="45" spans="1:7" s="25" customFormat="1" ht="12" customHeight="1">
      <c r="A45" s="524" t="s">
        <v>246</v>
      </c>
      <c r="B45" s="525"/>
      <c r="E45" s="53"/>
      <c r="G45" s="53"/>
    </row>
    <row r="46" spans="1:7" s="25" customFormat="1" ht="12" customHeight="1">
      <c r="A46" s="524" t="s">
        <v>247</v>
      </c>
      <c r="B46" s="525"/>
      <c r="E46" s="53"/>
      <c r="G46" s="53"/>
    </row>
    <row r="47" spans="1:7" s="527" customFormat="1" ht="12" customHeight="1">
      <c r="A47" s="540"/>
      <c r="B47" s="541" t="s">
        <v>248</v>
      </c>
      <c r="E47" s="543">
        <f>SUM(E44:E46)</f>
        <v>0</v>
      </c>
      <c r="G47" s="543">
        <f>SUM(G44:G46)</f>
        <v>0</v>
      </c>
    </row>
    <row r="48" spans="1:7" ht="15" customHeight="1">
      <c r="A48" s="526" t="s">
        <v>249</v>
      </c>
      <c r="C48" s="527"/>
      <c r="D48" s="527"/>
      <c r="E48" s="533"/>
      <c r="F48" s="527"/>
      <c r="G48" s="533"/>
    </row>
    <row r="49" spans="1:7" s="25" customFormat="1" ht="12" customHeight="1">
      <c r="A49" s="524" t="s">
        <v>250</v>
      </c>
      <c r="B49" s="525"/>
      <c r="E49" s="530">
        <v>0</v>
      </c>
      <c r="G49" s="530">
        <v>0</v>
      </c>
    </row>
    <row r="50" spans="1:7" s="25" customFormat="1" ht="12" customHeight="1">
      <c r="A50" s="524" t="s">
        <v>251</v>
      </c>
      <c r="B50" s="525"/>
      <c r="E50" s="531">
        <v>0</v>
      </c>
      <c r="G50" s="531">
        <v>0</v>
      </c>
    </row>
    <row r="51" spans="1:7" s="25" customFormat="1" ht="12" customHeight="1">
      <c r="A51" s="524" t="s">
        <v>252</v>
      </c>
      <c r="B51" s="525"/>
      <c r="E51" s="531">
        <v>0</v>
      </c>
      <c r="G51" s="531">
        <v>0</v>
      </c>
    </row>
    <row r="52" spans="1:7" s="25" customFormat="1" ht="7.5" customHeight="1" thickBot="1">
      <c r="A52" s="524"/>
      <c r="B52" s="525"/>
      <c r="E52" s="544"/>
      <c r="G52" s="544"/>
    </row>
    <row r="53" spans="1:7" ht="8.25" customHeight="1" thickBot="1">
      <c r="A53" s="526"/>
      <c r="B53" s="545"/>
      <c r="C53" s="527"/>
      <c r="D53" s="527"/>
      <c r="E53" s="546"/>
      <c r="F53" s="527"/>
      <c r="G53" s="546"/>
    </row>
    <row r="54" spans="1:7" ht="8.25" customHeight="1" thickTop="1">
      <c r="A54" s="547"/>
      <c r="B54" s="547"/>
      <c r="C54" s="547"/>
      <c r="D54" s="547"/>
      <c r="E54" s="547"/>
      <c r="F54" s="547"/>
      <c r="G54" s="547"/>
    </row>
    <row r="55" spans="1:7" ht="12" customHeight="1">
      <c r="A55" s="130" t="s">
        <v>253</v>
      </c>
      <c r="C55" s="435"/>
      <c r="D55" s="548"/>
      <c r="E55" s="549"/>
      <c r="F55" s="548"/>
      <c r="G55" s="549"/>
    </row>
    <row r="56" spans="1:7" s="25" customFormat="1" ht="12" customHeight="1">
      <c r="A56" s="50" t="s">
        <v>254</v>
      </c>
      <c r="B56" s="525"/>
      <c r="C56" s="548"/>
      <c r="D56" s="548"/>
      <c r="E56" s="549"/>
      <c r="F56" s="548"/>
      <c r="G56" s="549"/>
    </row>
    <row r="57" spans="1:7" s="25" customFormat="1" ht="12" customHeight="1">
      <c r="B57" s="525"/>
      <c r="C57" s="550"/>
      <c r="D57" s="550"/>
      <c r="E57" s="551"/>
      <c r="F57" s="550"/>
      <c r="G57" s="551"/>
    </row>
    <row r="58" spans="1:7" s="25" customFormat="1" ht="12" customHeight="1">
      <c r="B58" s="525"/>
      <c r="C58" s="552"/>
      <c r="D58" s="552"/>
      <c r="E58" s="553"/>
      <c r="F58" s="552"/>
      <c r="G58" s="553"/>
    </row>
    <row r="59" spans="1:7" s="25" customFormat="1" ht="15.75" customHeight="1">
      <c r="B59" s="525"/>
      <c r="C59" s="552"/>
      <c r="D59" s="552"/>
      <c r="E59" s="553"/>
      <c r="F59" s="552"/>
      <c r="G59" s="553"/>
    </row>
    <row r="60" spans="1:7" s="25" customFormat="1" ht="9.75" customHeight="1" thickBot="1">
      <c r="C60" s="554"/>
      <c r="D60" s="554"/>
      <c r="E60" s="554"/>
      <c r="F60" s="554"/>
      <c r="G60" s="554"/>
    </row>
    <row r="61" spans="1:7" ht="6" customHeight="1" thickTop="1">
      <c r="A61" s="547"/>
      <c r="B61" s="545"/>
      <c r="C61" s="547"/>
      <c r="D61" s="547"/>
      <c r="E61" s="555"/>
      <c r="F61" s="547"/>
      <c r="G61" s="555"/>
    </row>
    <row r="62" spans="1:7" ht="11.25" customHeight="1">
      <c r="A62" s="556" t="s">
        <v>255</v>
      </c>
      <c r="B62" s="545"/>
      <c r="C62" s="526"/>
      <c r="D62" s="526"/>
      <c r="E62" s="527"/>
      <c r="F62" s="526"/>
      <c r="G62" s="527"/>
    </row>
    <row r="63" spans="1:7" ht="12" customHeight="1">
      <c r="B63" s="545"/>
      <c r="C63" s="527"/>
      <c r="D63" s="527"/>
      <c r="E63" s="527"/>
      <c r="F63" s="527"/>
      <c r="G63" s="527"/>
    </row>
    <row r="64" spans="1:7" ht="18">
      <c r="A64" s="44" t="s">
        <v>256</v>
      </c>
      <c r="C64" s="229"/>
      <c r="D64" s="229"/>
      <c r="F64" s="229"/>
    </row>
    <row r="65" spans="1:7" ht="18">
      <c r="A65" s="44"/>
      <c r="C65" s="229"/>
      <c r="D65" s="229"/>
      <c r="E65" s="557"/>
      <c r="F65" s="229"/>
      <c r="G65" s="557"/>
    </row>
    <row r="66" spans="1:7" ht="15" customHeight="1">
      <c r="A66" s="521"/>
      <c r="C66" s="2"/>
      <c r="D66" s="2"/>
      <c r="E66" s="123" t="str">
        <f>E5</f>
        <v>2021-2022</v>
      </c>
      <c r="F66" s="2"/>
      <c r="G66" s="123" t="str">
        <f>G5</f>
        <v>2022-2023</v>
      </c>
    </row>
    <row r="67" spans="1:7" ht="15.75" customHeight="1">
      <c r="A67" s="524" t="s">
        <v>217</v>
      </c>
      <c r="C67" s="25"/>
      <c r="D67" s="25"/>
      <c r="E67" s="54"/>
      <c r="F67" s="25"/>
      <c r="G67" s="54"/>
    </row>
    <row r="68" spans="1:7">
      <c r="A68" s="524" t="s">
        <v>218</v>
      </c>
      <c r="C68" s="25"/>
      <c r="D68" s="25"/>
      <c r="E68" s="53"/>
      <c r="F68" s="25"/>
      <c r="G68" s="53"/>
    </row>
    <row r="69" spans="1:7" ht="12.75" customHeight="1">
      <c r="A69" s="526"/>
      <c r="C69" s="527"/>
      <c r="D69" s="527"/>
      <c r="E69" s="527"/>
      <c r="F69" s="527"/>
      <c r="G69" s="527"/>
    </row>
    <row r="70" spans="1:7" ht="11.25" customHeight="1">
      <c r="A70" s="524" t="s">
        <v>220</v>
      </c>
      <c r="C70" s="25"/>
      <c r="D70" s="25"/>
      <c r="E70" s="54"/>
      <c r="F70" s="25"/>
      <c r="G70" s="54"/>
    </row>
    <row r="71" spans="1:7">
      <c r="A71" s="524" t="s">
        <v>257</v>
      </c>
      <c r="C71" s="25"/>
      <c r="D71" s="25"/>
      <c r="E71" s="528"/>
      <c r="F71" s="25"/>
      <c r="G71" s="528"/>
    </row>
    <row r="72" spans="1:7">
      <c r="A72" s="527"/>
      <c r="C72" s="25"/>
      <c r="D72" s="25"/>
      <c r="E72" s="25"/>
      <c r="F72" s="25"/>
      <c r="G72" s="25"/>
    </row>
    <row r="73" spans="1:7">
      <c r="A73" s="526" t="s">
        <v>223</v>
      </c>
      <c r="C73" s="527"/>
      <c r="D73" s="527"/>
      <c r="E73" s="529">
        <v>0</v>
      </c>
      <c r="F73" s="527"/>
      <c r="G73" s="529">
        <v>0</v>
      </c>
    </row>
    <row r="74" spans="1:7">
      <c r="A74" s="526"/>
      <c r="C74" s="527"/>
      <c r="D74" s="527"/>
      <c r="E74" s="546"/>
      <c r="F74" s="527"/>
      <c r="G74" s="546"/>
    </row>
    <row r="75" spans="1:7">
      <c r="A75" s="526" t="s">
        <v>224</v>
      </c>
      <c r="C75" s="527"/>
      <c r="D75" s="527"/>
      <c r="E75" s="527"/>
      <c r="F75" s="527"/>
      <c r="G75" s="527"/>
    </row>
    <row r="76" spans="1:7">
      <c r="A76" s="524" t="s">
        <v>225</v>
      </c>
      <c r="B76" s="545"/>
      <c r="C76" s="25"/>
      <c r="D76" s="25"/>
      <c r="E76" s="530">
        <v>0</v>
      </c>
      <c r="F76" s="25"/>
      <c r="G76" s="530">
        <v>0</v>
      </c>
    </row>
    <row r="77" spans="1:7">
      <c r="A77" s="524" t="s">
        <v>226</v>
      </c>
      <c r="C77" s="25"/>
      <c r="D77" s="25"/>
      <c r="E77" s="531">
        <v>0</v>
      </c>
      <c r="F77" s="25"/>
      <c r="G77" s="531">
        <v>0</v>
      </c>
    </row>
    <row r="78" spans="1:7">
      <c r="A78" s="532" t="s">
        <v>227</v>
      </c>
      <c r="C78" s="25"/>
      <c r="D78" s="25"/>
      <c r="E78" s="530">
        <v>0</v>
      </c>
      <c r="F78" s="25"/>
      <c r="G78" s="530">
        <v>0</v>
      </c>
    </row>
    <row r="79" spans="1:7">
      <c r="A79" s="524" t="s">
        <v>228</v>
      </c>
      <c r="C79" s="25"/>
      <c r="D79" s="25"/>
      <c r="E79" s="530">
        <v>0</v>
      </c>
      <c r="F79" s="25"/>
      <c r="G79" s="530">
        <v>0</v>
      </c>
    </row>
    <row r="80" spans="1:7">
      <c r="A80" s="524" t="s">
        <v>229</v>
      </c>
      <c r="C80" s="25"/>
      <c r="D80" s="25"/>
      <c r="E80" s="530">
        <v>0</v>
      </c>
      <c r="F80" s="25"/>
      <c r="G80" s="530">
        <v>0</v>
      </c>
    </row>
    <row r="81" spans="1:7">
      <c r="A81" s="524" t="s">
        <v>230</v>
      </c>
      <c r="C81" s="25"/>
      <c r="D81" s="25"/>
      <c r="E81" s="531">
        <v>0</v>
      </c>
      <c r="F81" s="25"/>
      <c r="G81" s="531">
        <v>0</v>
      </c>
    </row>
    <row r="82" spans="1:7">
      <c r="A82" s="524" t="s">
        <v>46</v>
      </c>
      <c r="C82" s="25"/>
      <c r="D82" s="25"/>
      <c r="E82" s="531">
        <v>0</v>
      </c>
      <c r="F82" s="25"/>
      <c r="G82" s="531">
        <v>0</v>
      </c>
    </row>
    <row r="83" spans="1:7">
      <c r="A83" s="524"/>
      <c r="C83" s="25"/>
      <c r="D83" s="25"/>
      <c r="E83" s="544"/>
      <c r="F83" s="25"/>
      <c r="G83" s="544"/>
    </row>
    <row r="84" spans="1:7">
      <c r="A84" s="526" t="s">
        <v>40</v>
      </c>
      <c r="C84" s="527"/>
      <c r="D84" s="527"/>
      <c r="E84" s="533"/>
      <c r="F84" s="527"/>
      <c r="G84" s="533"/>
    </row>
    <row r="85" spans="1:7">
      <c r="A85" s="524" t="s">
        <v>258</v>
      </c>
      <c r="C85" s="25"/>
      <c r="D85" s="25"/>
      <c r="E85" s="54"/>
      <c r="F85" s="25"/>
      <c r="G85" s="54"/>
    </row>
    <row r="86" spans="1:7">
      <c r="A86" s="524" t="s">
        <v>259</v>
      </c>
      <c r="C86" s="25"/>
      <c r="D86" s="25"/>
      <c r="E86" s="53"/>
      <c r="F86" s="25"/>
      <c r="G86" s="53"/>
    </row>
    <row r="87" spans="1:7">
      <c r="A87" s="524"/>
      <c r="C87" s="25"/>
      <c r="D87" s="25"/>
      <c r="E87" s="53"/>
      <c r="F87" s="25"/>
      <c r="G87" s="53"/>
    </row>
    <row r="88" spans="1:7">
      <c r="A88" s="534" t="s">
        <v>260</v>
      </c>
      <c r="C88" s="527"/>
      <c r="D88" s="527"/>
      <c r="E88" s="533"/>
      <c r="F88" s="527"/>
      <c r="G88" s="533"/>
    </row>
    <row r="89" spans="1:7">
      <c r="A89" s="524" t="s">
        <v>261</v>
      </c>
      <c r="C89" s="25"/>
      <c r="D89" s="25"/>
      <c r="E89" s="1341"/>
      <c r="F89" s="25"/>
      <c r="G89" s="54"/>
    </row>
    <row r="90" spans="1:7">
      <c r="A90" s="524" t="s">
        <v>262</v>
      </c>
      <c r="C90" s="25"/>
      <c r="D90" s="25"/>
      <c r="E90" s="53"/>
      <c r="F90" s="25"/>
      <c r="G90" s="53"/>
    </row>
    <row r="91" spans="1:7">
      <c r="A91" s="526"/>
      <c r="C91" s="25"/>
      <c r="D91" s="25"/>
      <c r="E91" s="539"/>
      <c r="F91" s="25"/>
      <c r="G91" s="539"/>
    </row>
    <row r="92" spans="1:7">
      <c r="A92" s="526" t="s">
        <v>241</v>
      </c>
      <c r="C92" s="527"/>
      <c r="D92" s="527"/>
      <c r="E92" s="533"/>
      <c r="F92" s="527"/>
      <c r="G92" s="533"/>
    </row>
    <row r="93" spans="1:7">
      <c r="A93" s="524" t="s">
        <v>242</v>
      </c>
      <c r="C93" s="25"/>
      <c r="D93" s="25"/>
      <c r="E93" s="54"/>
      <c r="F93" s="25"/>
      <c r="G93" s="54"/>
    </row>
    <row r="94" spans="1:7">
      <c r="A94" s="524" t="s">
        <v>237</v>
      </c>
      <c r="C94" s="25"/>
      <c r="D94" s="25"/>
      <c r="E94" s="53"/>
      <c r="F94" s="25"/>
      <c r="G94" s="53"/>
    </row>
    <row r="95" spans="1:7">
      <c r="A95" s="540"/>
      <c r="B95" s="541" t="s">
        <v>243</v>
      </c>
      <c r="C95" s="527"/>
      <c r="D95" s="527"/>
      <c r="E95" s="543">
        <f>SUM(E93:E94)</f>
        <v>0</v>
      </c>
      <c r="F95" s="527"/>
      <c r="G95" s="543">
        <f>SUM(G93:G94)</f>
        <v>0</v>
      </c>
    </row>
    <row r="96" spans="1:7">
      <c r="A96" s="540"/>
      <c r="C96" s="527"/>
      <c r="D96" s="527"/>
      <c r="E96" s="533"/>
      <c r="F96" s="527"/>
      <c r="G96" s="533"/>
    </row>
    <row r="97" spans="1:7">
      <c r="A97" s="526" t="s">
        <v>263</v>
      </c>
      <c r="C97" s="527"/>
      <c r="D97" s="527"/>
      <c r="E97" s="533"/>
      <c r="F97" s="527"/>
      <c r="G97" s="533"/>
    </row>
    <row r="98" spans="1:7">
      <c r="A98" s="524" t="s">
        <v>264</v>
      </c>
      <c r="C98" s="25"/>
      <c r="D98" s="25"/>
      <c r="E98" s="54"/>
      <c r="F98" s="25"/>
      <c r="G98" s="54"/>
    </row>
    <row r="99" spans="1:7">
      <c r="A99" s="524" t="s">
        <v>265</v>
      </c>
      <c r="C99" s="25"/>
      <c r="D99" s="25"/>
      <c r="E99" s="54"/>
      <c r="F99" s="25"/>
      <c r="G99" s="54"/>
    </row>
    <row r="100" spans="1:7" ht="12.75" customHeight="1" thickBot="1">
      <c r="A100" s="526"/>
      <c r="B100" s="526"/>
      <c r="C100" s="526"/>
      <c r="D100" s="526"/>
      <c r="E100" s="526"/>
      <c r="F100" s="526"/>
      <c r="G100" s="526"/>
    </row>
    <row r="101" spans="1:7" ht="18" customHeight="1" thickTop="1">
      <c r="A101" s="558" t="s">
        <v>253</v>
      </c>
      <c r="B101" s="559"/>
      <c r="C101" s="555"/>
      <c r="D101" s="555"/>
      <c r="E101" s="560"/>
      <c r="F101" s="555"/>
      <c r="G101" s="560"/>
    </row>
    <row r="102" spans="1:7">
      <c r="A102" s="50" t="s">
        <v>254</v>
      </c>
      <c r="C102" s="548"/>
      <c r="D102" s="548"/>
      <c r="E102" s="549"/>
      <c r="F102" s="548"/>
      <c r="G102" s="549"/>
    </row>
    <row r="103" spans="1:7">
      <c r="A103" s="25"/>
      <c r="C103" s="550"/>
      <c r="D103" s="550"/>
      <c r="E103" s="551"/>
      <c r="F103" s="550"/>
      <c r="G103" s="551"/>
    </row>
    <row r="104" spans="1:7">
      <c r="A104" s="25"/>
      <c r="C104" s="552"/>
      <c r="D104" s="552"/>
      <c r="E104" s="553"/>
      <c r="F104" s="552"/>
      <c r="G104" s="553"/>
    </row>
    <row r="105" spans="1:7">
      <c r="A105" s="25"/>
      <c r="C105" s="552"/>
      <c r="D105" s="552"/>
      <c r="E105" s="553"/>
      <c r="F105" s="552"/>
      <c r="G105" s="553"/>
    </row>
    <row r="106" spans="1:7" ht="13" thickBot="1">
      <c r="A106" s="25"/>
      <c r="B106" s="25"/>
      <c r="C106" s="801"/>
      <c r="D106" s="801"/>
      <c r="E106" s="801"/>
      <c r="F106" s="801"/>
      <c r="G106" s="801"/>
    </row>
    <row r="107" spans="1:7" ht="36" customHeight="1">
      <c r="A107" s="561" t="s">
        <v>255</v>
      </c>
      <c r="B107" s="562"/>
      <c r="C107" s="802"/>
      <c r="D107" s="802"/>
      <c r="E107" s="802"/>
      <c r="F107" s="802"/>
      <c r="G107" s="802"/>
    </row>
    <row r="108" spans="1:7" ht="13">
      <c r="A108" s="556"/>
      <c r="C108" s="527"/>
      <c r="D108" s="527"/>
      <c r="E108" s="527"/>
      <c r="F108" s="527"/>
      <c r="G108" s="527"/>
    </row>
  </sheetData>
  <customSheetViews>
    <customSheetView guid="{E81D238A-7B02-4284-898B-8B059A14501E}" showPageBreaks="1" showGridLines="0" zeroValues="0" fitToPage="1" printArea="1" view="pageLayout">
      <selection activeCell="H58" sqref="H58"/>
      <rowBreaks count="1" manualBreakCount="1">
        <brk id="63" max="16383" man="1"/>
      </rowBreaks>
      <pageMargins left="0.55118110236220474" right="0.51181102362204722" top="0.39370078740157483" bottom="0.39370078740157483" header="0" footer="0.27559055118110237"/>
      <pageSetup scale="89" firstPageNumber="23" fitToHeight="0" orientation="portrait" r:id="rId1"/>
      <headerFooter alignWithMargins="0">
        <oddFooter>&amp;R&amp;8Soutien à la mission 2017-2018</oddFooter>
      </headerFooter>
    </customSheetView>
    <customSheetView guid="{880C3229-9790-4559-BAA0-FBDBBD6DDD03}" showPageBreaks="1" showGridLines="0" zeroValues="0" fitToPage="1" printArea="1" view="pageLayout">
      <selection activeCell="H58" sqref="H58"/>
      <rowBreaks count="1" manualBreakCount="1">
        <brk id="63" max="16383" man="1"/>
      </rowBreaks>
      <pageMargins left="0.55118110236220474" right="0.51181102362204722" top="0.39370078740157483" bottom="0.39370078740157483" header="0" footer="0.27559055118110237"/>
      <pageSetup scale="89" firstPageNumber="23" fitToHeight="0" orientation="portrait" r:id="rId2"/>
      <headerFooter alignWithMargins="0">
        <oddFooter>&amp;R&amp;8Soutien à la mission 2017-2018</oddFooter>
      </headerFooter>
    </customSheetView>
  </customSheetViews>
  <pageMargins left="0.55118110236220474" right="0.51181102362204722" top="0.39370078740157483" bottom="0.39370078740157483" header="0" footer="0.27559055118110237"/>
  <pageSetup scale="95" firstPageNumber="23" fitToWidth="0" fitToHeight="0" orientation="portrait" r:id="rId3"/>
  <headerFooter alignWithMargins="0">
    <oddFooter>&amp;R&amp;8Rapport final d'activité</oddFooter>
  </headerFooter>
  <rowBreaks count="1" manualBreakCount="1">
    <brk id="63"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81922" r:id="rId6" name="Check Box 2">
              <controlPr defaultSize="0" autoFill="0" autoLine="0" autoPict="0">
                <anchor moveWithCells="1">
                  <from>
                    <xdr:col>6</xdr:col>
                    <xdr:colOff>88900</xdr:colOff>
                    <xdr:row>4</xdr:row>
                    <xdr:rowOff>209550</xdr:rowOff>
                  </from>
                  <to>
                    <xdr:col>6</xdr:col>
                    <xdr:colOff>736600</xdr:colOff>
                    <xdr:row>5</xdr:row>
                    <xdr:rowOff>88900</xdr:rowOff>
                  </to>
                </anchor>
              </controlPr>
            </control>
          </mc:Choice>
        </mc:AlternateContent>
        <mc:AlternateContent xmlns:mc="http://schemas.openxmlformats.org/markup-compatibility/2006">
          <mc:Choice Requires="x14">
            <control shapeId="81923" r:id="rId7" name="Check Box 3">
              <controlPr defaultSize="0" autoFill="0" autoLine="0" autoPict="0">
                <anchor moveWithCells="1">
                  <from>
                    <xdr:col>6</xdr:col>
                    <xdr:colOff>88900</xdr:colOff>
                    <xdr:row>5</xdr:row>
                    <xdr:rowOff>88900</xdr:rowOff>
                  </from>
                  <to>
                    <xdr:col>6</xdr:col>
                    <xdr:colOff>736600</xdr:colOff>
                    <xdr:row>5</xdr:row>
                    <xdr:rowOff>247650</xdr:rowOff>
                  </to>
                </anchor>
              </controlPr>
            </control>
          </mc:Choice>
        </mc:AlternateContent>
        <mc:AlternateContent xmlns:mc="http://schemas.openxmlformats.org/markup-compatibility/2006">
          <mc:Choice Requires="x14">
            <control shapeId="81926" r:id="rId8" name="Check Box 6">
              <controlPr defaultSize="0" autoFill="0" autoLine="0" autoPict="0">
                <anchor moveWithCells="1">
                  <from>
                    <xdr:col>4</xdr:col>
                    <xdr:colOff>69850</xdr:colOff>
                    <xdr:row>4</xdr:row>
                    <xdr:rowOff>260350</xdr:rowOff>
                  </from>
                  <to>
                    <xdr:col>4</xdr:col>
                    <xdr:colOff>609600</xdr:colOff>
                    <xdr:row>5</xdr:row>
                    <xdr:rowOff>133350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68"/>
  <sheetViews>
    <sheetView showGridLines="0" showZeros="0" zoomScaleNormal="100" zoomScaleSheetLayoutView="90" workbookViewId="0"/>
  </sheetViews>
  <sheetFormatPr baseColWidth="10" defaultColWidth="11.453125" defaultRowHeight="11.5"/>
  <cols>
    <col min="1" max="1" width="26.1796875" style="572" customWidth="1"/>
    <col min="2" max="2" width="3" style="567" customWidth="1"/>
    <col min="3" max="3" width="14.7265625" style="567" customWidth="1"/>
    <col min="4" max="4" width="1.7265625" style="567" customWidth="1"/>
    <col min="5" max="5" width="15.7265625" style="567" customWidth="1"/>
    <col min="6" max="6" width="1.7265625" style="567" customWidth="1"/>
    <col min="7" max="7" width="15.7265625" style="567" customWidth="1"/>
    <col min="8" max="8" width="1.7265625" style="567" customWidth="1"/>
    <col min="9" max="9" width="15.7265625" style="567" customWidth="1"/>
    <col min="10" max="10" width="9.7265625" style="567" customWidth="1"/>
    <col min="11" max="16384" width="11.453125" style="567"/>
  </cols>
  <sheetData>
    <row r="1" spans="1:9" s="229" customFormat="1" ht="26.25" customHeight="1">
      <c r="A1" s="30" t="str">
        <f>"Section 12c : Le périodique et barèmes des cachets versés "&amp;'Page de garde'!C4</f>
        <v>Section 12c : Le périodique et barèmes des cachets versés 2021-2022</v>
      </c>
      <c r="B1" s="563"/>
    </row>
    <row r="2" spans="1:9" s="229" customFormat="1" ht="12" customHeight="1">
      <c r="A2" s="30"/>
      <c r="B2" s="563"/>
      <c r="I2" s="564"/>
    </row>
    <row r="3" spans="1:9" s="229" customFormat="1" ht="15" customHeight="1">
      <c r="A3" s="519" t="s">
        <v>149</v>
      </c>
      <c r="B3" s="1122">
        <f>'Page de garde'!$C$3</f>
        <v>0</v>
      </c>
      <c r="C3" s="1121"/>
      <c r="D3" s="1121"/>
      <c r="E3" s="1121"/>
      <c r="F3" s="1121"/>
      <c r="G3" s="1121"/>
      <c r="H3" s="1121"/>
      <c r="I3" s="1121"/>
    </row>
    <row r="4" spans="1:9" s="229" customFormat="1" ht="5.25" customHeight="1">
      <c r="A4" s="520"/>
      <c r="I4" s="231"/>
    </row>
    <row r="5" spans="1:9" ht="24" customHeight="1">
      <c r="A5" s="566" t="s">
        <v>266</v>
      </c>
      <c r="E5" s="568" t="s">
        <v>267</v>
      </c>
      <c r="F5" s="569"/>
      <c r="G5" s="568" t="s">
        <v>268</v>
      </c>
      <c r="H5" s="565"/>
      <c r="I5" s="831" t="s">
        <v>13</v>
      </c>
    </row>
    <row r="6" spans="1:9" ht="13">
      <c r="A6" s="567"/>
      <c r="B6" s="570"/>
      <c r="C6" s="570"/>
      <c r="D6" s="570"/>
    </row>
    <row r="7" spans="1:9" ht="14">
      <c r="A7" s="571" t="s">
        <v>657</v>
      </c>
      <c r="B7" s="570"/>
      <c r="C7" s="570"/>
      <c r="D7" s="570"/>
    </row>
    <row r="8" spans="1:9" ht="13">
      <c r="A8" s="566" t="s">
        <v>245</v>
      </c>
      <c r="B8" s="570"/>
      <c r="C8" s="570"/>
      <c r="D8" s="570"/>
    </row>
    <row r="9" spans="1:9" s="573" customFormat="1" ht="12" customHeight="1">
      <c r="A9" s="572" t="s">
        <v>269</v>
      </c>
      <c r="B9" s="567"/>
      <c r="C9" s="567" t="s">
        <v>270</v>
      </c>
      <c r="E9" s="574">
        <v>0</v>
      </c>
      <c r="G9" s="575">
        <v>0</v>
      </c>
      <c r="I9" s="576">
        <f>E9*G9</f>
        <v>0</v>
      </c>
    </row>
    <row r="10" spans="1:9" s="573" customFormat="1" ht="12" customHeight="1">
      <c r="A10" s="572" t="s">
        <v>269</v>
      </c>
      <c r="B10" s="567"/>
      <c r="C10" s="567" t="s">
        <v>271</v>
      </c>
      <c r="E10" s="577">
        <v>0</v>
      </c>
      <c r="G10" s="578">
        <v>0</v>
      </c>
      <c r="I10" s="576">
        <f>E10*G10</f>
        <v>0</v>
      </c>
    </row>
    <row r="11" spans="1:9" s="573" customFormat="1" ht="12" customHeight="1">
      <c r="A11" s="572" t="s">
        <v>269</v>
      </c>
      <c r="B11" s="567"/>
      <c r="C11" s="567" t="s">
        <v>272</v>
      </c>
      <c r="E11" s="577">
        <v>0</v>
      </c>
      <c r="G11" s="578">
        <v>0</v>
      </c>
      <c r="I11" s="576">
        <f>E11*G11</f>
        <v>0</v>
      </c>
    </row>
    <row r="12" spans="1:9" s="573" customFormat="1" ht="12" customHeight="1">
      <c r="A12" s="572" t="s">
        <v>273</v>
      </c>
      <c r="B12" s="567"/>
      <c r="C12" s="567" t="s">
        <v>270</v>
      </c>
      <c r="E12" s="577">
        <v>0</v>
      </c>
      <c r="G12" s="578">
        <v>0</v>
      </c>
      <c r="I12" s="576">
        <f>E12*G12</f>
        <v>0</v>
      </c>
    </row>
    <row r="13" spans="1:9" s="573" customFormat="1" ht="12" customHeight="1">
      <c r="A13" s="572" t="s">
        <v>273</v>
      </c>
      <c r="B13" s="567"/>
      <c r="C13" s="567" t="s">
        <v>271</v>
      </c>
      <c r="E13" s="577">
        <v>0</v>
      </c>
      <c r="G13" s="578">
        <v>0</v>
      </c>
      <c r="I13" s="576">
        <f t="shared" ref="I13:I14" si="0">E13*G13</f>
        <v>0</v>
      </c>
    </row>
    <row r="14" spans="1:9" s="573" customFormat="1" ht="12" customHeight="1">
      <c r="A14" s="572" t="s">
        <v>273</v>
      </c>
      <c r="B14" s="567"/>
      <c r="C14" s="567" t="s">
        <v>272</v>
      </c>
      <c r="E14" s="577">
        <v>0</v>
      </c>
      <c r="G14" s="578">
        <v>0</v>
      </c>
      <c r="I14" s="576">
        <f t="shared" si="0"/>
        <v>0</v>
      </c>
    </row>
    <row r="15" spans="1:9" s="573" customFormat="1" ht="12" customHeight="1">
      <c r="A15" s="572"/>
      <c r="B15" s="567"/>
      <c r="C15" s="565" t="s">
        <v>54</v>
      </c>
      <c r="E15" s="579">
        <f>SUM(E9:E14)</f>
        <v>0</v>
      </c>
      <c r="G15" s="580"/>
      <c r="I15" s="576">
        <f>SUM(I9:I14)</f>
        <v>0</v>
      </c>
    </row>
    <row r="16" spans="1:9">
      <c r="A16" s="566" t="s">
        <v>246</v>
      </c>
      <c r="B16" s="581"/>
      <c r="C16" s="581"/>
      <c r="D16" s="581"/>
    </row>
    <row r="17" spans="1:9" s="573" customFormat="1" ht="12" customHeight="1">
      <c r="A17" s="572" t="s">
        <v>269</v>
      </c>
      <c r="B17" s="567"/>
      <c r="C17" s="567" t="s">
        <v>270</v>
      </c>
      <c r="E17" s="574">
        <v>0</v>
      </c>
      <c r="G17" s="575">
        <v>0</v>
      </c>
      <c r="I17" s="576">
        <f>E17*G17</f>
        <v>0</v>
      </c>
    </row>
    <row r="18" spans="1:9" s="573" customFormat="1" ht="12" customHeight="1">
      <c r="A18" s="572" t="s">
        <v>269</v>
      </c>
      <c r="B18" s="567"/>
      <c r="C18" s="567" t="s">
        <v>271</v>
      </c>
      <c r="E18" s="577">
        <v>0</v>
      </c>
      <c r="G18" s="578">
        <v>0</v>
      </c>
      <c r="I18" s="576">
        <f>E18*G18</f>
        <v>0</v>
      </c>
    </row>
    <row r="19" spans="1:9" s="573" customFormat="1" ht="12" customHeight="1">
      <c r="A19" s="572" t="s">
        <v>269</v>
      </c>
      <c r="B19" s="567"/>
      <c r="C19" s="567" t="s">
        <v>272</v>
      </c>
      <c r="E19" s="577">
        <v>0</v>
      </c>
      <c r="G19" s="578">
        <v>0</v>
      </c>
      <c r="I19" s="576">
        <f t="shared" ref="I19:I22" si="1">E19*G19</f>
        <v>0</v>
      </c>
    </row>
    <row r="20" spans="1:9" s="573" customFormat="1" ht="12" customHeight="1">
      <c r="A20" s="572" t="s">
        <v>273</v>
      </c>
      <c r="B20" s="567"/>
      <c r="C20" s="567" t="s">
        <v>270</v>
      </c>
      <c r="E20" s="577">
        <v>0</v>
      </c>
      <c r="G20" s="578">
        <v>0</v>
      </c>
      <c r="I20" s="576">
        <f t="shared" si="1"/>
        <v>0</v>
      </c>
    </row>
    <row r="21" spans="1:9" s="573" customFormat="1" ht="12" customHeight="1">
      <c r="A21" s="572" t="s">
        <v>273</v>
      </c>
      <c r="B21" s="567"/>
      <c r="C21" s="567" t="s">
        <v>271</v>
      </c>
      <c r="E21" s="577">
        <v>0</v>
      </c>
      <c r="G21" s="578">
        <v>0</v>
      </c>
      <c r="I21" s="576">
        <f t="shared" si="1"/>
        <v>0</v>
      </c>
    </row>
    <row r="22" spans="1:9" s="573" customFormat="1" ht="12" customHeight="1">
      <c r="A22" s="572" t="s">
        <v>273</v>
      </c>
      <c r="B22" s="567"/>
      <c r="C22" s="567" t="s">
        <v>272</v>
      </c>
      <c r="E22" s="577">
        <v>0</v>
      </c>
      <c r="G22" s="578">
        <v>0</v>
      </c>
      <c r="I22" s="576">
        <f t="shared" si="1"/>
        <v>0</v>
      </c>
    </row>
    <row r="23" spans="1:9" s="573" customFormat="1" ht="12" customHeight="1">
      <c r="A23" s="572"/>
      <c r="B23" s="567"/>
      <c r="C23" s="565" t="s">
        <v>54</v>
      </c>
      <c r="E23" s="579">
        <f>SUM(E17:E22)</f>
        <v>0</v>
      </c>
      <c r="G23" s="580"/>
      <c r="I23" s="576">
        <f>SUM(I17:I22)</f>
        <v>0</v>
      </c>
    </row>
    <row r="24" spans="1:9">
      <c r="A24" s="566" t="s">
        <v>247</v>
      </c>
      <c r="B24" s="581"/>
      <c r="C24" s="581"/>
      <c r="D24" s="581"/>
    </row>
    <row r="25" spans="1:9" s="573" customFormat="1" ht="12" customHeight="1">
      <c r="A25" s="572" t="s">
        <v>269</v>
      </c>
      <c r="B25" s="567"/>
      <c r="C25" s="567" t="s">
        <v>270</v>
      </c>
      <c r="E25" s="574">
        <v>0</v>
      </c>
      <c r="G25" s="575">
        <v>0</v>
      </c>
      <c r="I25" s="576">
        <f>E25*G25</f>
        <v>0</v>
      </c>
    </row>
    <row r="26" spans="1:9" s="573" customFormat="1" ht="9.75" customHeight="1">
      <c r="A26" s="572" t="s">
        <v>269</v>
      </c>
      <c r="B26" s="567"/>
      <c r="C26" s="567" t="s">
        <v>271</v>
      </c>
      <c r="E26" s="577">
        <v>0</v>
      </c>
      <c r="G26" s="578">
        <v>0</v>
      </c>
      <c r="I26" s="576">
        <f>E26*G26</f>
        <v>0</v>
      </c>
    </row>
    <row r="27" spans="1:9" s="573" customFormat="1" ht="12" customHeight="1">
      <c r="A27" s="572" t="s">
        <v>269</v>
      </c>
      <c r="B27" s="567"/>
      <c r="C27" s="567" t="s">
        <v>272</v>
      </c>
      <c r="E27" s="577">
        <v>0</v>
      </c>
      <c r="G27" s="578">
        <v>0</v>
      </c>
      <c r="I27" s="576">
        <f t="shared" ref="I27:I30" si="2">E27*G27</f>
        <v>0</v>
      </c>
    </row>
    <row r="28" spans="1:9" s="573" customFormat="1" ht="12" customHeight="1">
      <c r="A28" s="572" t="s">
        <v>273</v>
      </c>
      <c r="B28" s="567"/>
      <c r="C28" s="567" t="s">
        <v>270</v>
      </c>
      <c r="E28" s="577">
        <v>0</v>
      </c>
      <c r="G28" s="578">
        <v>0</v>
      </c>
      <c r="I28" s="576">
        <f t="shared" si="2"/>
        <v>0</v>
      </c>
    </row>
    <row r="29" spans="1:9" s="573" customFormat="1" ht="12" customHeight="1">
      <c r="A29" s="572" t="s">
        <v>273</v>
      </c>
      <c r="B29" s="567"/>
      <c r="C29" s="567" t="s">
        <v>271</v>
      </c>
      <c r="E29" s="577">
        <v>0</v>
      </c>
      <c r="G29" s="578">
        <v>0</v>
      </c>
      <c r="I29" s="576">
        <f t="shared" si="2"/>
        <v>0</v>
      </c>
    </row>
    <row r="30" spans="1:9" s="573" customFormat="1" ht="12" customHeight="1">
      <c r="A30" s="572" t="s">
        <v>273</v>
      </c>
      <c r="B30" s="567"/>
      <c r="C30" s="567" t="s">
        <v>272</v>
      </c>
      <c r="E30" s="577">
        <v>0</v>
      </c>
      <c r="G30" s="578">
        <v>0</v>
      </c>
      <c r="I30" s="576">
        <f t="shared" si="2"/>
        <v>0</v>
      </c>
    </row>
    <row r="31" spans="1:9" s="573" customFormat="1" ht="12" customHeight="1">
      <c r="A31" s="572"/>
      <c r="B31" s="567"/>
      <c r="C31" s="565" t="s">
        <v>54</v>
      </c>
      <c r="E31" s="579">
        <f>SUM(E25:E30)</f>
        <v>0</v>
      </c>
      <c r="G31" s="580"/>
      <c r="I31" s="576">
        <f>SUM(I25:I30)</f>
        <v>0</v>
      </c>
    </row>
    <row r="32" spans="1:9" s="573" customFormat="1" ht="8.25" customHeight="1">
      <c r="A32" s="582"/>
      <c r="C32" s="583"/>
      <c r="E32" s="584"/>
      <c r="G32" s="585"/>
      <c r="I32" s="585"/>
    </row>
    <row r="33" spans="1:9" ht="12.75" customHeight="1">
      <c r="C33" s="586" t="s">
        <v>13</v>
      </c>
      <c r="E33" s="587">
        <f>E23+E31+E15</f>
        <v>0</v>
      </c>
      <c r="I33" s="588">
        <f>I15+I23+I31</f>
        <v>0</v>
      </c>
    </row>
    <row r="35" spans="1:9" ht="28.5" customHeight="1">
      <c r="A35" s="571" t="s">
        <v>274</v>
      </c>
      <c r="B35" s="581"/>
      <c r="C35" s="581"/>
      <c r="D35" s="581"/>
    </row>
    <row r="36" spans="1:9" s="573" customFormat="1" ht="12" customHeight="1">
      <c r="A36" s="572" t="s">
        <v>269</v>
      </c>
      <c r="B36" s="567"/>
      <c r="C36" s="567" t="s">
        <v>275</v>
      </c>
      <c r="E36" s="589">
        <v>0</v>
      </c>
      <c r="G36" s="590">
        <v>0</v>
      </c>
      <c r="I36" s="591">
        <f>E36*G36</f>
        <v>0</v>
      </c>
    </row>
    <row r="37" spans="1:9" s="573" customFormat="1" ht="12" customHeight="1">
      <c r="A37" s="572" t="s">
        <v>269</v>
      </c>
      <c r="B37" s="567"/>
      <c r="C37" s="567" t="s">
        <v>271</v>
      </c>
      <c r="E37" s="592">
        <v>0</v>
      </c>
      <c r="G37" s="593">
        <v>0</v>
      </c>
      <c r="I37" s="591">
        <f t="shared" ref="I37:I40" si="3">E37*G37</f>
        <v>0</v>
      </c>
    </row>
    <row r="38" spans="1:9" s="573" customFormat="1" ht="12" customHeight="1">
      <c r="A38" s="572" t="s">
        <v>269</v>
      </c>
      <c r="B38" s="567"/>
      <c r="C38" s="567" t="s">
        <v>272</v>
      </c>
      <c r="E38" s="592">
        <v>0</v>
      </c>
      <c r="G38" s="593">
        <v>0</v>
      </c>
      <c r="I38" s="591">
        <f t="shared" si="3"/>
        <v>0</v>
      </c>
    </row>
    <row r="39" spans="1:9" s="573" customFormat="1" ht="11.25" customHeight="1">
      <c r="A39" s="572" t="s">
        <v>273</v>
      </c>
      <c r="B39" s="567"/>
      <c r="C39" s="567" t="s">
        <v>270</v>
      </c>
      <c r="E39" s="592">
        <v>0</v>
      </c>
      <c r="G39" s="593">
        <v>0</v>
      </c>
      <c r="I39" s="591">
        <f t="shared" si="3"/>
        <v>0</v>
      </c>
    </row>
    <row r="40" spans="1:9" s="573" customFormat="1" ht="12" customHeight="1">
      <c r="A40" s="572" t="s">
        <v>273</v>
      </c>
      <c r="B40" s="567"/>
      <c r="C40" s="567" t="s">
        <v>271</v>
      </c>
      <c r="E40" s="592">
        <v>0</v>
      </c>
      <c r="G40" s="593">
        <v>0</v>
      </c>
      <c r="I40" s="591">
        <f t="shared" si="3"/>
        <v>0</v>
      </c>
    </row>
    <row r="41" spans="1:9" s="573" customFormat="1" ht="12" customHeight="1">
      <c r="A41" s="572" t="s">
        <v>273</v>
      </c>
      <c r="B41" s="567"/>
      <c r="C41" s="567" t="s">
        <v>272</v>
      </c>
      <c r="E41" s="592">
        <v>0</v>
      </c>
      <c r="G41" s="593">
        <v>0</v>
      </c>
      <c r="I41" s="591">
        <f>E41*G41</f>
        <v>0</v>
      </c>
    </row>
    <row r="42" spans="1:9" s="573" customFormat="1" ht="12" customHeight="1">
      <c r="A42" s="572"/>
      <c r="B42" s="567"/>
      <c r="C42" s="586" t="s">
        <v>13</v>
      </c>
      <c r="E42" s="594">
        <f>SUM(E36:E41)</f>
        <v>0</v>
      </c>
      <c r="G42" s="585"/>
      <c r="I42" s="591">
        <f>SUM(I36:I41)</f>
        <v>0</v>
      </c>
    </row>
    <row r="43" spans="1:9" s="573" customFormat="1" ht="12" customHeight="1">
      <c r="A43" s="572"/>
      <c r="B43" s="567"/>
      <c r="C43" s="586"/>
      <c r="E43" s="595"/>
      <c r="G43" s="585"/>
      <c r="I43" s="585"/>
    </row>
    <row r="44" spans="1:9" s="573" customFormat="1" ht="22.5" customHeight="1" thickBot="1">
      <c r="A44" s="572"/>
      <c r="B44" s="567"/>
      <c r="C44" s="565" t="s">
        <v>276</v>
      </c>
      <c r="E44" s="596">
        <f>E33+E42</f>
        <v>0</v>
      </c>
      <c r="G44" s="585"/>
      <c r="I44" s="597">
        <f>I33+I42</f>
        <v>0</v>
      </c>
    </row>
    <row r="45" spans="1:9" s="601" customFormat="1" ht="13">
      <c r="A45" s="598" t="s">
        <v>277</v>
      </c>
      <c r="B45" s="34"/>
      <c r="C45" s="33"/>
      <c r="D45" s="599"/>
      <c r="E45" s="527"/>
      <c r="F45" s="600"/>
    </row>
    <row r="46" spans="1:9" s="227" customFormat="1" ht="4.5" customHeight="1">
      <c r="A46" s="602"/>
      <c r="B46" s="603"/>
      <c r="C46" s="604"/>
      <c r="D46" s="228"/>
      <c r="E46" s="25"/>
      <c r="F46" s="226"/>
      <c r="G46" s="605"/>
      <c r="H46" s="25"/>
      <c r="I46" s="25"/>
    </row>
    <row r="47" spans="1:9" s="227" customFormat="1" ht="12" customHeight="1">
      <c r="A47" s="606" t="s">
        <v>278</v>
      </c>
      <c r="B47" s="607"/>
      <c r="C47" s="604"/>
      <c r="E47" s="608"/>
      <c r="F47" s="609"/>
    </row>
    <row r="48" spans="1:9" s="227" customFormat="1" ht="12" customHeight="1">
      <c r="A48" s="606" t="s">
        <v>279</v>
      </c>
      <c r="B48" s="607"/>
      <c r="C48" s="604"/>
      <c r="E48" s="608"/>
      <c r="F48" s="226"/>
    </row>
    <row r="49" spans="1:9" s="227" customFormat="1" ht="12" customHeight="1">
      <c r="A49" s="606" t="s">
        <v>628</v>
      </c>
      <c r="B49" s="607"/>
      <c r="C49" s="604"/>
      <c r="E49" s="608"/>
      <c r="F49" s="226"/>
    </row>
    <row r="51" spans="1:9" ht="12.5">
      <c r="A51" s="610"/>
      <c r="B51"/>
      <c r="C51"/>
      <c r="D51"/>
      <c r="E51"/>
      <c r="F51"/>
      <c r="G51"/>
      <c r="H51"/>
      <c r="I51"/>
    </row>
    <row r="52" spans="1:9" ht="13">
      <c r="A52" s="598" t="s">
        <v>280</v>
      </c>
      <c r="B52"/>
      <c r="C52" s="353"/>
      <c r="D52" s="353"/>
      <c r="E52" s="353"/>
      <c r="F52"/>
      <c r="G52" s="1262" t="s">
        <v>629</v>
      </c>
      <c r="H52"/>
      <c r="I52" s="353"/>
    </row>
    <row r="57" spans="1:9" ht="15.75" customHeight="1"/>
    <row r="64" spans="1:9" ht="15" customHeight="1"/>
    <row r="65" ht="15.75" customHeight="1"/>
    <row r="67" ht="12.75" customHeight="1"/>
    <row r="68" ht="11.25" customHeight="1"/>
  </sheetData>
  <customSheetViews>
    <customSheetView guid="{E81D238A-7B02-4284-898B-8B059A14501E}" showPageBreaks="1" showGridLines="0" zeroValues="0" view="pageLayout">
      <pageMargins left="0.55000000000000004" right="0.51181102362204722" top="0.41" bottom="0.38" header="0" footer="0.28999999999999998"/>
      <pageSetup scale="95" firstPageNumber="24" orientation="portrait" r:id="rId1"/>
      <headerFooter alignWithMargins="0">
        <oddFooter>&amp;R&amp;8Soutien à la mission 2017-2018</oddFooter>
      </headerFooter>
    </customSheetView>
    <customSheetView guid="{880C3229-9790-4559-BAA0-FBDBBD6DDD03}" showPageBreaks="1" showGridLines="0" zeroValues="0" view="pageLayout">
      <pageMargins left="0.55000000000000004" right="0.51181102362204722" top="0.41" bottom="0.38" header="0" footer="0.28999999999999998"/>
      <pageSetup scale="95" firstPageNumber="24" orientation="portrait" r:id="rId2"/>
      <headerFooter alignWithMargins="0">
        <oddFooter>&amp;R&amp;8Soutien à la mission 2017-2018</oddFooter>
      </headerFooter>
    </customSheetView>
  </customSheetViews>
  <printOptions gridLinesSet="0"/>
  <pageMargins left="0.55118110236220474" right="0.51181102362204722" top="0.39370078740157483" bottom="0.39370078740157483" header="0" footer="0.27559055118110237"/>
  <pageSetup scale="95" firstPageNumber="24" orientation="portrait" r:id="rId3"/>
  <headerFooter alignWithMargins="0">
    <oddFooter>&amp;R&amp;8Rapport final d'activité</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260"/>
  <sheetViews>
    <sheetView showGridLines="0" showZeros="0" zoomScaleNormal="100" zoomScaleSheetLayoutView="100" zoomScalePageLayoutView="90" workbookViewId="0">
      <selection activeCell="L11" sqref="L11"/>
    </sheetView>
  </sheetViews>
  <sheetFormatPr baseColWidth="10" defaultRowHeight="12.5"/>
  <cols>
    <col min="1" max="1" width="32.7265625" style="620" customWidth="1"/>
    <col min="2" max="2" width="43" style="621" customWidth="1"/>
    <col min="3" max="3" width="1.54296875" style="696" customWidth="1"/>
    <col min="4" max="4" width="11.26953125" style="656" customWidth="1"/>
    <col min="5" max="5" width="1.26953125" customWidth="1"/>
    <col min="6" max="6" width="6.1796875" style="90" customWidth="1"/>
    <col min="7" max="7" width="1.26953125" customWidth="1"/>
    <col min="8" max="8" width="11.26953125" style="656" customWidth="1"/>
    <col min="9" max="9" width="1.26953125" customWidth="1"/>
    <col min="10" max="10" width="7.1796875" style="82" customWidth="1"/>
  </cols>
  <sheetData>
    <row r="1" spans="1:13" s="249" customFormat="1" ht="26.25" customHeight="1">
      <c r="A1" s="611" t="s">
        <v>281</v>
      </c>
      <c r="B1" s="612"/>
      <c r="C1" s="613"/>
      <c r="D1" s="614"/>
      <c r="F1" s="1510"/>
      <c r="H1" s="836"/>
      <c r="J1" s="837" t="s">
        <v>216</v>
      </c>
    </row>
    <row r="2" spans="1:13" s="249" customFormat="1" ht="26.25" hidden="1" customHeight="1">
      <c r="A2" s="611"/>
      <c r="B2" s="612"/>
      <c r="C2" s="613"/>
      <c r="D2" s="614"/>
      <c r="F2" s="1510"/>
      <c r="H2" s="836"/>
      <c r="J2" s="837"/>
    </row>
    <row r="3" spans="1:13" s="249" customFormat="1" ht="26.25" hidden="1" customHeight="1">
      <c r="A3" s="611"/>
      <c r="B3" s="612"/>
      <c r="C3" s="613"/>
      <c r="D3" s="614"/>
      <c r="F3" s="1510"/>
      <c r="H3" s="836"/>
      <c r="J3" s="837"/>
    </row>
    <row r="4" spans="1:13" ht="12" customHeight="1">
      <c r="A4" s="615" t="s">
        <v>149</v>
      </c>
      <c r="B4" s="1029">
        <f>'Page de garde'!$C$3</f>
        <v>0</v>
      </c>
      <c r="C4" s="1029"/>
      <c r="D4" s="1029"/>
      <c r="E4" s="1029"/>
      <c r="F4" s="1511"/>
      <c r="G4" s="1029"/>
      <c r="H4" s="1029"/>
      <c r="I4" s="835"/>
      <c r="J4" s="835"/>
    </row>
    <row r="5" spans="1:13" ht="13.5" customHeight="1">
      <c r="A5" s="617" t="s">
        <v>630</v>
      </c>
      <c r="B5" s="618"/>
      <c r="C5"/>
      <c r="D5" s="616"/>
      <c r="F5" s="685"/>
      <c r="H5" s="616"/>
      <c r="J5" s="81"/>
    </row>
    <row r="6" spans="1:13" ht="15" customHeight="1">
      <c r="C6" s="619"/>
      <c r="D6" s="854" t="str">
        <f>CONCATENATE(LEFT('Page de garde'!C4,4),"-",RIGHT('Page de garde'!C4,4))</f>
        <v>2021-2022</v>
      </c>
      <c r="E6" s="852"/>
      <c r="F6" s="1512"/>
      <c r="G6" s="853"/>
      <c r="H6" s="854" t="str">
        <f>CONCATENATE(LEFT('Page de garde'!C4,4)+1,"-",RIGHT('Page de garde'!C4,4)+1)</f>
        <v>2022-2023</v>
      </c>
      <c r="I6" s="852"/>
      <c r="J6" s="104"/>
    </row>
    <row r="7" spans="1:13" ht="15" customHeight="1">
      <c r="A7" s="617"/>
      <c r="B7" s="618"/>
      <c r="C7" s="619"/>
      <c r="D7" s="855"/>
      <c r="E7" s="850"/>
      <c r="F7" s="1513"/>
      <c r="G7" s="849"/>
      <c r="H7" s="855"/>
      <c r="I7" s="849"/>
      <c r="J7" s="101"/>
    </row>
    <row r="8" spans="1:13" ht="9" customHeight="1">
      <c r="A8" s="617"/>
      <c r="B8" s="618"/>
      <c r="C8" s="619"/>
      <c r="D8" s="856"/>
      <c r="E8" s="849"/>
      <c r="F8" s="1513"/>
      <c r="G8" s="849"/>
      <c r="H8" s="855"/>
      <c r="I8" s="850"/>
      <c r="J8" s="98"/>
    </row>
    <row r="9" spans="1:13" s="524" customFormat="1" ht="11.5">
      <c r="A9" s="620"/>
      <c r="B9" s="621"/>
      <c r="C9" s="619"/>
      <c r="D9" s="858" t="s">
        <v>35</v>
      </c>
      <c r="E9" s="859"/>
      <c r="F9" s="1514" t="s">
        <v>36</v>
      </c>
      <c r="G9" s="857"/>
      <c r="H9" s="858" t="s">
        <v>35</v>
      </c>
      <c r="I9" s="859"/>
      <c r="J9" s="100" t="s">
        <v>36</v>
      </c>
      <c r="K9" s="850"/>
    </row>
    <row r="10" spans="1:13" ht="13">
      <c r="A10" s="623" t="s">
        <v>37</v>
      </c>
      <c r="B10" s="624"/>
      <c r="C10" s="619"/>
      <c r="D10" s="857"/>
      <c r="E10" s="857"/>
      <c r="F10" s="857"/>
      <c r="G10" s="857"/>
      <c r="H10" s="84"/>
      <c r="I10" s="857"/>
      <c r="J10" s="857"/>
      <c r="K10" s="857"/>
      <c r="L10" s="84"/>
      <c r="M10" s="849"/>
    </row>
    <row r="11" spans="1:13" ht="15" customHeight="1">
      <c r="A11" s="626" t="s">
        <v>38</v>
      </c>
      <c r="B11" s="627"/>
      <c r="C11" s="619"/>
      <c r="D11" s="2"/>
      <c r="E11" s="2"/>
      <c r="F11" s="123"/>
      <c r="G11" s="622"/>
      <c r="H11" s="622"/>
      <c r="I11" s="622"/>
      <c r="J11" s="84"/>
    </row>
    <row r="12" spans="1:13">
      <c r="A12" s="628" t="s">
        <v>39</v>
      </c>
      <c r="B12" s="629"/>
      <c r="C12" s="619"/>
      <c r="D12" s="625"/>
      <c r="F12" s="1515"/>
      <c r="H12" s="625"/>
      <c r="J12" s="83"/>
    </row>
    <row r="13" spans="1:13" ht="12" customHeight="1">
      <c r="A13" s="630" t="s">
        <v>40</v>
      </c>
      <c r="B13" s="631"/>
      <c r="C13"/>
      <c r="D13" s="632"/>
      <c r="F13" s="301" t="str">
        <f>IF(D13=0,"",D13/D$61)</f>
        <v/>
      </c>
      <c r="H13" s="632"/>
      <c r="J13" s="85" t="str">
        <f>IF(H13=0,"",H13/H$61)</f>
        <v/>
      </c>
    </row>
    <row r="14" spans="1:13" ht="12" customHeight="1">
      <c r="A14" s="633" t="s">
        <v>282</v>
      </c>
      <c r="B14" s="631"/>
      <c r="C14"/>
      <c r="D14" s="632"/>
      <c r="F14" s="301" t="str">
        <f t="shared" ref="F14:F31" si="0">IF(D14=0,"",D14/D$61)</f>
        <v/>
      </c>
      <c r="H14" s="632"/>
      <c r="J14" s="85" t="str">
        <f t="shared" ref="J14:J31" si="1">IF(H14=0,"",H14/H$61)</f>
        <v/>
      </c>
    </row>
    <row r="15" spans="1:13" ht="12" customHeight="1">
      <c r="A15" s="630" t="s">
        <v>283</v>
      </c>
      <c r="B15" s="631"/>
      <c r="C15"/>
      <c r="D15" s="632"/>
      <c r="F15" s="301" t="str">
        <f t="shared" si="0"/>
        <v/>
      </c>
      <c r="H15" s="632"/>
      <c r="J15" s="85" t="str">
        <f t="shared" si="1"/>
        <v/>
      </c>
    </row>
    <row r="16" spans="1:13" ht="12" customHeight="1">
      <c r="A16" s="634" t="s">
        <v>284</v>
      </c>
      <c r="B16" s="635"/>
      <c r="C16"/>
      <c r="D16" s="632"/>
      <c r="F16" s="301" t="str">
        <f>IF(D16=0,"",D16/D$61)</f>
        <v/>
      </c>
      <c r="H16" s="632"/>
      <c r="J16" s="85" t="str">
        <f t="shared" si="1"/>
        <v/>
      </c>
    </row>
    <row r="17" spans="1:10" ht="12" customHeight="1">
      <c r="A17" s="630" t="s">
        <v>30</v>
      </c>
      <c r="B17" s="631"/>
      <c r="C17"/>
      <c r="D17" s="636"/>
      <c r="F17" s="685" t="str">
        <f t="shared" si="0"/>
        <v/>
      </c>
      <c r="H17" s="636"/>
      <c r="J17" s="81" t="str">
        <f t="shared" si="1"/>
        <v/>
      </c>
    </row>
    <row r="18" spans="1:10" ht="12" customHeight="1">
      <c r="A18" s="1764"/>
      <c r="B18" s="1764"/>
      <c r="C18"/>
      <c r="D18" s="632"/>
      <c r="F18" s="301" t="str">
        <f t="shared" si="0"/>
        <v/>
      </c>
      <c r="H18" s="632"/>
      <c r="J18" s="85" t="str">
        <f t="shared" si="1"/>
        <v/>
      </c>
    </row>
    <row r="19" spans="1:10" ht="12" customHeight="1">
      <c r="A19" s="1779"/>
      <c r="B19" s="1779"/>
      <c r="C19"/>
      <c r="D19" s="632"/>
      <c r="F19" s="301" t="str">
        <f t="shared" si="0"/>
        <v/>
      </c>
      <c r="H19" s="632"/>
      <c r="J19" s="85" t="str">
        <f t="shared" si="1"/>
        <v/>
      </c>
    </row>
    <row r="20" spans="1:10" s="524" customFormat="1" ht="12" customHeight="1">
      <c r="A20" s="634"/>
      <c r="B20" s="635" t="s">
        <v>54</v>
      </c>
      <c r="C20" s="637"/>
      <c r="D20" s="638">
        <f>SUM(D13:D19)</f>
        <v>0</v>
      </c>
      <c r="F20" s="1516" t="str">
        <f>IF(D20=0,"",D20/D$61)</f>
        <v/>
      </c>
      <c r="H20" s="638">
        <f>SUM(H13:H19)</f>
        <v>0</v>
      </c>
      <c r="J20" s="86" t="str">
        <f>IF(H20=0,"",H20/H$61)</f>
        <v/>
      </c>
    </row>
    <row r="21" spans="1:10" s="524" customFormat="1" ht="15" customHeight="1">
      <c r="A21" s="639" t="s">
        <v>59</v>
      </c>
      <c r="B21" s="640"/>
      <c r="C21" s="641"/>
      <c r="D21" s="642"/>
      <c r="F21" s="90" t="str">
        <f t="shared" si="0"/>
        <v/>
      </c>
      <c r="H21" s="642"/>
      <c r="J21" s="82" t="str">
        <f t="shared" si="1"/>
        <v/>
      </c>
    </row>
    <row r="22" spans="1:10" s="524" customFormat="1" ht="12" customHeight="1">
      <c r="A22" s="1780" t="s">
        <v>60</v>
      </c>
      <c r="B22" s="1780"/>
      <c r="C22" s="641"/>
      <c r="D22" s="643"/>
      <c r="F22" s="701" t="str">
        <f t="shared" si="0"/>
        <v/>
      </c>
      <c r="H22" s="643"/>
      <c r="J22" s="87" t="str">
        <f t="shared" si="1"/>
        <v/>
      </c>
    </row>
    <row r="23" spans="1:10" s="524" customFormat="1" ht="12" customHeight="1">
      <c r="A23" s="644" t="s">
        <v>61</v>
      </c>
      <c r="B23" s="645"/>
      <c r="C23" s="641"/>
      <c r="D23" s="646"/>
      <c r="F23" s="712" t="str">
        <f t="shared" si="0"/>
        <v/>
      </c>
      <c r="H23" s="646"/>
      <c r="J23" s="88" t="str">
        <f t="shared" si="1"/>
        <v/>
      </c>
    </row>
    <row r="24" spans="1:10" s="524" customFormat="1" ht="12" customHeight="1">
      <c r="A24" s="1773" t="s">
        <v>62</v>
      </c>
      <c r="B24" s="1773"/>
      <c r="C24" s="641"/>
      <c r="D24" s="646">
        <v>0</v>
      </c>
      <c r="F24" s="712" t="str">
        <f t="shared" si="0"/>
        <v/>
      </c>
      <c r="H24" s="646"/>
      <c r="J24" s="88" t="str">
        <f t="shared" si="1"/>
        <v/>
      </c>
    </row>
    <row r="25" spans="1:10" s="524" customFormat="1" ht="12" customHeight="1">
      <c r="A25" s="1773" t="s">
        <v>63</v>
      </c>
      <c r="B25" s="1773"/>
      <c r="C25" s="647"/>
      <c r="D25" s="646"/>
      <c r="F25" s="712" t="str">
        <f t="shared" si="0"/>
        <v/>
      </c>
      <c r="H25" s="646"/>
      <c r="J25" s="88" t="str">
        <f t="shared" si="1"/>
        <v/>
      </c>
    </row>
    <row r="26" spans="1:10" s="524" customFormat="1" ht="12" customHeight="1">
      <c r="A26" s="1773" t="s">
        <v>64</v>
      </c>
      <c r="B26" s="1773"/>
      <c r="C26" s="648"/>
      <c r="D26" s="646"/>
      <c r="F26" s="712" t="str">
        <f t="shared" si="0"/>
        <v/>
      </c>
      <c r="H26" s="646"/>
      <c r="J26" s="88" t="str">
        <f t="shared" si="1"/>
        <v/>
      </c>
    </row>
    <row r="27" spans="1:10" s="524" customFormat="1" ht="12" customHeight="1">
      <c r="A27" s="620" t="s">
        <v>65</v>
      </c>
      <c r="B27" s="621"/>
      <c r="C27" s="648"/>
      <c r="D27" s="646"/>
      <c r="F27" s="712" t="str">
        <f t="shared" si="0"/>
        <v/>
      </c>
      <c r="H27" s="646"/>
      <c r="J27" s="88" t="str">
        <f t="shared" si="1"/>
        <v/>
      </c>
    </row>
    <row r="28" spans="1:10" s="229" customFormat="1" ht="12" customHeight="1">
      <c r="A28" s="634"/>
      <c r="B28" s="635" t="s">
        <v>54</v>
      </c>
      <c r="C28" s="649"/>
      <c r="D28" s="650">
        <f>SUM(D22:D27)</f>
        <v>0</v>
      </c>
      <c r="F28" s="1516" t="str">
        <f>IF(D28=0,"",D28/D$61)</f>
        <v/>
      </c>
      <c r="H28" s="650">
        <f>SUM(H22:H27)</f>
        <v>0</v>
      </c>
      <c r="J28" s="86" t="str">
        <f t="shared" si="1"/>
        <v/>
      </c>
    </row>
    <row r="29" spans="1:10" s="229" customFormat="1" ht="9.75" customHeight="1">
      <c r="A29" s="626"/>
      <c r="B29" s="651" t="s">
        <v>163</v>
      </c>
      <c r="C29" s="652"/>
      <c r="D29" s="650">
        <f>D20+D28</f>
        <v>0</v>
      </c>
      <c r="F29" s="1516" t="str">
        <f t="shared" si="0"/>
        <v/>
      </c>
      <c r="H29" s="650">
        <f>H20+H28</f>
        <v>0</v>
      </c>
      <c r="J29" s="86" t="str">
        <f t="shared" si="1"/>
        <v/>
      </c>
    </row>
    <row r="30" spans="1:10" s="229" customFormat="1" ht="15" customHeight="1">
      <c r="A30" s="653" t="s">
        <v>66</v>
      </c>
      <c r="B30" s="654"/>
      <c r="C30" s="655"/>
      <c r="D30" s="656"/>
      <c r="F30" s="90" t="str">
        <f t="shared" si="0"/>
        <v/>
      </c>
      <c r="H30" s="656"/>
      <c r="J30" s="82" t="str">
        <f t="shared" si="1"/>
        <v/>
      </c>
    </row>
    <row r="31" spans="1:10" s="524" customFormat="1" ht="12.75" customHeight="1">
      <c r="A31" s="628" t="s">
        <v>67</v>
      </c>
      <c r="B31" s="629"/>
      <c r="C31" s="641"/>
      <c r="D31" s="642"/>
      <c r="F31" s="90" t="str">
        <f t="shared" si="0"/>
        <v/>
      </c>
      <c r="H31" s="642"/>
      <c r="J31" s="82" t="str">
        <f t="shared" si="1"/>
        <v/>
      </c>
    </row>
    <row r="32" spans="1:10" s="524" customFormat="1" ht="12" customHeight="1">
      <c r="A32" s="657" t="s">
        <v>68</v>
      </c>
      <c r="B32" s="658"/>
      <c r="C32" s="641"/>
      <c r="D32" s="642"/>
      <c r="F32" s="90"/>
      <c r="H32" s="642"/>
      <c r="J32" s="82"/>
    </row>
    <row r="33" spans="1:10" s="524" customFormat="1" ht="12" customHeight="1">
      <c r="A33" s="1025" t="s">
        <v>521</v>
      </c>
      <c r="B33" s="663"/>
      <c r="C33" s="641"/>
      <c r="D33" s="643"/>
      <c r="F33" s="701" t="str">
        <f>IF(D33=0,"",D33/D$61)</f>
        <v/>
      </c>
      <c r="H33" s="643"/>
      <c r="J33" s="87" t="str">
        <f>IF(H33=0,"",H33/H$61)</f>
        <v/>
      </c>
    </row>
    <row r="34" spans="1:10" s="524" customFormat="1" ht="24.75" customHeight="1">
      <c r="A34" s="1774" t="s">
        <v>285</v>
      </c>
      <c r="B34" s="1775"/>
      <c r="C34" s="641"/>
      <c r="D34" s="646"/>
      <c r="F34" s="712" t="str">
        <f>IF(D34=0,"",D34/D$61)</f>
        <v/>
      </c>
      <c r="H34" s="646"/>
      <c r="J34" s="88" t="str">
        <f>IF(H34=0,"",H34/H$61)</f>
        <v/>
      </c>
    </row>
    <row r="35" spans="1:10" s="524" customFormat="1" ht="12" customHeight="1">
      <c r="A35" s="663" t="s">
        <v>69</v>
      </c>
      <c r="B35" s="663"/>
      <c r="C35" s="641"/>
      <c r="D35" s="659"/>
      <c r="F35" s="1517" t="str">
        <f>IF(D35=0,"",D35/D$61)</f>
        <v/>
      </c>
      <c r="H35" s="659"/>
      <c r="J35" s="660" t="str">
        <f>IF(H35=0,"",H35/H$61)</f>
        <v/>
      </c>
    </row>
    <row r="36" spans="1:10" s="524" customFormat="1" ht="12" customHeight="1">
      <c r="A36" s="1776"/>
      <c r="B36" s="1776"/>
      <c r="C36" s="641"/>
      <c r="D36" s="643"/>
      <c r="F36" s="701" t="str">
        <f>IF(D36=0,"",D36/D$61)</f>
        <v/>
      </c>
      <c r="H36" s="643"/>
      <c r="J36" s="87" t="str">
        <f>IF(H36=0,"",H36/H$61)</f>
        <v/>
      </c>
    </row>
    <row r="37" spans="1:10" s="524" customFormat="1" ht="12" customHeight="1">
      <c r="A37" s="1777" t="s">
        <v>70</v>
      </c>
      <c r="B37" s="1777"/>
      <c r="C37" s="641"/>
      <c r="D37" s="646"/>
      <c r="E37"/>
      <c r="F37"/>
      <c r="G37"/>
      <c r="H37"/>
      <c r="I37"/>
      <c r="J37"/>
    </row>
    <row r="38" spans="1:10" s="524" customFormat="1" ht="12" customHeight="1">
      <c r="A38" s="644" t="s">
        <v>71</v>
      </c>
      <c r="B38" s="645"/>
      <c r="C38" s="641"/>
      <c r="D38" s="643"/>
      <c r="F38" s="712" t="str">
        <f t="shared" ref="F38:F43" si="2">IF(D38=0,"",D38/D$61)</f>
        <v/>
      </c>
      <c r="H38" s="646"/>
      <c r="J38" s="646" t="str">
        <f t="shared" ref="J38:J43" si="3">IF(H38=0,"",H38/H$61)</f>
        <v/>
      </c>
    </row>
    <row r="39" spans="1:10" s="524" customFormat="1" ht="12" customHeight="1">
      <c r="A39" s="661" t="s">
        <v>72</v>
      </c>
      <c r="B39" s="645"/>
      <c r="C39" s="648"/>
      <c r="D39" s="646"/>
      <c r="F39" s="712" t="str">
        <f t="shared" si="2"/>
        <v/>
      </c>
      <c r="H39" s="646"/>
      <c r="J39" s="88" t="str">
        <f t="shared" si="3"/>
        <v/>
      </c>
    </row>
    <row r="40" spans="1:10" s="524" customFormat="1" ht="22.5" customHeight="1">
      <c r="A40" s="1773" t="s">
        <v>286</v>
      </c>
      <c r="B40" s="1778"/>
      <c r="C40" s="619"/>
      <c r="D40" s="659"/>
      <c r="F40" s="1517" t="str">
        <f t="shared" si="2"/>
        <v/>
      </c>
      <c r="H40" s="659"/>
      <c r="J40" s="660" t="str">
        <f t="shared" si="3"/>
        <v/>
      </c>
    </row>
    <row r="41" spans="1:10" s="524" customFormat="1" ht="12" customHeight="1">
      <c r="A41" s="1764"/>
      <c r="B41" s="1764"/>
      <c r="C41" s="641"/>
      <c r="D41" s="643"/>
      <c r="F41" s="701" t="str">
        <f t="shared" si="2"/>
        <v/>
      </c>
      <c r="H41" s="643"/>
      <c r="J41" s="87" t="str">
        <f t="shared" si="3"/>
        <v/>
      </c>
    </row>
    <row r="42" spans="1:10" s="524" customFormat="1" ht="11.25" customHeight="1">
      <c r="A42" s="634"/>
      <c r="B42" s="635" t="s">
        <v>54</v>
      </c>
      <c r="C42" s="662"/>
      <c r="D42" s="638">
        <f>SUM(D32:D41)</f>
        <v>0</v>
      </c>
      <c r="F42" s="1516" t="str">
        <f t="shared" si="2"/>
        <v/>
      </c>
      <c r="H42" s="638">
        <f>SUM(H32:H41)</f>
        <v>0</v>
      </c>
      <c r="J42" s="86" t="str">
        <f t="shared" si="3"/>
        <v/>
      </c>
    </row>
    <row r="43" spans="1:10" s="524" customFormat="1" ht="12.75" customHeight="1">
      <c r="A43" s="628" t="s">
        <v>73</v>
      </c>
      <c r="B43" s="629"/>
      <c r="C43" s="641"/>
      <c r="D43" s="642"/>
      <c r="F43" s="90" t="str">
        <f t="shared" si="2"/>
        <v/>
      </c>
      <c r="H43" s="642"/>
      <c r="J43" s="82" t="str">
        <f t="shared" si="3"/>
        <v/>
      </c>
    </row>
    <row r="44" spans="1:10" s="524" customFormat="1" ht="12" customHeight="1">
      <c r="A44" s="1263" t="s">
        <v>635</v>
      </c>
      <c r="B44" s="658"/>
      <c r="C44" s="641"/>
      <c r="D44"/>
      <c r="E44"/>
      <c r="F44"/>
      <c r="G44"/>
      <c r="H44"/>
      <c r="I44"/>
      <c r="J44"/>
    </row>
    <row r="45" spans="1:10" s="524" customFormat="1" ht="12" customHeight="1">
      <c r="A45" s="663" t="s">
        <v>74</v>
      </c>
      <c r="B45" s="645"/>
      <c r="C45" s="647"/>
      <c r="D45" s="643"/>
      <c r="F45" s="701" t="str">
        <f t="shared" ref="F45:F53" si="4">IF(D45=0,"",D45/D$61)</f>
        <v/>
      </c>
      <c r="H45" s="643"/>
      <c r="J45" s="87" t="str">
        <f t="shared" ref="J45:J53" si="5">IF(H45=0,"",H45/H$61)</f>
        <v/>
      </c>
    </row>
    <row r="46" spans="1:10" s="524" customFormat="1" ht="12" customHeight="1">
      <c r="A46" s="663" t="s">
        <v>75</v>
      </c>
      <c r="B46" s="645"/>
      <c r="C46" s="640"/>
      <c r="D46" s="646"/>
      <c r="F46" s="712" t="str">
        <f t="shared" si="4"/>
        <v/>
      </c>
      <c r="H46" s="646"/>
      <c r="J46" s="88" t="str">
        <f t="shared" si="5"/>
        <v/>
      </c>
    </row>
    <row r="47" spans="1:10" s="524" customFormat="1" ht="12" customHeight="1">
      <c r="A47" s="620" t="s">
        <v>69</v>
      </c>
      <c r="B47" s="621"/>
      <c r="C47" s="641"/>
      <c r="D47" s="659"/>
      <c r="F47" s="1517" t="str">
        <f t="shared" si="4"/>
        <v/>
      </c>
      <c r="H47" s="659"/>
      <c r="J47" s="660" t="str">
        <f t="shared" si="5"/>
        <v/>
      </c>
    </row>
    <row r="48" spans="1:10" s="524" customFormat="1" ht="12" customHeight="1">
      <c r="A48" s="1764"/>
      <c r="B48" s="1764"/>
      <c r="C48" s="641"/>
      <c r="D48" s="642"/>
      <c r="F48" s="90" t="str">
        <f t="shared" si="4"/>
        <v/>
      </c>
      <c r="H48" s="642"/>
      <c r="J48" s="82" t="str">
        <f t="shared" si="5"/>
        <v/>
      </c>
    </row>
    <row r="49" spans="1:10" s="524" customFormat="1" ht="12" customHeight="1">
      <c r="A49" s="644" t="s">
        <v>76</v>
      </c>
      <c r="B49" s="645"/>
      <c r="C49" s="641"/>
      <c r="D49" s="646"/>
      <c r="F49" s="712" t="str">
        <f t="shared" si="4"/>
        <v/>
      </c>
      <c r="H49" s="646"/>
      <c r="J49" s="88" t="str">
        <f t="shared" si="5"/>
        <v/>
      </c>
    </row>
    <row r="50" spans="1:10" s="524" customFormat="1" ht="12" customHeight="1">
      <c r="A50" s="661" t="s">
        <v>47</v>
      </c>
      <c r="B50" s="645"/>
      <c r="C50" s="629"/>
      <c r="D50" s="646"/>
      <c r="F50" s="712" t="str">
        <f t="shared" si="4"/>
        <v/>
      </c>
      <c r="H50" s="646"/>
      <c r="J50" s="88" t="str">
        <f t="shared" si="5"/>
        <v/>
      </c>
    </row>
    <row r="51" spans="1:10" s="524" customFormat="1" ht="12" customHeight="1">
      <c r="A51" s="644" t="s">
        <v>287</v>
      </c>
      <c r="B51" s="645"/>
      <c r="C51" s="664"/>
      <c r="D51" s="646"/>
      <c r="F51" s="712" t="str">
        <f t="shared" si="4"/>
        <v/>
      </c>
      <c r="H51" s="646"/>
      <c r="J51" s="88" t="str">
        <f t="shared" si="5"/>
        <v/>
      </c>
    </row>
    <row r="52" spans="1:10" s="524" customFormat="1" ht="12" customHeight="1">
      <c r="A52" s="634"/>
      <c r="B52" s="635" t="s">
        <v>54</v>
      </c>
      <c r="C52" s="641"/>
      <c r="D52" s="638">
        <f>SUM(D44:D51)</f>
        <v>0</v>
      </c>
      <c r="F52" s="1516" t="str">
        <f t="shared" si="4"/>
        <v/>
      </c>
      <c r="H52" s="638">
        <f>SUM(H44:H51)</f>
        <v>0</v>
      </c>
      <c r="J52" s="86" t="str">
        <f t="shared" si="5"/>
        <v/>
      </c>
    </row>
    <row r="53" spans="1:10" s="524" customFormat="1" ht="15" customHeight="1">
      <c r="A53" s="665" t="s">
        <v>48</v>
      </c>
      <c r="B53" s="648"/>
      <c r="C53" s="641"/>
      <c r="D53" s="642"/>
      <c r="F53" s="90" t="str">
        <f t="shared" si="4"/>
        <v/>
      </c>
      <c r="H53" s="642"/>
      <c r="J53" s="82" t="str">
        <f t="shared" si="5"/>
        <v/>
      </c>
    </row>
    <row r="54" spans="1:10" s="524" customFormat="1" ht="12.75" customHeight="1">
      <c r="A54" s="1768" t="s">
        <v>402</v>
      </c>
      <c r="B54" s="1769"/>
      <c r="C54" s="641"/>
      <c r="D54" s="642"/>
      <c r="F54" s="90"/>
      <c r="H54" s="642"/>
      <c r="J54" s="82"/>
    </row>
    <row r="55" spans="1:10" s="524" customFormat="1" ht="12" customHeight="1">
      <c r="A55" s="663" t="s">
        <v>74</v>
      </c>
      <c r="B55" s="645"/>
      <c r="C55" s="666"/>
      <c r="D55" s="643"/>
      <c r="F55" s="701" t="str">
        <f t="shared" ref="F55:F60" si="6">IF(D55=0,"",D55/D$61)</f>
        <v/>
      </c>
      <c r="H55" s="643"/>
      <c r="J55" s="87" t="str">
        <f t="shared" ref="J55:J61" si="7">IF(H55=0,"",H55/H$61)</f>
        <v/>
      </c>
    </row>
    <row r="56" spans="1:10" s="524" customFormat="1" ht="12" customHeight="1">
      <c r="A56" s="663" t="s">
        <v>75</v>
      </c>
      <c r="B56" s="645"/>
      <c r="C56" s="666"/>
      <c r="D56" s="646"/>
      <c r="F56" s="712" t="str">
        <f t="shared" si="6"/>
        <v/>
      </c>
      <c r="H56" s="646"/>
      <c r="J56" s="88" t="str">
        <f t="shared" si="7"/>
        <v/>
      </c>
    </row>
    <row r="57" spans="1:10" s="524" customFormat="1" ht="12" customHeight="1">
      <c r="A57" s="657" t="s">
        <v>49</v>
      </c>
      <c r="B57" s="658"/>
      <c r="C57" s="667"/>
      <c r="D57" s="646"/>
      <c r="F57" s="712" t="str">
        <f t="shared" si="6"/>
        <v/>
      </c>
      <c r="H57" s="646"/>
      <c r="J57" s="88" t="str">
        <f t="shared" si="7"/>
        <v/>
      </c>
    </row>
    <row r="58" spans="1:10" s="524" customFormat="1" ht="12" customHeight="1">
      <c r="A58" s="634"/>
      <c r="B58" s="635" t="s">
        <v>54</v>
      </c>
      <c r="C58" s="668"/>
      <c r="D58" s="638">
        <f>SUM(D54:D57)</f>
        <v>0</v>
      </c>
      <c r="F58" s="1516" t="str">
        <f t="shared" si="6"/>
        <v/>
      </c>
      <c r="H58" s="638">
        <f>SUM(H54:H57)</f>
        <v>0</v>
      </c>
      <c r="J58" s="86" t="str">
        <f t="shared" si="7"/>
        <v/>
      </c>
    </row>
    <row r="59" spans="1:10" s="524" customFormat="1" ht="27" customHeight="1">
      <c r="A59" s="1770" t="s">
        <v>50</v>
      </c>
      <c r="B59" s="1770"/>
      <c r="C59" s="619"/>
      <c r="D59" s="669"/>
      <c r="F59" s="1518" t="str">
        <f t="shared" si="6"/>
        <v/>
      </c>
      <c r="H59" s="669"/>
      <c r="J59" s="89" t="str">
        <f>IF(H59=0,"",H59/H$61)</f>
        <v/>
      </c>
    </row>
    <row r="60" spans="1:10" s="229" customFormat="1" ht="15.75" customHeight="1">
      <c r="A60" s="670" t="s">
        <v>164</v>
      </c>
      <c r="B60" s="651"/>
      <c r="C60" s="671"/>
      <c r="D60" s="672">
        <f>D42+D52+D58+D59</f>
        <v>0</v>
      </c>
      <c r="F60" s="1518" t="str">
        <f t="shared" si="6"/>
        <v/>
      </c>
      <c r="H60" s="672">
        <f>H42+H52+H58+H59</f>
        <v>0</v>
      </c>
      <c r="J60" s="89" t="str">
        <f t="shared" si="7"/>
        <v/>
      </c>
    </row>
    <row r="61" spans="1:10" s="229" customFormat="1" ht="21.75" customHeight="1">
      <c r="A61" s="626" t="s">
        <v>51</v>
      </c>
      <c r="B61" s="627"/>
      <c r="C61" s="673"/>
      <c r="D61" s="672">
        <f>D29+D60</f>
        <v>0</v>
      </c>
      <c r="F61" s="1518" t="str">
        <f>IF(D61=0,"",D61/D$61)</f>
        <v/>
      </c>
      <c r="H61" s="672">
        <f>H29+H60</f>
        <v>0</v>
      </c>
      <c r="J61" s="89" t="str">
        <f t="shared" si="7"/>
        <v/>
      </c>
    </row>
    <row r="62" spans="1:10" s="675" customFormat="1" ht="16.5" customHeight="1">
      <c r="A62" s="19" t="s">
        <v>52</v>
      </c>
      <c r="B62" s="674"/>
      <c r="D62" s="676">
        <v>1000</v>
      </c>
      <c r="F62" s="1519" t="e">
        <f>IF(D62=0,"",D62/D$61)</f>
        <v>#DIV/0!</v>
      </c>
      <c r="H62" s="676"/>
      <c r="J62" s="1343" t="str">
        <f>IF(H62=0,"",H62/H$61)</f>
        <v/>
      </c>
    </row>
    <row r="63" spans="1:10" s="675" customFormat="1" ht="5.25" customHeight="1">
      <c r="A63" s="35"/>
      <c r="B63" s="674"/>
      <c r="D63" s="677"/>
      <c r="F63" s="90"/>
      <c r="H63" s="677"/>
      <c r="J63" s="90"/>
    </row>
    <row r="64" spans="1:10" s="229" customFormat="1" ht="12.75" customHeight="1">
      <c r="A64" s="678" t="s">
        <v>53</v>
      </c>
      <c r="B64" s="679"/>
      <c r="C64" s="673"/>
      <c r="D64" s="656"/>
      <c r="F64" s="90"/>
      <c r="H64" s="656"/>
      <c r="J64" s="82"/>
    </row>
    <row r="65" spans="1:10" s="229" customFormat="1" ht="6" customHeight="1">
      <c r="A65" s="680"/>
      <c r="B65" s="681"/>
      <c r="C65" s="673"/>
      <c r="D65" s="656"/>
      <c r="F65" s="90"/>
      <c r="H65" s="656"/>
      <c r="J65" s="82"/>
    </row>
    <row r="66" spans="1:10" s="229" customFormat="1" ht="6" customHeight="1">
      <c r="A66" s="680"/>
      <c r="B66" s="681"/>
      <c r="C66" s="673"/>
      <c r="D66" s="656"/>
      <c r="F66" s="90"/>
      <c r="H66" s="656"/>
      <c r="J66" s="82"/>
    </row>
    <row r="67" spans="1:10" ht="15" customHeight="1">
      <c r="A67" s="1771" t="s">
        <v>687</v>
      </c>
      <c r="B67" s="1772"/>
      <c r="C67"/>
      <c r="D67" s="636"/>
      <c r="F67" s="685"/>
      <c r="H67" s="636"/>
      <c r="J67" s="81"/>
    </row>
    <row r="68" spans="1:10" ht="15.75" customHeight="1">
      <c r="A68" s="682"/>
      <c r="B68" s="683"/>
      <c r="C68"/>
      <c r="D68" s="684"/>
      <c r="F68" s="685"/>
      <c r="H68" s="684"/>
      <c r="J68" s="685"/>
    </row>
    <row r="69" spans="1:10" ht="46.5" customHeight="1">
      <c r="A69" s="1767" t="s">
        <v>658</v>
      </c>
      <c r="B69" s="1766"/>
      <c r="C69"/>
      <c r="D69" s="684"/>
      <c r="F69" s="685"/>
      <c r="H69" s="684"/>
      <c r="J69" s="685"/>
    </row>
    <row r="70" spans="1:10" ht="12.75" customHeight="1">
      <c r="A70" s="686" t="s">
        <v>288</v>
      </c>
      <c r="B70" s="687"/>
      <c r="C70"/>
      <c r="D70" s="636"/>
      <c r="F70" s="685"/>
      <c r="H70" s="636"/>
      <c r="J70" s="81"/>
    </row>
    <row r="71" spans="1:10" ht="11.25" customHeight="1">
      <c r="A71" s="688" t="s">
        <v>289</v>
      </c>
      <c r="B71" s="631"/>
      <c r="C71"/>
      <c r="D71" s="643"/>
      <c r="E71" s="524"/>
      <c r="F71" s="701" t="str">
        <f>IF(D71=0,"",D71/D$61)</f>
        <v/>
      </c>
      <c r="G71" s="524"/>
      <c r="H71" s="643"/>
      <c r="I71" s="524"/>
      <c r="J71" s="87" t="str">
        <f>IF(H71=0,"",H71/H$61)</f>
        <v/>
      </c>
    </row>
    <row r="72" spans="1:10" ht="12" customHeight="1">
      <c r="A72" s="689" t="s">
        <v>290</v>
      </c>
      <c r="B72" s="631"/>
      <c r="C72"/>
      <c r="D72" s="632"/>
      <c r="F72" s="301" t="str">
        <f t="shared" ref="F72:F94" si="8">IF(D72=0,"",D72/D$61)</f>
        <v/>
      </c>
      <c r="H72" s="632"/>
      <c r="J72" s="85" t="str">
        <f t="shared" ref="J72:J94" si="9">IF(H72=0,"",H72/H$61)</f>
        <v/>
      </c>
    </row>
    <row r="73" spans="1:10" ht="12" customHeight="1">
      <c r="A73" s="688" t="s">
        <v>291</v>
      </c>
      <c r="B73" s="631"/>
      <c r="C73"/>
      <c r="D73" s="632"/>
      <c r="F73" s="301" t="str">
        <f t="shared" si="8"/>
        <v/>
      </c>
      <c r="H73" s="632"/>
      <c r="J73" s="85" t="str">
        <f t="shared" si="9"/>
        <v/>
      </c>
    </row>
    <row r="74" spans="1:10" ht="12" customHeight="1">
      <c r="A74" s="688" t="s">
        <v>292</v>
      </c>
      <c r="B74" s="631"/>
      <c r="C74"/>
      <c r="D74" s="632"/>
      <c r="F74" s="301" t="str">
        <f t="shared" si="8"/>
        <v/>
      </c>
      <c r="H74" s="632"/>
      <c r="J74" s="85" t="str">
        <f t="shared" si="9"/>
        <v/>
      </c>
    </row>
    <row r="75" spans="1:10" ht="12" customHeight="1">
      <c r="A75" s="689" t="s">
        <v>293</v>
      </c>
      <c r="B75" s="631"/>
      <c r="C75"/>
      <c r="D75" s="1342"/>
      <c r="F75" s="301" t="str">
        <f t="shared" si="8"/>
        <v/>
      </c>
      <c r="H75" s="632"/>
      <c r="J75" s="85" t="str">
        <f t="shared" si="9"/>
        <v/>
      </c>
    </row>
    <row r="76" spans="1:10" ht="12" customHeight="1">
      <c r="A76" s="690" t="s">
        <v>117</v>
      </c>
      <c r="C76"/>
      <c r="D76" s="691"/>
      <c r="F76" s="703" t="str">
        <f t="shared" si="8"/>
        <v/>
      </c>
      <c r="H76" s="691"/>
      <c r="J76" s="91" t="str">
        <f>IF(H76=0,"",H76/H$61)</f>
        <v/>
      </c>
    </row>
    <row r="77" spans="1:10" ht="12" customHeight="1">
      <c r="A77" s="1764"/>
      <c r="B77" s="1764"/>
      <c r="C77"/>
      <c r="D77" s="632"/>
      <c r="F77" s="301" t="str">
        <f t="shared" si="8"/>
        <v/>
      </c>
      <c r="H77" s="632"/>
      <c r="J77" s="85" t="str">
        <f>IF(H77=0,"",H77/H$61)</f>
        <v/>
      </c>
    </row>
    <row r="78" spans="1:10" ht="12" customHeight="1">
      <c r="A78" s="1764"/>
      <c r="B78" s="1764"/>
      <c r="C78"/>
      <c r="D78" s="632"/>
      <c r="F78" s="301" t="str">
        <f t="shared" si="8"/>
        <v/>
      </c>
      <c r="H78" s="632"/>
      <c r="J78" s="85" t="str">
        <f>IF(H78=0,"",H78/H$61)</f>
        <v/>
      </c>
    </row>
    <row r="79" spans="1:10" ht="12" customHeight="1">
      <c r="A79" s="634"/>
      <c r="B79" s="635" t="s">
        <v>54</v>
      </c>
      <c r="C79"/>
      <c r="D79" s="692">
        <f>SUM(D71:D78)</f>
        <v>0</v>
      </c>
      <c r="F79" s="706" t="str">
        <f>IF(D79=0,"",D79/D$61)</f>
        <v/>
      </c>
      <c r="H79" s="692">
        <f>SUM(H71:H78)</f>
        <v>0</v>
      </c>
      <c r="J79" s="693" t="str">
        <f>IF(H79=0,"",H79/H$61)</f>
        <v/>
      </c>
    </row>
    <row r="80" spans="1:10" ht="11.25" customHeight="1">
      <c r="A80" s="694" t="s">
        <v>294</v>
      </c>
      <c r="B80" s="695"/>
      <c r="C80"/>
      <c r="D80" s="636"/>
      <c r="F80" s="685" t="str">
        <f t="shared" si="8"/>
        <v/>
      </c>
      <c r="H80" s="636"/>
      <c r="J80" s="81" t="str">
        <f t="shared" si="9"/>
        <v/>
      </c>
    </row>
    <row r="81" spans="1:10" ht="12" customHeight="1">
      <c r="A81" s="688" t="s">
        <v>295</v>
      </c>
      <c r="B81" s="631"/>
      <c r="C81"/>
      <c r="D81" s="632"/>
      <c r="F81" s="301" t="str">
        <f>IF(D81=0,"",D81/D$61)</f>
        <v/>
      </c>
      <c r="H81" s="632"/>
      <c r="J81" s="85" t="str">
        <f t="shared" si="9"/>
        <v/>
      </c>
    </row>
    <row r="82" spans="1:10" ht="12" customHeight="1">
      <c r="A82" s="688" t="s">
        <v>296</v>
      </c>
      <c r="B82" s="631"/>
      <c r="C82"/>
      <c r="D82" s="632"/>
      <c r="F82" s="301" t="str">
        <f t="shared" si="8"/>
        <v/>
      </c>
      <c r="H82" s="632"/>
      <c r="J82" s="85" t="str">
        <f t="shared" si="9"/>
        <v/>
      </c>
    </row>
    <row r="83" spans="1:10" ht="12" customHeight="1">
      <c r="A83" s="688" t="s">
        <v>297</v>
      </c>
      <c r="B83" s="631"/>
      <c r="C83"/>
      <c r="D83" s="632"/>
      <c r="F83" s="301" t="str">
        <f t="shared" si="8"/>
        <v/>
      </c>
      <c r="H83" s="632"/>
      <c r="J83" s="85" t="str">
        <f t="shared" si="9"/>
        <v/>
      </c>
    </row>
    <row r="84" spans="1:10" ht="12" customHeight="1">
      <c r="A84" s="688" t="s">
        <v>298</v>
      </c>
      <c r="B84" s="631"/>
      <c r="C84"/>
      <c r="D84" s="632"/>
      <c r="F84" s="301" t="str">
        <f t="shared" si="8"/>
        <v/>
      </c>
      <c r="H84" s="632"/>
      <c r="J84" s="85" t="str">
        <f t="shared" si="9"/>
        <v/>
      </c>
    </row>
    <row r="85" spans="1:10" ht="12" customHeight="1">
      <c r="A85" s="688" t="s">
        <v>299</v>
      </c>
      <c r="B85" s="631"/>
      <c r="C85"/>
      <c r="D85" s="632"/>
      <c r="F85" s="301" t="str">
        <f t="shared" si="8"/>
        <v/>
      </c>
      <c r="H85" s="632"/>
      <c r="J85" s="85" t="str">
        <f t="shared" si="9"/>
        <v/>
      </c>
    </row>
    <row r="86" spans="1:10" ht="12" customHeight="1">
      <c r="A86" s="690" t="s">
        <v>117</v>
      </c>
      <c r="C86"/>
      <c r="D86" s="632"/>
      <c r="F86" s="301" t="str">
        <f>IF(D86=0,"",D86/D$61)</f>
        <v/>
      </c>
      <c r="H86" s="632"/>
      <c r="J86" s="85" t="str">
        <f t="shared" ref="J86" si="10">IF(H86=0,"",H86/H$61)</f>
        <v/>
      </c>
    </row>
    <row r="87" spans="1:10" ht="12" customHeight="1">
      <c r="A87" s="1764"/>
      <c r="B87" s="1764"/>
      <c r="C87"/>
      <c r="D87" s="632"/>
      <c r="F87" s="301" t="str">
        <f>IF(D87=0,"",D87/D$61)</f>
        <v/>
      </c>
      <c r="H87" s="632"/>
      <c r="J87" s="85" t="str">
        <f t="shared" si="9"/>
        <v/>
      </c>
    </row>
    <row r="88" spans="1:10" ht="12" customHeight="1">
      <c r="A88" s="1764"/>
      <c r="B88" s="1764"/>
      <c r="C88"/>
      <c r="D88" s="632"/>
      <c r="F88" s="301" t="str">
        <f t="shared" si="8"/>
        <v/>
      </c>
      <c r="H88" s="632"/>
      <c r="J88" s="85" t="str">
        <f t="shared" si="9"/>
        <v/>
      </c>
    </row>
    <row r="89" spans="1:10" ht="12" customHeight="1">
      <c r="A89" s="634"/>
      <c r="B89" s="635" t="s">
        <v>54</v>
      </c>
      <c r="C89"/>
      <c r="D89" s="692">
        <f>SUM(D81:D88)</f>
        <v>0</v>
      </c>
      <c r="F89" s="706" t="str">
        <f>IF(D89=0,"",D89/D$61)</f>
        <v/>
      </c>
      <c r="H89" s="692">
        <f>SUM(H81:H88)</f>
        <v>0</v>
      </c>
      <c r="J89" s="693" t="str">
        <f t="shared" si="9"/>
        <v/>
      </c>
    </row>
    <row r="90" spans="1:10" ht="10.5" customHeight="1">
      <c r="A90" s="694" t="s">
        <v>300</v>
      </c>
      <c r="B90" s="695"/>
      <c r="C90"/>
      <c r="D90" s="636"/>
      <c r="F90" s="685" t="str">
        <f t="shared" si="8"/>
        <v/>
      </c>
      <c r="H90" s="636"/>
      <c r="J90" s="81" t="str">
        <f t="shared" si="9"/>
        <v/>
      </c>
    </row>
    <row r="91" spans="1:10" ht="12" customHeight="1">
      <c r="A91" s="689" t="s">
        <v>301</v>
      </c>
      <c r="B91" s="631"/>
      <c r="C91"/>
      <c r="D91" s="632"/>
      <c r="F91" s="301" t="str">
        <f>IF(D91=0,"",D91/D$61)</f>
        <v/>
      </c>
      <c r="H91" s="632"/>
      <c r="J91" s="85" t="str">
        <f t="shared" si="9"/>
        <v/>
      </c>
    </row>
    <row r="92" spans="1:10" ht="12" customHeight="1">
      <c r="A92" s="688" t="s">
        <v>302</v>
      </c>
      <c r="B92" s="631"/>
      <c r="C92"/>
      <c r="D92" s="632"/>
      <c r="F92" s="301" t="str">
        <f t="shared" ref="F92" si="11">IF(D92=0,"",D92/D$61)</f>
        <v/>
      </c>
      <c r="H92" s="632"/>
      <c r="J92" s="85" t="str">
        <f t="shared" ref="J92" si="12">IF(H92=0,"",H92/H$61)</f>
        <v/>
      </c>
    </row>
    <row r="93" spans="1:10" ht="12" customHeight="1">
      <c r="A93" s="689" t="s">
        <v>303</v>
      </c>
      <c r="B93" s="631"/>
      <c r="C93"/>
      <c r="D93" s="632"/>
      <c r="F93" s="301" t="str">
        <f t="shared" si="8"/>
        <v/>
      </c>
      <c r="H93" s="632"/>
      <c r="J93" s="85" t="str">
        <f t="shared" si="9"/>
        <v/>
      </c>
    </row>
    <row r="94" spans="1:10" ht="12" customHeight="1">
      <c r="A94" s="688" t="s">
        <v>15</v>
      </c>
      <c r="B94" s="631"/>
      <c r="C94"/>
      <c r="D94" s="697"/>
      <c r="F94" s="301" t="str">
        <f t="shared" si="8"/>
        <v/>
      </c>
      <c r="H94" s="697"/>
      <c r="J94" s="85" t="str">
        <f t="shared" si="9"/>
        <v/>
      </c>
    </row>
    <row r="95" spans="1:10" ht="12" customHeight="1">
      <c r="A95" s="690" t="s">
        <v>117</v>
      </c>
      <c r="C95"/>
      <c r="D95" s="697"/>
      <c r="F95" s="301" t="str">
        <f t="shared" ref="F95" si="13">IF(D95=0,"",D95/D$61)</f>
        <v/>
      </c>
      <c r="H95" s="697"/>
      <c r="J95" s="85" t="str">
        <f t="shared" ref="J95" si="14">IF(H95=0,"",H95/H$61)</f>
        <v/>
      </c>
    </row>
    <row r="96" spans="1:10" ht="12" customHeight="1">
      <c r="A96" s="1764"/>
      <c r="B96" s="1764"/>
      <c r="C96"/>
      <c r="D96" s="632"/>
      <c r="F96" s="301" t="str">
        <f t="shared" ref="F96:F106" si="15">IF(D96=0,"",D96/D$61)</f>
        <v/>
      </c>
      <c r="H96" s="632"/>
      <c r="J96" s="85" t="str">
        <f t="shared" ref="J96:J107" si="16">IF(H96=0,"",H96/H$61)</f>
        <v/>
      </c>
    </row>
    <row r="97" spans="1:10" ht="12" customHeight="1">
      <c r="A97" s="1764"/>
      <c r="B97" s="1764"/>
      <c r="C97"/>
      <c r="D97" s="632"/>
      <c r="F97" s="301" t="str">
        <f t="shared" si="15"/>
        <v/>
      </c>
      <c r="H97" s="632"/>
      <c r="J97" s="85" t="str">
        <f t="shared" si="16"/>
        <v/>
      </c>
    </row>
    <row r="98" spans="1:10" ht="12.75" customHeight="1">
      <c r="A98" s="634"/>
      <c r="B98" s="635" t="s">
        <v>54</v>
      </c>
      <c r="C98"/>
      <c r="D98" s="692">
        <f>SUM(D91:D97)</f>
        <v>0</v>
      </c>
      <c r="F98" s="706" t="str">
        <f>IF(D98=0,"",D98/D$61)</f>
        <v/>
      </c>
      <c r="H98" s="692">
        <f>SUM(H91:H97)</f>
        <v>0</v>
      </c>
      <c r="J98" s="693" t="str">
        <f>IF(H98=0,"",H98/H$61)</f>
        <v/>
      </c>
    </row>
    <row r="99" spans="1:10" ht="11.25" customHeight="1">
      <c r="A99" s="694" t="s">
        <v>304</v>
      </c>
      <c r="B99" s="695"/>
      <c r="C99"/>
      <c r="D99" s="636"/>
      <c r="F99" s="685" t="str">
        <f t="shared" si="15"/>
        <v/>
      </c>
      <c r="H99" s="636"/>
      <c r="J99" s="81" t="str">
        <f t="shared" si="16"/>
        <v/>
      </c>
    </row>
    <row r="100" spans="1:10" ht="12" customHeight="1">
      <c r="A100" s="688" t="s">
        <v>305</v>
      </c>
      <c r="B100" s="631"/>
      <c r="C100"/>
      <c r="D100" s="632"/>
      <c r="E100" s="527"/>
      <c r="F100" s="301" t="str">
        <f>IF(D100=0,"",D100/D$61)</f>
        <v/>
      </c>
      <c r="G100" s="527"/>
      <c r="H100" s="632"/>
      <c r="I100" s="527"/>
      <c r="J100" s="85" t="str">
        <f>IF(H100=0,"",H100/H$61)</f>
        <v/>
      </c>
    </row>
    <row r="101" spans="1:10" ht="12" customHeight="1">
      <c r="A101" s="688" t="s">
        <v>306</v>
      </c>
      <c r="B101" s="631"/>
      <c r="C101"/>
      <c r="D101" s="632"/>
      <c r="E101" s="527"/>
      <c r="F101" s="301" t="str">
        <f>IF(D101=0,"",D101/D$61)</f>
        <v/>
      </c>
      <c r="G101" s="527"/>
      <c r="H101" s="632"/>
      <c r="I101" s="527"/>
      <c r="J101" s="85" t="str">
        <f>IF(H101=0,"",H101/H$61)</f>
        <v/>
      </c>
    </row>
    <row r="102" spans="1:10" ht="12" customHeight="1">
      <c r="A102" s="688" t="s">
        <v>307</v>
      </c>
      <c r="B102" s="631"/>
      <c r="C102"/>
      <c r="D102" s="632"/>
      <c r="E102" s="527"/>
      <c r="F102" s="301" t="str">
        <f t="shared" si="15"/>
        <v/>
      </c>
      <c r="G102" s="527"/>
      <c r="H102" s="632"/>
      <c r="I102" s="527"/>
      <c r="J102" s="85" t="str">
        <f t="shared" si="16"/>
        <v/>
      </c>
    </row>
    <row r="103" spans="1:10" ht="12" customHeight="1">
      <c r="A103" s="924" t="s">
        <v>308</v>
      </c>
      <c r="B103" s="631"/>
      <c r="C103"/>
      <c r="D103" s="632"/>
      <c r="E103" s="527"/>
      <c r="F103" s="301" t="str">
        <f t="shared" si="15"/>
        <v/>
      </c>
      <c r="G103" s="527"/>
      <c r="H103" s="632"/>
      <c r="I103" s="527"/>
      <c r="J103" s="85" t="str">
        <f t="shared" si="16"/>
        <v/>
      </c>
    </row>
    <row r="104" spans="1:10" ht="12" customHeight="1">
      <c r="A104" s="689" t="s">
        <v>309</v>
      </c>
      <c r="B104" s="631"/>
      <c r="C104"/>
      <c r="D104" s="632"/>
      <c r="E104" s="527"/>
      <c r="F104" s="301" t="str">
        <f>IF(D104=0,"",D104/D$61)</f>
        <v/>
      </c>
      <c r="G104" s="527"/>
      <c r="H104" s="632"/>
      <c r="I104" s="527"/>
      <c r="J104" s="85" t="str">
        <f>IF(H104=0,"",H104/H$61)</f>
        <v/>
      </c>
    </row>
    <row r="105" spans="1:10" ht="12" customHeight="1">
      <c r="A105" s="1762"/>
      <c r="B105" s="1762"/>
      <c r="C105"/>
      <c r="D105" s="632"/>
      <c r="E105" s="527"/>
      <c r="F105" s="301" t="str">
        <f t="shared" si="15"/>
        <v/>
      </c>
      <c r="G105" s="527"/>
      <c r="H105" s="632"/>
      <c r="I105" s="527"/>
      <c r="J105" s="85" t="str">
        <f t="shared" si="16"/>
        <v/>
      </c>
    </row>
    <row r="106" spans="1:10" ht="12" customHeight="1">
      <c r="A106" s="1765"/>
      <c r="B106" s="1765"/>
      <c r="C106"/>
      <c r="D106" s="632"/>
      <c r="E106" s="527"/>
      <c r="F106" s="301" t="str">
        <f t="shared" si="15"/>
        <v/>
      </c>
      <c r="G106" s="527"/>
      <c r="H106" s="632"/>
      <c r="I106" s="527"/>
      <c r="J106" s="85" t="str">
        <f t="shared" si="16"/>
        <v/>
      </c>
    </row>
    <row r="107" spans="1:10" s="2" customFormat="1" ht="12.75" customHeight="1">
      <c r="A107" s="634"/>
      <c r="B107" s="635" t="s">
        <v>54</v>
      </c>
      <c r="D107" s="692">
        <f>SUM(D100:D106)</f>
        <v>0</v>
      </c>
      <c r="E107" s="527"/>
      <c r="F107" s="706" t="str">
        <f>IF(D107=0,"",D107/D$61)</f>
        <v/>
      </c>
      <c r="G107" s="527"/>
      <c r="H107" s="692">
        <f>SUM(H100:H106)</f>
        <v>0</v>
      </c>
      <c r="I107" s="527"/>
      <c r="J107" s="693" t="str">
        <f t="shared" si="16"/>
        <v/>
      </c>
    </row>
    <row r="108" spans="1:10" s="229" customFormat="1" ht="8.25" customHeight="1">
      <c r="A108" s="680"/>
      <c r="B108" s="681"/>
      <c r="C108" s="673"/>
      <c r="D108" s="656"/>
      <c r="F108" s="90"/>
      <c r="H108" s="656"/>
      <c r="J108" s="82"/>
    </row>
    <row r="109" spans="1:10" s="229" customFormat="1" ht="8.25" customHeight="1">
      <c r="A109" s="698"/>
      <c r="B109" s="635"/>
      <c r="C109" s="673"/>
      <c r="D109" s="656"/>
      <c r="F109" s="90"/>
      <c r="H109" s="656"/>
      <c r="J109" s="82"/>
    </row>
    <row r="110" spans="1:10" ht="45" customHeight="1">
      <c r="A110" s="1766" t="s">
        <v>335</v>
      </c>
      <c r="B110" s="1766"/>
      <c r="C110"/>
      <c r="D110" s="684"/>
      <c r="F110" s="685"/>
      <c r="H110" s="684"/>
      <c r="J110" s="685"/>
    </row>
    <row r="111" spans="1:10" ht="6.75" customHeight="1">
      <c r="A111" s="699"/>
      <c r="B111" s="700"/>
      <c r="C111"/>
      <c r="D111" s="684"/>
      <c r="F111" s="685"/>
      <c r="H111" s="684"/>
      <c r="J111" s="685"/>
    </row>
    <row r="112" spans="1:10" ht="12" customHeight="1">
      <c r="A112" s="686" t="s">
        <v>288</v>
      </c>
      <c r="B112" s="686"/>
      <c r="C112"/>
      <c r="D112" s="684"/>
      <c r="F112" s="685"/>
      <c r="H112" s="684"/>
      <c r="J112" s="685"/>
    </row>
    <row r="113" spans="1:10" ht="12" customHeight="1">
      <c r="A113" s="688" t="s">
        <v>289</v>
      </c>
      <c r="B113" s="688"/>
      <c r="C113"/>
      <c r="D113" s="643"/>
      <c r="E113" s="524"/>
      <c r="F113" s="701" t="str">
        <f t="shared" ref="F113:F119" si="17">IF(D113=0,"",D113/D$61)</f>
        <v/>
      </c>
      <c r="G113" s="524"/>
      <c r="H113" s="643"/>
      <c r="I113" s="524"/>
      <c r="J113" s="701" t="str">
        <f t="shared" ref="J113:J119" si="18">IF(H113=0,"",H113/H$61)</f>
        <v/>
      </c>
    </row>
    <row r="114" spans="1:10" ht="12" customHeight="1">
      <c r="A114" s="689" t="s">
        <v>290</v>
      </c>
      <c r="B114" s="688"/>
      <c r="C114"/>
      <c r="D114" s="697"/>
      <c r="F114" s="301" t="str">
        <f t="shared" si="17"/>
        <v/>
      </c>
      <c r="H114" s="697"/>
      <c r="J114" s="301" t="str">
        <f t="shared" si="18"/>
        <v/>
      </c>
    </row>
    <row r="115" spans="1:10" ht="12" customHeight="1">
      <c r="A115" s="688" t="s">
        <v>291</v>
      </c>
      <c r="B115" s="688"/>
      <c r="C115"/>
      <c r="D115" s="697"/>
      <c r="F115" s="301" t="str">
        <f t="shared" si="17"/>
        <v/>
      </c>
      <c r="H115" s="697"/>
      <c r="J115" s="301" t="str">
        <f t="shared" si="18"/>
        <v/>
      </c>
    </row>
    <row r="116" spans="1:10" ht="12" customHeight="1">
      <c r="A116" s="688" t="s">
        <v>292</v>
      </c>
      <c r="B116" s="688"/>
      <c r="C116"/>
      <c r="D116" s="697"/>
      <c r="F116" s="301" t="str">
        <f t="shared" si="17"/>
        <v/>
      </c>
      <c r="H116" s="697"/>
      <c r="J116" s="301" t="str">
        <f t="shared" si="18"/>
        <v/>
      </c>
    </row>
    <row r="117" spans="1:10" ht="12" customHeight="1">
      <c r="A117" s="688" t="s">
        <v>293</v>
      </c>
      <c r="B117" s="688"/>
      <c r="C117"/>
      <c r="D117" s="697"/>
      <c r="F117" s="301" t="str">
        <f t="shared" si="17"/>
        <v/>
      </c>
      <c r="H117" s="697"/>
      <c r="J117" s="301" t="str">
        <f t="shared" si="18"/>
        <v/>
      </c>
    </row>
    <row r="118" spans="1:10" ht="12" customHeight="1">
      <c r="A118" s="688" t="s">
        <v>296</v>
      </c>
      <c r="B118" s="688"/>
      <c r="C118"/>
      <c r="D118" s="697"/>
      <c r="F118" s="301" t="str">
        <f t="shared" si="17"/>
        <v/>
      </c>
      <c r="H118" s="697"/>
      <c r="J118" s="301" t="str">
        <f t="shared" si="18"/>
        <v/>
      </c>
    </row>
    <row r="119" spans="1:10" ht="10.5" customHeight="1">
      <c r="A119" s="690" t="s">
        <v>117</v>
      </c>
      <c r="B119" s="690"/>
      <c r="C119"/>
      <c r="D119" s="697"/>
      <c r="F119" s="301" t="str">
        <f t="shared" si="17"/>
        <v/>
      </c>
      <c r="H119" s="697"/>
      <c r="J119" s="301" t="str">
        <f t="shared" si="18"/>
        <v/>
      </c>
    </row>
    <row r="120" spans="1:10" ht="11.25" customHeight="1">
      <c r="A120" s="1762"/>
      <c r="B120" s="1762"/>
      <c r="C120"/>
      <c r="D120" s="697"/>
      <c r="F120" s="301" t="str">
        <f t="shared" ref="F120:F141" si="19">IF(D120=0,"",D120/D$61)</f>
        <v/>
      </c>
      <c r="H120" s="697"/>
      <c r="J120" s="301" t="str">
        <f t="shared" ref="J120:J141" si="20">IF(H120=0,"",H120/H$61)</f>
        <v/>
      </c>
    </row>
    <row r="121" spans="1:10" ht="12" customHeight="1">
      <c r="A121" s="1762"/>
      <c r="B121" s="1762"/>
      <c r="C121"/>
      <c r="D121" s="697"/>
      <c r="F121" s="301" t="str">
        <f t="shared" si="19"/>
        <v/>
      </c>
      <c r="H121" s="697"/>
      <c r="J121" s="301" t="str">
        <f t="shared" si="20"/>
        <v/>
      </c>
    </row>
    <row r="122" spans="1:10" ht="12" customHeight="1">
      <c r="A122" s="704"/>
      <c r="B122" s="704" t="s">
        <v>54</v>
      </c>
      <c r="C122"/>
      <c r="D122" s="705">
        <f>SUM(D113:D121)</f>
        <v>0</v>
      </c>
      <c r="F122" s="706" t="str">
        <f t="shared" si="19"/>
        <v/>
      </c>
      <c r="H122" s="705">
        <f>SUM(H113:H121)</f>
        <v>0</v>
      </c>
      <c r="J122" s="706" t="str">
        <f t="shared" si="20"/>
        <v/>
      </c>
    </row>
    <row r="123" spans="1:10" ht="19.5" customHeight="1">
      <c r="A123" s="694" t="s">
        <v>294</v>
      </c>
      <c r="B123" s="694"/>
      <c r="C123"/>
      <c r="D123" s="684"/>
      <c r="F123" s="685" t="str">
        <f t="shared" si="19"/>
        <v/>
      </c>
      <c r="H123" s="684"/>
      <c r="J123" s="685" t="str">
        <f t="shared" si="20"/>
        <v/>
      </c>
    </row>
    <row r="124" spans="1:10" ht="12" customHeight="1">
      <c r="A124" s="688" t="s">
        <v>295</v>
      </c>
      <c r="B124" s="688"/>
      <c r="C124"/>
      <c r="D124" s="697"/>
      <c r="F124" s="301" t="str">
        <f t="shared" si="19"/>
        <v/>
      </c>
      <c r="H124" s="697"/>
      <c r="J124" s="301" t="str">
        <f t="shared" si="20"/>
        <v/>
      </c>
    </row>
    <row r="125" spans="1:10" ht="12" customHeight="1">
      <c r="A125" s="688" t="s">
        <v>310</v>
      </c>
      <c r="B125" s="688"/>
      <c r="C125"/>
      <c r="D125" s="697"/>
      <c r="F125" s="301" t="str">
        <f t="shared" si="19"/>
        <v/>
      </c>
      <c r="H125" s="697"/>
      <c r="J125" s="301" t="str">
        <f t="shared" si="20"/>
        <v/>
      </c>
    </row>
    <row r="126" spans="1:10" ht="12" customHeight="1">
      <c r="A126" s="688" t="s">
        <v>297</v>
      </c>
      <c r="B126" s="688"/>
      <c r="C126"/>
      <c r="D126" s="697"/>
      <c r="F126" s="301" t="str">
        <f t="shared" si="19"/>
        <v/>
      </c>
      <c r="H126" s="697"/>
      <c r="J126" s="301" t="str">
        <f t="shared" si="20"/>
        <v/>
      </c>
    </row>
    <row r="127" spans="1:10" ht="12" customHeight="1">
      <c r="A127" s="688" t="s">
        <v>311</v>
      </c>
      <c r="B127" s="688"/>
      <c r="C127"/>
      <c r="D127" s="697"/>
      <c r="F127" s="301" t="str">
        <f t="shared" si="19"/>
        <v/>
      </c>
      <c r="H127" s="697"/>
      <c r="J127" s="301" t="str">
        <f t="shared" si="20"/>
        <v/>
      </c>
    </row>
    <row r="128" spans="1:10" ht="12" customHeight="1">
      <c r="A128" s="688" t="s">
        <v>312</v>
      </c>
      <c r="B128" s="688"/>
      <c r="C128"/>
      <c r="D128" s="697"/>
      <c r="F128" s="301" t="str">
        <f t="shared" si="19"/>
        <v/>
      </c>
      <c r="H128" s="697"/>
      <c r="J128" s="301" t="str">
        <f t="shared" si="20"/>
        <v/>
      </c>
    </row>
    <row r="129" spans="1:10" ht="12" customHeight="1">
      <c r="A129" s="690" t="s">
        <v>117</v>
      </c>
      <c r="B129" s="690"/>
      <c r="C129"/>
      <c r="D129" s="697"/>
      <c r="F129" s="301" t="str">
        <f>IF(D129=0,"",D129/D$61)</f>
        <v/>
      </c>
      <c r="H129" s="697"/>
      <c r="J129" s="301" t="str">
        <f t="shared" ref="J129" si="21">IF(H129=0,"",H129/H$61)</f>
        <v/>
      </c>
    </row>
    <row r="130" spans="1:10" ht="12" customHeight="1">
      <c r="A130" s="1762"/>
      <c r="B130" s="1762"/>
      <c r="C130"/>
      <c r="D130" s="697"/>
      <c r="F130" s="301" t="str">
        <f t="shared" si="19"/>
        <v/>
      </c>
      <c r="H130" s="697"/>
      <c r="J130" s="301" t="str">
        <f t="shared" si="20"/>
        <v/>
      </c>
    </row>
    <row r="131" spans="1:10" ht="12" customHeight="1">
      <c r="A131" s="1762"/>
      <c r="B131" s="1762"/>
      <c r="C131"/>
      <c r="D131" s="697"/>
      <c r="F131" s="301" t="str">
        <f t="shared" si="19"/>
        <v/>
      </c>
      <c r="H131" s="697"/>
      <c r="J131" s="301" t="str">
        <f t="shared" si="20"/>
        <v/>
      </c>
    </row>
    <row r="132" spans="1:10">
      <c r="A132" s="704"/>
      <c r="B132" s="704" t="s">
        <v>54</v>
      </c>
      <c r="C132"/>
      <c r="D132" s="705">
        <f>SUM(D124:D131)</f>
        <v>0</v>
      </c>
      <c r="F132" s="706" t="str">
        <f>IF(D132=0,"",D132/D$61)</f>
        <v/>
      </c>
      <c r="H132" s="705">
        <f>SUM(H124:H131)</f>
        <v>0</v>
      </c>
      <c r="J132" s="706" t="str">
        <f t="shared" si="20"/>
        <v/>
      </c>
    </row>
    <row r="133" spans="1:10" s="229" customFormat="1" ht="13.5" customHeight="1">
      <c r="A133" s="694" t="s">
        <v>300</v>
      </c>
      <c r="B133" s="694"/>
      <c r="C133"/>
      <c r="D133" s="684"/>
      <c r="E133"/>
      <c r="F133" s="685" t="str">
        <f t="shared" si="19"/>
        <v/>
      </c>
      <c r="G133"/>
      <c r="H133" s="684"/>
      <c r="I133"/>
      <c r="J133" s="685" t="str">
        <f t="shared" si="20"/>
        <v/>
      </c>
    </row>
    <row r="134" spans="1:10" s="229" customFormat="1" ht="12" customHeight="1">
      <c r="A134" s="1763" t="s">
        <v>313</v>
      </c>
      <c r="B134" s="1763"/>
      <c r="C134"/>
      <c r="D134" s="697"/>
      <c r="E134"/>
      <c r="F134" s="301" t="str">
        <f t="shared" si="19"/>
        <v/>
      </c>
      <c r="G134"/>
      <c r="H134" s="697"/>
      <c r="I134"/>
      <c r="J134" s="301" t="str">
        <f t="shared" si="20"/>
        <v/>
      </c>
    </row>
    <row r="135" spans="1:10" s="229" customFormat="1" ht="12" customHeight="1">
      <c r="A135" s="688" t="s">
        <v>302</v>
      </c>
      <c r="B135" s="688"/>
      <c r="C135"/>
      <c r="D135" s="697"/>
      <c r="E135"/>
      <c r="F135" s="301" t="str">
        <f t="shared" si="19"/>
        <v/>
      </c>
      <c r="G135"/>
      <c r="H135" s="697"/>
      <c r="I135"/>
      <c r="J135" s="301" t="str">
        <f t="shared" si="20"/>
        <v/>
      </c>
    </row>
    <row r="136" spans="1:10" s="229" customFormat="1" ht="12" customHeight="1">
      <c r="A136" s="688" t="s">
        <v>314</v>
      </c>
      <c r="B136" s="688"/>
      <c r="C136"/>
      <c r="D136" s="697"/>
      <c r="E136"/>
      <c r="F136" s="301" t="str">
        <f t="shared" si="19"/>
        <v/>
      </c>
      <c r="G136"/>
      <c r="H136" s="697"/>
      <c r="I136"/>
      <c r="J136" s="301" t="str">
        <f t="shared" si="20"/>
        <v/>
      </c>
    </row>
    <row r="137" spans="1:10" ht="12" customHeight="1">
      <c r="A137" s="690" t="s">
        <v>117</v>
      </c>
      <c r="B137" s="690"/>
      <c r="C137"/>
      <c r="D137" s="697"/>
      <c r="F137" s="301" t="str">
        <f>IF(D137=0,"",D137/D$61)</f>
        <v/>
      </c>
      <c r="H137" s="697"/>
      <c r="J137" s="301" t="str">
        <f t="shared" ref="J137" si="22">IF(H137=0,"",H137/H$61)</f>
        <v/>
      </c>
    </row>
    <row r="138" spans="1:10" ht="12" customHeight="1">
      <c r="A138" s="1757"/>
      <c r="B138" s="1757"/>
      <c r="C138"/>
      <c r="D138" s="697"/>
      <c r="F138" s="301" t="str">
        <f>IF(D138=0,"",D138/D$61)</f>
        <v/>
      </c>
      <c r="H138" s="697"/>
      <c r="J138" s="301" t="str">
        <f t="shared" si="20"/>
        <v/>
      </c>
    </row>
    <row r="139" spans="1:10" ht="12" customHeight="1">
      <c r="A139" s="1758"/>
      <c r="B139" s="1758"/>
      <c r="C139"/>
      <c r="D139" s="697"/>
      <c r="F139" s="301" t="str">
        <f t="shared" si="19"/>
        <v/>
      </c>
      <c r="H139" s="697"/>
      <c r="J139" s="301" t="str">
        <f>IF(H139=0,"",H139/H$61)</f>
        <v/>
      </c>
    </row>
    <row r="140" spans="1:10" s="229" customFormat="1" ht="12" customHeight="1">
      <c r="A140" s="704"/>
      <c r="B140" s="704" t="s">
        <v>54</v>
      </c>
      <c r="C140"/>
      <c r="D140" s="705">
        <f>SUM(D134:D139)</f>
        <v>0</v>
      </c>
      <c r="E140"/>
      <c r="F140" s="706" t="str">
        <f>IF(D140=0,"",D140/D$61)</f>
        <v/>
      </c>
      <c r="G140"/>
      <c r="H140" s="705">
        <f>SUM(H134:H139)</f>
        <v>0</v>
      </c>
      <c r="I140"/>
      <c r="J140" s="706" t="str">
        <f>IF(H140=0,"",H140/H$61)</f>
        <v/>
      </c>
    </row>
    <row r="141" spans="1:10" s="229" customFormat="1" ht="13">
      <c r="A141" s="694" t="s">
        <v>304</v>
      </c>
      <c r="B141" s="694"/>
      <c r="C141"/>
      <c r="D141" s="684"/>
      <c r="E141"/>
      <c r="F141" s="685" t="str">
        <f t="shared" si="19"/>
        <v/>
      </c>
      <c r="G141"/>
      <c r="H141" s="684"/>
      <c r="I141"/>
      <c r="J141" s="685" t="str">
        <f t="shared" si="20"/>
        <v/>
      </c>
    </row>
    <row r="142" spans="1:10" s="229" customFormat="1" ht="12" customHeight="1">
      <c r="A142" s="689" t="s">
        <v>315</v>
      </c>
      <c r="B142" s="688"/>
      <c r="C142"/>
      <c r="D142" s="697"/>
      <c r="E142"/>
      <c r="F142" s="301" t="str">
        <f>IF(D142=0,"",D142/D$61)</f>
        <v/>
      </c>
      <c r="G142"/>
      <c r="H142" s="697"/>
      <c r="I142"/>
      <c r="J142" s="301" t="str">
        <f>IF(H142=0,"",H142/H$61)</f>
        <v/>
      </c>
    </row>
    <row r="143" spans="1:10" ht="12" customHeight="1">
      <c r="A143" s="690" t="s">
        <v>117</v>
      </c>
      <c r="B143" s="690"/>
      <c r="C143"/>
      <c r="D143" s="697"/>
      <c r="F143" s="301" t="str">
        <f>IF(D143=0,"",D143/D$61)</f>
        <v/>
      </c>
      <c r="H143" s="697"/>
      <c r="J143" s="301" t="str">
        <f>IF(H143=0,"",H143/H$61)</f>
        <v/>
      </c>
    </row>
    <row r="144" spans="1:10" ht="12" customHeight="1">
      <c r="A144" s="707"/>
      <c r="B144" s="707"/>
      <c r="C144"/>
      <c r="D144" s="697"/>
      <c r="F144" s="301" t="str">
        <f>IF(D144=0,"",D144/D$61)</f>
        <v/>
      </c>
      <c r="H144" s="697"/>
      <c r="J144" s="301" t="str">
        <f>IF(H144=0,"",H144/H$61)</f>
        <v/>
      </c>
    </row>
    <row r="145" spans="1:10" ht="12" customHeight="1">
      <c r="A145" s="708"/>
      <c r="B145" s="708"/>
      <c r="C145"/>
      <c r="D145" s="697"/>
      <c r="F145" s="301" t="str">
        <f>IF(D145=0,"",D145/D$61)</f>
        <v/>
      </c>
      <c r="H145" s="697"/>
      <c r="J145" s="301" t="str">
        <f>IF(H145=0,"",H145/H$61)</f>
        <v/>
      </c>
    </row>
    <row r="146" spans="1:10" s="229" customFormat="1" ht="12" customHeight="1">
      <c r="A146" s="704"/>
      <c r="B146" s="704" t="s">
        <v>54</v>
      </c>
      <c r="C146"/>
      <c r="D146" s="705">
        <f>SUM(D142:D145)</f>
        <v>0</v>
      </c>
      <c r="E146"/>
      <c r="F146" s="706" t="str">
        <f>IF(D146=0,"",D146/D$61)</f>
        <v/>
      </c>
      <c r="G146"/>
      <c r="H146" s="705">
        <f>SUM(H142:H145)</f>
        <v>0</v>
      </c>
      <c r="I146"/>
      <c r="J146" s="706" t="str">
        <f>IF(H146=0,"",H146/H$61)</f>
        <v/>
      </c>
    </row>
    <row r="147" spans="1:10" s="229" customFormat="1">
      <c r="A147" s="704"/>
      <c r="B147" s="704"/>
      <c r="C147"/>
      <c r="D147" s="702"/>
      <c r="E147"/>
      <c r="F147" s="703"/>
      <c r="G147"/>
      <c r="H147" s="702"/>
      <c r="I147"/>
      <c r="J147" s="703"/>
    </row>
    <row r="148" spans="1:10" s="229" customFormat="1" ht="14">
      <c r="A148" s="709" t="s">
        <v>87</v>
      </c>
      <c r="B148" s="710"/>
      <c r="C148" s="619"/>
      <c r="D148" s="642"/>
      <c r="E148" s="524"/>
      <c r="F148" s="90" t="str">
        <f t="shared" ref="F148:F160" si="23">IF(D148=0,"",D148/D$61)</f>
        <v/>
      </c>
      <c r="G148" s="524"/>
      <c r="H148" s="642"/>
      <c r="I148" s="524"/>
      <c r="J148" s="90" t="str">
        <f t="shared" ref="J148:J161" si="24">IF(H148=0,"",H148/H$61)</f>
        <v/>
      </c>
    </row>
    <row r="149" spans="1:10" s="229" customFormat="1" ht="12" customHeight="1">
      <c r="A149" s="661" t="s">
        <v>88</v>
      </c>
      <c r="B149" s="711"/>
      <c r="C149" s="641"/>
      <c r="D149" s="643"/>
      <c r="E149" s="524"/>
      <c r="F149" s="701" t="str">
        <f t="shared" si="23"/>
        <v/>
      </c>
      <c r="G149" s="524"/>
      <c r="H149" s="643"/>
      <c r="I149" s="524"/>
      <c r="J149" s="701" t="str">
        <f t="shared" si="24"/>
        <v/>
      </c>
    </row>
    <row r="150" spans="1:10" s="229" customFormat="1" ht="12" customHeight="1">
      <c r="A150" s="661" t="s">
        <v>89</v>
      </c>
      <c r="B150" s="711"/>
      <c r="C150" s="641"/>
      <c r="D150" s="643"/>
      <c r="E150" s="524"/>
      <c r="F150" s="701" t="str">
        <f t="shared" si="23"/>
        <v/>
      </c>
      <c r="G150" s="524"/>
      <c r="H150" s="643"/>
      <c r="I150" s="524"/>
      <c r="J150" s="701" t="str">
        <f t="shared" si="24"/>
        <v/>
      </c>
    </row>
    <row r="151" spans="1:10" s="229" customFormat="1" ht="12" customHeight="1">
      <c r="A151" s="661" t="s">
        <v>90</v>
      </c>
      <c r="B151" s="711"/>
      <c r="C151" s="641"/>
      <c r="D151" s="646"/>
      <c r="E151" s="524"/>
      <c r="F151" s="712" t="str">
        <f t="shared" si="23"/>
        <v/>
      </c>
      <c r="G151" s="524"/>
      <c r="H151" s="646"/>
      <c r="I151" s="524"/>
      <c r="J151" s="712" t="str">
        <f t="shared" si="24"/>
        <v/>
      </c>
    </row>
    <row r="152" spans="1:10" s="229" customFormat="1" ht="12" customHeight="1">
      <c r="A152" s="661" t="s">
        <v>91</v>
      </c>
      <c r="B152" s="711"/>
      <c r="C152" s="641"/>
      <c r="D152" s="646"/>
      <c r="E152" s="524"/>
      <c r="F152" s="712" t="str">
        <f t="shared" si="23"/>
        <v/>
      </c>
      <c r="G152" s="524"/>
      <c r="H152" s="646"/>
      <c r="I152" s="524"/>
      <c r="J152" s="712" t="str">
        <f t="shared" si="24"/>
        <v/>
      </c>
    </row>
    <row r="153" spans="1:10" s="713" customFormat="1" ht="12" customHeight="1">
      <c r="A153" s="661" t="s">
        <v>316</v>
      </c>
      <c r="B153" s="711"/>
      <c r="C153" s="641"/>
      <c r="D153" s="646"/>
      <c r="E153" s="524"/>
      <c r="F153" s="712" t="str">
        <f t="shared" si="23"/>
        <v/>
      </c>
      <c r="G153" s="524"/>
      <c r="H153" s="646"/>
      <c r="I153" s="524"/>
      <c r="J153" s="712" t="str">
        <f t="shared" si="24"/>
        <v/>
      </c>
    </row>
    <row r="154" spans="1:10" s="713" customFormat="1" ht="12" customHeight="1">
      <c r="A154" s="661" t="s">
        <v>317</v>
      </c>
      <c r="B154" s="711"/>
      <c r="C154" s="641"/>
      <c r="D154" s="646"/>
      <c r="E154" s="524"/>
      <c r="F154" s="712" t="str">
        <f t="shared" si="23"/>
        <v/>
      </c>
      <c r="G154" s="524"/>
      <c r="H154" s="646"/>
      <c r="I154" s="524"/>
      <c r="J154" s="712" t="str">
        <f t="shared" si="24"/>
        <v/>
      </c>
    </row>
    <row r="155" spans="1:10" ht="12" customHeight="1">
      <c r="A155" s="925" t="s">
        <v>396</v>
      </c>
      <c r="B155" s="711"/>
      <c r="C155" s="641"/>
      <c r="D155" s="646"/>
      <c r="E155" s="524"/>
      <c r="F155" s="712" t="str">
        <f t="shared" si="23"/>
        <v/>
      </c>
      <c r="G155" s="524"/>
      <c r="H155" s="646"/>
      <c r="I155" s="524"/>
      <c r="J155" s="712" t="str">
        <f t="shared" si="24"/>
        <v/>
      </c>
    </row>
    <row r="156" spans="1:10" ht="12" customHeight="1">
      <c r="A156" s="661" t="s">
        <v>318</v>
      </c>
      <c r="B156" s="711"/>
      <c r="C156" s="641"/>
      <c r="D156" s="646"/>
      <c r="E156" s="524"/>
      <c r="F156" s="712" t="str">
        <f t="shared" ref="F156:F157" si="25">IF(D156=0,"",D156/D$61)</f>
        <v/>
      </c>
      <c r="G156" s="524"/>
      <c r="H156" s="646"/>
      <c r="I156" s="524"/>
      <c r="J156" s="712" t="str">
        <f t="shared" ref="J156:J157" si="26">IF(H156=0,"",H156/H$61)</f>
        <v/>
      </c>
    </row>
    <row r="157" spans="1:10" ht="12" customHeight="1">
      <c r="A157" s="714" t="s">
        <v>117</v>
      </c>
      <c r="B157" s="690"/>
      <c r="C157"/>
      <c r="D157" s="646"/>
      <c r="E157" s="524"/>
      <c r="F157" s="712" t="str">
        <f t="shared" si="25"/>
        <v/>
      </c>
      <c r="G157" s="524"/>
      <c r="H157" s="646"/>
      <c r="I157" s="524"/>
      <c r="J157" s="712" t="str">
        <f t="shared" si="26"/>
        <v/>
      </c>
    </row>
    <row r="158" spans="1:10" ht="12" customHeight="1">
      <c r="A158" s="1759"/>
      <c r="B158" s="1759"/>
      <c r="C158"/>
      <c r="D158" s="632"/>
      <c r="F158" s="301" t="str">
        <f>IF(D158=0,"",D158/D$61)</f>
        <v/>
      </c>
      <c r="H158" s="632"/>
      <c r="J158" s="85" t="str">
        <f>IF(H158=0,"",H158/H$61)</f>
        <v/>
      </c>
    </row>
    <row r="159" spans="1:10" ht="12" customHeight="1">
      <c r="A159" s="1759"/>
      <c r="B159" s="1759"/>
      <c r="C159"/>
      <c r="D159" s="632"/>
      <c r="F159" s="301" t="str">
        <f t="shared" si="23"/>
        <v/>
      </c>
      <c r="H159" s="632"/>
      <c r="J159" s="85" t="str">
        <f t="shared" si="24"/>
        <v/>
      </c>
    </row>
    <row r="160" spans="1:10" ht="12" customHeight="1">
      <c r="A160" s="704"/>
      <c r="B160" s="704" t="s">
        <v>54</v>
      </c>
      <c r="C160" s="715"/>
      <c r="D160" s="705">
        <f>SUM(D149:D159)</f>
        <v>0</v>
      </c>
      <c r="E160" s="524"/>
      <c r="F160" s="706" t="str">
        <f t="shared" si="23"/>
        <v/>
      </c>
      <c r="G160" s="524"/>
      <c r="H160" s="705">
        <f>SUM(H149:H159)</f>
        <v>0</v>
      </c>
      <c r="I160" s="524"/>
      <c r="J160" s="706" t="str">
        <f>IF(H160=0,"",H160/H$61)</f>
        <v/>
      </c>
    </row>
    <row r="161" spans="1:10" ht="27" customHeight="1">
      <c r="A161" s="716"/>
      <c r="B161" s="651" t="s">
        <v>93</v>
      </c>
      <c r="C161" s="717"/>
      <c r="D161" s="718">
        <f>D79+D89+D98+D107+D122+D132+D140+D146+D160</f>
        <v>0</v>
      </c>
      <c r="E161" s="229"/>
      <c r="F161" s="706" t="str">
        <f>IF(D161=0,"",D161/D$61)</f>
        <v/>
      </c>
      <c r="G161" s="229"/>
      <c r="H161" s="718">
        <f>H79+H89+H98+H107+H122+H132+H140+H146+H160</f>
        <v>0</v>
      </c>
      <c r="I161" s="229"/>
      <c r="J161" s="706" t="str">
        <f t="shared" si="24"/>
        <v/>
      </c>
    </row>
    <row r="162" spans="1:10">
      <c r="A162" s="719"/>
      <c r="B162" s="720"/>
      <c r="C162"/>
      <c r="D162" s="684"/>
      <c r="F162" s="685"/>
      <c r="H162" s="684"/>
      <c r="J162" s="685"/>
    </row>
    <row r="163" spans="1:10">
      <c r="A163" s="678" t="s">
        <v>53</v>
      </c>
      <c r="B163" s="679"/>
      <c r="C163"/>
      <c r="D163" s="684"/>
      <c r="F163" s="685"/>
      <c r="H163" s="684"/>
      <c r="J163" s="685"/>
    </row>
    <row r="164" spans="1:10">
      <c r="A164" s="721" t="s">
        <v>94</v>
      </c>
      <c r="B164" s="722"/>
      <c r="C164"/>
      <c r="D164" s="684"/>
      <c r="F164" s="685"/>
      <c r="H164" s="684"/>
      <c r="J164" s="685"/>
    </row>
    <row r="165" spans="1:10">
      <c r="A165" s="698"/>
      <c r="B165" s="723"/>
      <c r="C165" s="673"/>
      <c r="E165" s="229"/>
      <c r="G165" s="229"/>
      <c r="I165" s="229"/>
    </row>
    <row r="166" spans="1:10" ht="24.75" customHeight="1">
      <c r="A166" s="1760" t="s">
        <v>319</v>
      </c>
      <c r="B166" s="1760"/>
      <c r="C166"/>
      <c r="D166" s="636"/>
      <c r="F166" s="685"/>
      <c r="H166" s="636"/>
      <c r="J166" s="81"/>
    </row>
    <row r="167" spans="1:10">
      <c r="A167" s="661" t="s">
        <v>51</v>
      </c>
      <c r="B167" s="724"/>
      <c r="C167"/>
      <c r="D167" s="632">
        <f>D61</f>
        <v>0</v>
      </c>
      <c r="F167" s="301" t="str">
        <f>IF(D167=0,"",D167/D$61)</f>
        <v/>
      </c>
      <c r="H167" s="632">
        <f>H61</f>
        <v>0</v>
      </c>
      <c r="J167" s="85" t="str">
        <f t="shared" ref="J167:J181" si="27">IF(H167=0,"",H167/H$61)</f>
        <v/>
      </c>
    </row>
    <row r="168" spans="1:10">
      <c r="A168" s="661" t="s">
        <v>93</v>
      </c>
      <c r="B168" s="724"/>
      <c r="C168"/>
      <c r="D168" s="632">
        <f>D161</f>
        <v>0</v>
      </c>
      <c r="F168" s="301" t="str">
        <f>IF(D168=0,"",D168/D$61)</f>
        <v/>
      </c>
      <c r="H168" s="632">
        <f>H161</f>
        <v>0</v>
      </c>
      <c r="J168" s="85" t="str">
        <f t="shared" si="27"/>
        <v/>
      </c>
    </row>
    <row r="169" spans="1:10" ht="13">
      <c r="A169" s="725" t="s">
        <v>96</v>
      </c>
      <c r="B169" s="726"/>
      <c r="C169" s="727"/>
      <c r="D169" s="47">
        <f>D167-D168</f>
        <v>0</v>
      </c>
      <c r="F169" s="1516" t="str">
        <f>IF(D169=0,"",D169/D$61)</f>
        <v/>
      </c>
      <c r="H169" s="47">
        <f>H167-H168</f>
        <v>0</v>
      </c>
      <c r="J169" s="86" t="str">
        <f>IF(H169=0,"",H169/H$61)</f>
        <v/>
      </c>
    </row>
    <row r="170" spans="1:10" ht="13">
      <c r="A170" s="728" t="s">
        <v>97</v>
      </c>
      <c r="B170" s="729"/>
      <c r="C170" s="727"/>
      <c r="D170" s="646"/>
      <c r="F170" s="712" t="str">
        <f t="shared" ref="F170:F181" si="28">IF(D170=0,"",D170/D$61)</f>
        <v/>
      </c>
      <c r="H170" s="646"/>
      <c r="J170" s="88" t="str">
        <f t="shared" si="27"/>
        <v/>
      </c>
    </row>
    <row r="171" spans="1:10" ht="13">
      <c r="A171" s="730" t="s">
        <v>98</v>
      </c>
      <c r="B171" s="731"/>
      <c r="C171" s="727"/>
      <c r="D171" s="646"/>
      <c r="F171" s="712" t="str">
        <f t="shared" si="28"/>
        <v/>
      </c>
      <c r="H171" s="646"/>
      <c r="J171" s="88" t="str">
        <f t="shared" si="27"/>
        <v/>
      </c>
    </row>
    <row r="172" spans="1:10" ht="13">
      <c r="A172" s="730" t="s">
        <v>99</v>
      </c>
      <c r="B172" s="731"/>
      <c r="C172" s="727"/>
      <c r="D172" s="646"/>
      <c r="F172" s="712" t="str">
        <f t="shared" si="28"/>
        <v/>
      </c>
      <c r="H172" s="646"/>
      <c r="J172" s="88" t="str">
        <f t="shared" si="27"/>
        <v/>
      </c>
    </row>
    <row r="173" spans="1:10" ht="13">
      <c r="A173" s="730" t="s">
        <v>30</v>
      </c>
      <c r="B173" s="731"/>
      <c r="C173" s="727"/>
      <c r="D173" s="646"/>
      <c r="F173" s="712" t="str">
        <f t="shared" ref="F173" si="29">IF(D173=0,"",D173/D$61)</f>
        <v/>
      </c>
      <c r="H173" s="646"/>
      <c r="J173" s="88" t="str">
        <f t="shared" ref="J173" si="30">IF(H173=0,"",H173/H$61)</f>
        <v/>
      </c>
    </row>
    <row r="174" spans="1:10" ht="13">
      <c r="A174" s="732"/>
      <c r="B174" s="733"/>
      <c r="C174" s="727"/>
      <c r="D174" s="646"/>
      <c r="F174" s="712" t="str">
        <f t="shared" ref="F174" si="31">IF(D174=0,"",D174/D$61)</f>
        <v/>
      </c>
      <c r="H174" s="646"/>
      <c r="J174" s="88" t="str">
        <f t="shared" ref="J174" si="32">IF(H174=0,"",H174/H$61)</f>
        <v/>
      </c>
    </row>
    <row r="175" spans="1:10" ht="17.25" customHeight="1">
      <c r="A175" s="734" t="s">
        <v>100</v>
      </c>
      <c r="B175" s="735"/>
      <c r="C175" s="736"/>
      <c r="D175" s="62">
        <f>SUM(D169:D174)</f>
        <v>0</v>
      </c>
      <c r="F175" s="1520" t="str">
        <f t="shared" si="28"/>
        <v/>
      </c>
      <c r="H175" s="62">
        <f>SUM(H169:H174)</f>
        <v>0</v>
      </c>
      <c r="J175" s="92" t="str">
        <f t="shared" si="27"/>
        <v/>
      </c>
    </row>
    <row r="176" spans="1:10">
      <c r="A176" s="730" t="s">
        <v>101</v>
      </c>
      <c r="B176" s="731"/>
      <c r="C176" s="647"/>
      <c r="D176" s="643"/>
      <c r="F176" s="701" t="str">
        <f t="shared" si="28"/>
        <v/>
      </c>
      <c r="H176" s="643">
        <f>D182</f>
        <v>0</v>
      </c>
      <c r="J176" s="87" t="str">
        <f t="shared" si="27"/>
        <v/>
      </c>
    </row>
    <row r="177" spans="1:11">
      <c r="A177" s="728" t="s">
        <v>100</v>
      </c>
      <c r="B177" s="729"/>
      <c r="C177" s="737"/>
      <c r="D177" s="646">
        <f>D175</f>
        <v>0</v>
      </c>
      <c r="F177" s="712" t="str">
        <f t="shared" si="28"/>
        <v/>
      </c>
      <c r="H177" s="646">
        <f>H175</f>
        <v>0</v>
      </c>
      <c r="J177" s="88" t="str">
        <f t="shared" si="27"/>
        <v/>
      </c>
    </row>
    <row r="178" spans="1:11">
      <c r="A178" s="730" t="s">
        <v>102</v>
      </c>
      <c r="B178" s="731"/>
      <c r="C178" s="738"/>
      <c r="D178" s="646"/>
      <c r="F178" s="712" t="str">
        <f t="shared" si="28"/>
        <v/>
      </c>
      <c r="H178" s="646"/>
      <c r="J178" s="88" t="str">
        <f t="shared" si="27"/>
        <v/>
      </c>
    </row>
    <row r="179" spans="1:11" ht="15.75" customHeight="1">
      <c r="A179" s="730" t="s">
        <v>103</v>
      </c>
      <c r="B179" s="731"/>
      <c r="C179" s="739"/>
      <c r="D179" s="646"/>
      <c r="F179" s="712" t="str">
        <f t="shared" si="28"/>
        <v/>
      </c>
      <c r="H179" s="646"/>
      <c r="J179" s="88" t="str">
        <f t="shared" si="27"/>
        <v/>
      </c>
    </row>
    <row r="180" spans="1:11">
      <c r="A180" s="730" t="s">
        <v>30</v>
      </c>
      <c r="B180" s="731"/>
      <c r="C180" s="736"/>
      <c r="D180" s="646"/>
      <c r="F180" s="712" t="str">
        <f t="shared" ref="F180" si="33">IF(D180=0,"",D180/D$61)</f>
        <v/>
      </c>
      <c r="H180" s="646"/>
      <c r="J180" s="88" t="str">
        <f t="shared" ref="J180" si="34">IF(H180=0,"",H180/H$61)</f>
        <v/>
      </c>
    </row>
    <row r="181" spans="1:11" ht="15" customHeight="1">
      <c r="A181" s="732"/>
      <c r="B181" s="733"/>
      <c r="C181" s="740"/>
      <c r="D181" s="643"/>
      <c r="F181" s="701" t="str">
        <f t="shared" si="28"/>
        <v/>
      </c>
      <c r="H181" s="643"/>
      <c r="J181" s="87" t="str">
        <f t="shared" si="27"/>
        <v/>
      </c>
    </row>
    <row r="182" spans="1:11" ht="27" customHeight="1">
      <c r="A182" s="1761" t="s">
        <v>320</v>
      </c>
      <c r="B182" s="1761"/>
      <c r="C182" s="736"/>
      <c r="D182" s="47">
        <f>SUM(D176:D181)</f>
        <v>0</v>
      </c>
      <c r="F182" s="1516" t="str">
        <f>IF(D182=0,"",D182/D$61)</f>
        <v/>
      </c>
      <c r="H182" s="47">
        <f>SUM(H176:H181)</f>
        <v>0</v>
      </c>
      <c r="J182" s="86" t="str">
        <f>IF(H182=0,"",H182/H$61)</f>
        <v/>
      </c>
    </row>
    <row r="183" spans="1:11" ht="13">
      <c r="A183" s="741"/>
      <c r="B183" s="735"/>
      <c r="E183" s="229"/>
      <c r="G183" s="656"/>
      <c r="I183" s="229"/>
    </row>
    <row r="184" spans="1:11" s="527" customFormat="1" ht="11.25" customHeight="1">
      <c r="A184" s="742" t="s">
        <v>2</v>
      </c>
      <c r="B184" s="743"/>
      <c r="E184" s="642"/>
      <c r="F184" s="524"/>
      <c r="G184" s="93"/>
      <c r="I184" s="642"/>
      <c r="J184" s="524"/>
      <c r="K184" s="93"/>
    </row>
    <row r="185" spans="1:11" s="527" customFormat="1" ht="11.5">
      <c r="A185" s="744" t="s">
        <v>4</v>
      </c>
      <c r="B185" s="745"/>
      <c r="C185" s="746"/>
      <c r="D185" s="747"/>
      <c r="E185" s="748"/>
      <c r="F185" s="1521" t="str">
        <f>IF(D187=0,"",D185/D187)</f>
        <v/>
      </c>
      <c r="G185" s="746"/>
      <c r="H185" s="747"/>
      <c r="I185" s="748"/>
      <c r="J185" s="291" t="str">
        <f>IF(H187=0,"",H185/H187)</f>
        <v/>
      </c>
    </row>
    <row r="186" spans="1:11" s="527" customFormat="1" ht="11.5">
      <c r="A186" s="749" t="s">
        <v>3</v>
      </c>
      <c r="B186" s="743"/>
      <c r="D186" s="646"/>
      <c r="E186" s="524"/>
      <c r="F186" s="105" t="str">
        <f>IF(D188=0,"",D186/D187)</f>
        <v/>
      </c>
      <c r="H186" s="646"/>
      <c r="I186" s="524"/>
      <c r="J186" s="287" t="str">
        <f>IF(H188=0,"",H186/H187)</f>
        <v/>
      </c>
    </row>
    <row r="187" spans="1:11" s="527" customFormat="1" ht="11.5">
      <c r="A187" s="903" t="s">
        <v>398</v>
      </c>
      <c r="B187" s="926"/>
      <c r="C187" s="2"/>
      <c r="D187" s="62">
        <f>SUM(D185:D186)</f>
        <v>0</v>
      </c>
      <c r="E187" s="58"/>
      <c r="F187" s="1522" t="str">
        <f>IF(D187=0,"",F185+F186)</f>
        <v/>
      </c>
      <c r="G187" s="2"/>
      <c r="H187" s="62">
        <f>SUM(H185:H186)</f>
        <v>0</v>
      </c>
      <c r="I187" s="58"/>
      <c r="J187" s="94" t="str">
        <f>IF(H187=0,"",J185+J186)</f>
        <v/>
      </c>
    </row>
    <row r="188" spans="1:11" s="527" customFormat="1" ht="6" customHeight="1">
      <c r="A188" s="750"/>
      <c r="B188" s="751"/>
      <c r="C188" s="752"/>
      <c r="D188" s="753"/>
      <c r="E188" s="754"/>
      <c r="F188" s="1523"/>
      <c r="G188" s="752"/>
      <c r="H188" s="753"/>
      <c r="I188" s="754"/>
      <c r="J188" s="95"/>
    </row>
    <row r="189" spans="1:11" ht="9.75" customHeight="1">
      <c r="A189" s="741"/>
      <c r="B189" s="735"/>
      <c r="E189" s="229"/>
      <c r="G189" s="656"/>
      <c r="I189" s="229"/>
    </row>
    <row r="190" spans="1:11">
      <c r="A190" s="755" t="s">
        <v>104</v>
      </c>
      <c r="B190" s="756"/>
      <c r="E190" s="229"/>
      <c r="F190" s="90" t="s">
        <v>118</v>
      </c>
      <c r="G190" s="656"/>
      <c r="I190" s="229"/>
    </row>
    <row r="191" spans="1:11" ht="8.25" customHeight="1">
      <c r="A191" s="741"/>
      <c r="B191" s="735"/>
      <c r="E191" s="229"/>
      <c r="G191" s="656"/>
      <c r="I191" s="229"/>
    </row>
    <row r="192" spans="1:11">
      <c r="A192" s="757" t="s">
        <v>105</v>
      </c>
      <c r="B192" s="758"/>
      <c r="C192" s="759"/>
      <c r="D192" s="760"/>
      <c r="E192" s="761"/>
      <c r="F192" s="1524" t="str">
        <f>IF(D192=0,"",D192/D$61)</f>
        <v/>
      </c>
      <c r="G192" s="761"/>
      <c r="H192" s="760"/>
      <c r="I192" s="761"/>
      <c r="J192" s="762" t="str">
        <f>IF(H192=0,"",H192/H$61)</f>
        <v/>
      </c>
    </row>
    <row r="193" spans="1:11">
      <c r="A193" s="763" t="s">
        <v>106</v>
      </c>
      <c r="B193" s="729"/>
      <c r="D193" s="646"/>
      <c r="E193" s="524"/>
      <c r="F193" s="712" t="str">
        <f>IF(D193=0,"",D193/D$61)</f>
        <v/>
      </c>
      <c r="G193" s="524"/>
      <c r="H193" s="646"/>
      <c r="I193" s="524"/>
      <c r="J193" s="764" t="str">
        <f>IF(H193=0,"",H193/H$61)</f>
        <v/>
      </c>
    </row>
    <row r="194" spans="1:11">
      <c r="A194" s="763" t="s">
        <v>107</v>
      </c>
      <c r="B194" s="729"/>
      <c r="D194" s="646"/>
      <c r="E194" s="524"/>
      <c r="F194" s="712" t="str">
        <f>IF(D194=0,"",D194/D$61)</f>
        <v/>
      </c>
      <c r="G194" s="524"/>
      <c r="H194" s="646"/>
      <c r="I194" s="524"/>
      <c r="J194" s="764" t="str">
        <f>IF(H194=0,"",H194/H$61)</f>
        <v/>
      </c>
    </row>
    <row r="195" spans="1:11">
      <c r="A195" s="765" t="s">
        <v>108</v>
      </c>
      <c r="B195" s="766"/>
      <c r="D195" s="47">
        <f>SUM(D192:D194)</f>
        <v>0</v>
      </c>
      <c r="E195" s="58"/>
      <c r="F195" s="1516" t="str">
        <f>IF(D195=0,"",D195/D$61)</f>
        <v/>
      </c>
      <c r="G195" s="58"/>
      <c r="H195" s="47">
        <f>SUM(H192:H194)</f>
        <v>0</v>
      </c>
      <c r="I195" s="58"/>
      <c r="J195" s="767" t="str">
        <f>IF(H195=0,"",H195/H$61)</f>
        <v/>
      </c>
    </row>
    <row r="196" spans="1:11" ht="5.25" customHeight="1">
      <c r="A196" s="768"/>
      <c r="B196" s="769"/>
      <c r="C196" s="770"/>
      <c r="D196" s="771"/>
      <c r="E196" s="772"/>
      <c r="F196" s="1520"/>
      <c r="G196" s="772"/>
      <c r="H196" s="771"/>
      <c r="I196" s="772"/>
      <c r="J196" s="773"/>
    </row>
    <row r="197" spans="1:11" ht="8.25" customHeight="1">
      <c r="A197" s="736"/>
      <c r="B197" s="766"/>
      <c r="E197" s="229"/>
      <c r="G197" s="229"/>
      <c r="I197" s="229"/>
    </row>
    <row r="198" spans="1:11" ht="13">
      <c r="A198" s="774" t="s">
        <v>109</v>
      </c>
      <c r="B198" s="775"/>
      <c r="E198" s="229"/>
      <c r="G198" s="229"/>
      <c r="I198" s="229"/>
    </row>
    <row r="199" spans="1:11" ht="9.75" customHeight="1">
      <c r="A199" s="774"/>
      <c r="B199" s="775"/>
      <c r="E199" s="229"/>
      <c r="G199" s="229"/>
      <c r="I199" s="229"/>
    </row>
    <row r="200" spans="1:11">
      <c r="A200" s="757" t="s">
        <v>110</v>
      </c>
      <c r="B200" s="758"/>
      <c r="C200" s="759"/>
      <c r="D200" s="760"/>
      <c r="E200" s="761"/>
      <c r="F200" s="1524" t="str">
        <f>IF(D200=0,"",D200/D$61)</f>
        <v/>
      </c>
      <c r="G200" s="761"/>
      <c r="H200" s="760"/>
      <c r="I200" s="761"/>
      <c r="J200" s="762" t="str">
        <f>IF(H200=0,"",H200/H$61)</f>
        <v/>
      </c>
    </row>
    <row r="201" spans="1:11">
      <c r="A201" s="776" t="s">
        <v>55</v>
      </c>
      <c r="B201" s="777"/>
      <c r="D201" s="646"/>
      <c r="E201" s="524"/>
      <c r="F201" s="712" t="str">
        <f>IF(D201=0,"",D201/D$61)</f>
        <v/>
      </c>
      <c r="G201" s="524"/>
      <c r="H201" s="646"/>
      <c r="I201" s="524"/>
      <c r="J201" s="764" t="str">
        <f>IF(H201=0,"",H201/H$61)</f>
        <v/>
      </c>
    </row>
    <row r="202" spans="1:11">
      <c r="A202" s="763" t="s">
        <v>56</v>
      </c>
      <c r="B202" s="729"/>
      <c r="D202" s="646"/>
      <c r="E202" s="524"/>
      <c r="F202" s="712" t="str">
        <f>IF(D202=0,"",D202/D$61)</f>
        <v/>
      </c>
      <c r="G202" s="524"/>
      <c r="H202" s="646"/>
      <c r="I202" s="524"/>
      <c r="J202" s="764" t="str">
        <f>IF(H202=0,"",H202/H$61)</f>
        <v/>
      </c>
    </row>
    <row r="203" spans="1:11">
      <c r="A203" s="778" t="s">
        <v>30</v>
      </c>
      <c r="B203" s="731"/>
      <c r="D203" s="646"/>
      <c r="E203" s="524"/>
      <c r="F203" s="712" t="str">
        <f>IF(D203=0,"",D203/D$61)</f>
        <v/>
      </c>
      <c r="G203" s="524"/>
      <c r="H203" s="646"/>
      <c r="I203" s="524"/>
      <c r="J203" s="764" t="str">
        <f>IF(H203=0,"",H203/H$61)</f>
        <v/>
      </c>
    </row>
    <row r="204" spans="1:11">
      <c r="A204" s="765" t="s">
        <v>57</v>
      </c>
      <c r="B204" s="779"/>
      <c r="D204" s="47">
        <f>SUM(D200:D203)</f>
        <v>0</v>
      </c>
      <c r="E204" s="58"/>
      <c r="F204" s="1516" t="str">
        <f>IF(D204=0,"",D204/D$61)</f>
        <v/>
      </c>
      <c r="G204" s="58"/>
      <c r="H204" s="47">
        <f>SUM(H200:H203)</f>
        <v>0</v>
      </c>
      <c r="I204" s="58"/>
      <c r="J204" s="767" t="str">
        <f>IF(H204=0,"",H204/H$61)</f>
        <v/>
      </c>
    </row>
    <row r="205" spans="1:11" ht="5.25" customHeight="1">
      <c r="A205" s="768"/>
      <c r="B205" s="769"/>
      <c r="C205" s="770"/>
      <c r="D205" s="771"/>
      <c r="E205" s="772"/>
      <c r="F205" s="1520"/>
      <c r="G205" s="772"/>
      <c r="H205" s="771"/>
      <c r="I205" s="772"/>
      <c r="J205" s="773"/>
    </row>
    <row r="206" spans="1:11" ht="9.75" customHeight="1">
      <c r="A206" s="780"/>
      <c r="B206" s="777"/>
      <c r="C206" s="713"/>
      <c r="D206" s="781"/>
      <c r="E206" s="713"/>
      <c r="F206" s="1525"/>
      <c r="G206" s="713"/>
      <c r="H206" s="781"/>
      <c r="I206" s="713"/>
      <c r="J206" s="782"/>
    </row>
    <row r="207" spans="1:11" ht="13.5" customHeight="1">
      <c r="A207" s="678" t="s">
        <v>53</v>
      </c>
      <c r="B207" s="679"/>
      <c r="C207" s="713"/>
      <c r="D207" s="781"/>
      <c r="E207" s="713"/>
      <c r="F207" s="1525"/>
      <c r="G207" s="713"/>
      <c r="H207" s="781"/>
      <c r="I207" s="713"/>
      <c r="J207" s="782"/>
    </row>
    <row r="208" spans="1:11" ht="33" customHeight="1">
      <c r="A208" s="1755" t="s">
        <v>696</v>
      </c>
      <c r="B208" s="1756"/>
      <c r="C208" s="1756"/>
      <c r="D208" s="1756"/>
      <c r="E208" s="1756"/>
      <c r="F208" s="1756"/>
      <c r="G208" s="1756"/>
      <c r="H208" s="1756"/>
      <c r="I208" s="1756"/>
      <c r="J208" s="1756"/>
      <c r="K208" s="1488"/>
    </row>
    <row r="209" spans="1:14">
      <c r="A209" s="19" t="s">
        <v>636</v>
      </c>
      <c r="B209" s="783"/>
      <c r="C209"/>
      <c r="D209" s="616"/>
      <c r="F209" s="685"/>
      <c r="H209" s="616"/>
      <c r="J209" s="81"/>
    </row>
    <row r="210" spans="1:14" ht="24" customHeight="1">
      <c r="A210" s="19"/>
      <c r="B210" s="783"/>
      <c r="C210"/>
      <c r="D210" s="616"/>
      <c r="F210" s="685"/>
      <c r="H210" s="616"/>
      <c r="J210" s="81"/>
      <c r="N210" s="230"/>
    </row>
    <row r="211" spans="1:14">
      <c r="C211" s="109"/>
      <c r="D211" s="111"/>
      <c r="E211" s="112"/>
      <c r="F211" s="713"/>
      <c r="G211" s="713"/>
      <c r="H211" s="781"/>
      <c r="I211" s="109"/>
      <c r="J211" s="110"/>
      <c r="N211" s="230"/>
    </row>
    <row r="212" spans="1:14">
      <c r="A212" s="79" t="str">
        <f>"Situation financière " &amp;D6&amp; " affichant un déficit accumulé supérieur à 10 %"</f>
        <v>Situation financière 2021-2022 affichant un déficit accumulé supérieur à 10 %</v>
      </c>
      <c r="B212" s="234"/>
      <c r="C212" s="849"/>
      <c r="D212" s="849"/>
      <c r="E212" s="849"/>
      <c r="F212" s="849"/>
      <c r="G212" s="93"/>
      <c r="H212" s="849"/>
      <c r="I212" s="849"/>
      <c r="J212" s="849"/>
      <c r="K212" s="93"/>
      <c r="L212" s="849"/>
      <c r="N212" s="230"/>
    </row>
    <row r="213" spans="1:14" ht="27.75" customHeight="1">
      <c r="A213" s="1754" t="s">
        <v>638</v>
      </c>
      <c r="B213" s="1754"/>
      <c r="C213" s="1754"/>
      <c r="D213" s="1754"/>
      <c r="E213" s="1754"/>
      <c r="F213" s="1754"/>
      <c r="G213" s="1754"/>
      <c r="H213" s="1754"/>
      <c r="I213" s="1754"/>
      <c r="J213" s="1754"/>
      <c r="K213" s="967"/>
      <c r="L213" s="849"/>
      <c r="N213" s="230"/>
    </row>
    <row r="214" spans="1:14">
      <c r="A214" s="263"/>
      <c r="B214" s="234"/>
      <c r="C214" s="849"/>
      <c r="D214" s="849"/>
      <c r="E214" s="849"/>
      <c r="F214" s="849"/>
      <c r="G214" s="93"/>
      <c r="H214" s="849"/>
      <c r="I214" s="849"/>
      <c r="J214" s="849"/>
      <c r="K214" s="93"/>
      <c r="L214" s="849"/>
      <c r="N214" s="230"/>
    </row>
    <row r="215" spans="1:14">
      <c r="A215" s="263"/>
      <c r="B215" s="234"/>
      <c r="C215" s="849"/>
      <c r="D215" s="849"/>
      <c r="E215" s="849"/>
      <c r="F215" s="849"/>
      <c r="G215" s="93"/>
      <c r="H215" s="849"/>
      <c r="I215" s="849"/>
      <c r="J215" s="849"/>
      <c r="K215" s="93"/>
      <c r="L215" s="849"/>
    </row>
    <row r="216" spans="1:14">
      <c r="A216" s="263"/>
      <c r="B216" s="234"/>
      <c r="C216" s="849"/>
      <c r="D216" s="849"/>
      <c r="E216" s="849"/>
      <c r="F216" s="849"/>
      <c r="G216" s="93"/>
      <c r="H216" s="849"/>
      <c r="I216" s="849"/>
      <c r="J216" s="849"/>
      <c r="K216" s="93"/>
      <c r="L216" s="849"/>
    </row>
    <row r="217" spans="1:14">
      <c r="A217" s="263"/>
      <c r="B217" s="234"/>
      <c r="C217" s="849"/>
      <c r="D217" s="849"/>
      <c r="E217" s="849"/>
      <c r="F217" s="849"/>
      <c r="G217" s="93"/>
      <c r="H217" s="849"/>
      <c r="I217" s="849"/>
      <c r="J217" s="849"/>
      <c r="K217" s="93"/>
      <c r="L217" s="849"/>
    </row>
    <row r="218" spans="1:14">
      <c r="A218" s="263"/>
      <c r="B218" s="234"/>
      <c r="C218" s="849"/>
      <c r="D218" s="849"/>
      <c r="E218" s="849"/>
      <c r="F218" s="849"/>
      <c r="G218" s="93"/>
      <c r="H218" s="849"/>
      <c r="I218" s="849"/>
      <c r="J218" s="849"/>
      <c r="K218" s="93"/>
      <c r="L218" s="849"/>
    </row>
    <row r="219" spans="1:14">
      <c r="A219" s="263"/>
      <c r="B219" s="234"/>
      <c r="C219" s="849"/>
      <c r="D219" s="849"/>
      <c r="E219" s="849"/>
      <c r="F219" s="849"/>
      <c r="G219" s="93"/>
      <c r="H219" s="849"/>
      <c r="I219" s="849"/>
      <c r="J219" s="849"/>
      <c r="K219" s="93"/>
      <c r="L219" s="849"/>
    </row>
    <row r="220" spans="1:14">
      <c r="A220" s="263"/>
      <c r="B220" s="234"/>
      <c r="C220" s="849"/>
      <c r="D220" s="849"/>
      <c r="E220" s="849"/>
      <c r="F220" s="849"/>
      <c r="G220" s="93"/>
      <c r="H220" s="849"/>
      <c r="I220" s="849"/>
      <c r="J220" s="849"/>
      <c r="K220" s="93"/>
      <c r="L220" s="849"/>
    </row>
    <row r="221" spans="1:14">
      <c r="A221" s="263"/>
      <c r="B221" s="234"/>
      <c r="C221" s="849"/>
      <c r="D221" s="849"/>
      <c r="E221" s="849"/>
      <c r="F221" s="849"/>
      <c r="G221" s="93"/>
      <c r="H221" s="849"/>
      <c r="I221" s="849"/>
      <c r="J221" s="849"/>
      <c r="K221" s="93"/>
      <c r="L221" s="849"/>
    </row>
    <row r="222" spans="1:14">
      <c r="A222" s="263"/>
      <c r="B222" s="234"/>
      <c r="C222" s="849"/>
      <c r="D222" s="849"/>
      <c r="E222" s="849"/>
      <c r="F222" s="849"/>
      <c r="G222" s="93"/>
      <c r="H222" s="849"/>
      <c r="I222" s="849"/>
      <c r="J222" s="849"/>
      <c r="K222" s="93"/>
      <c r="L222" s="849"/>
    </row>
    <row r="223" spans="1:14">
      <c r="A223" s="263"/>
      <c r="B223" s="234"/>
      <c r="C223" s="849"/>
      <c r="D223" s="849"/>
      <c r="E223" s="849"/>
      <c r="F223" s="849"/>
      <c r="G223" s="93"/>
      <c r="H223" s="849"/>
      <c r="I223" s="849"/>
      <c r="J223" s="849"/>
      <c r="K223" s="93"/>
      <c r="L223" s="849"/>
    </row>
    <row r="224" spans="1:14">
      <c r="A224" s="263"/>
      <c r="B224" s="234"/>
      <c r="C224" s="849"/>
      <c r="D224" s="849"/>
      <c r="E224" s="849"/>
      <c r="F224" s="849"/>
      <c r="G224" s="93"/>
      <c r="H224" s="849"/>
      <c r="I224" s="849"/>
      <c r="J224" s="849"/>
      <c r="K224" s="93"/>
      <c r="L224" s="849"/>
    </row>
    <row r="225" spans="1:12">
      <c r="A225" s="263"/>
      <c r="B225" s="234"/>
      <c r="C225" s="849"/>
      <c r="D225" s="849"/>
      <c r="E225" s="849"/>
      <c r="F225" s="849"/>
      <c r="G225" s="93"/>
      <c r="H225" s="849"/>
      <c r="I225" s="849"/>
      <c r="J225" s="849"/>
      <c r="K225" s="93"/>
      <c r="L225" s="849"/>
    </row>
    <row r="226" spans="1:12">
      <c r="A226" s="263"/>
      <c r="B226" s="234"/>
      <c r="C226" s="849"/>
      <c r="D226" s="849"/>
      <c r="E226" s="849"/>
      <c r="F226" s="849"/>
      <c r="G226" s="93"/>
      <c r="H226" s="849"/>
      <c r="I226" s="849"/>
      <c r="J226" s="849"/>
      <c r="K226" s="93"/>
      <c r="L226" s="849"/>
    </row>
    <row r="227" spans="1:12">
      <c r="A227" s="263"/>
      <c r="B227" s="234"/>
      <c r="C227" s="849"/>
      <c r="D227" s="849"/>
      <c r="E227" s="849"/>
      <c r="F227" s="849"/>
      <c r="G227" s="93"/>
      <c r="H227" s="849"/>
      <c r="I227" s="849"/>
      <c r="J227" s="849"/>
      <c r="K227" s="93"/>
      <c r="L227" s="849"/>
    </row>
    <row r="228" spans="1:12">
      <c r="A228" s="263"/>
      <c r="B228" s="234"/>
      <c r="C228" s="849"/>
      <c r="D228" s="849"/>
      <c r="E228" s="849"/>
      <c r="F228" s="849"/>
      <c r="G228" s="93"/>
      <c r="H228" s="849"/>
      <c r="I228" s="849"/>
      <c r="J228" s="849"/>
      <c r="K228" s="93"/>
      <c r="L228" s="849"/>
    </row>
    <row r="229" spans="1:12">
      <c r="A229" s="263"/>
      <c r="B229" s="234"/>
      <c r="C229" s="849"/>
      <c r="D229" s="849"/>
      <c r="E229" s="849"/>
      <c r="F229" s="849"/>
      <c r="G229" s="93"/>
      <c r="H229" s="849"/>
      <c r="I229" s="849"/>
      <c r="J229" s="849"/>
      <c r="K229" s="93"/>
      <c r="L229" s="849"/>
    </row>
    <row r="230" spans="1:12">
      <c r="A230" s="263"/>
      <c r="B230" s="234"/>
      <c r="C230" s="849"/>
      <c r="D230" s="849"/>
      <c r="E230" s="849"/>
      <c r="F230" s="849"/>
      <c r="G230" s="93"/>
      <c r="H230" s="849"/>
      <c r="I230" s="849"/>
      <c r="J230" s="849"/>
      <c r="K230" s="93"/>
      <c r="L230" s="849"/>
    </row>
    <row r="231" spans="1:12">
      <c r="A231" s="79" t="str">
        <f>"Situation financière " &amp;D6&amp; " affichant un surplus accumulé supérieur à 35 %"</f>
        <v>Situation financière 2021-2022 affichant un surplus accumulé supérieur à 35 %</v>
      </c>
      <c r="B231" s="234"/>
      <c r="C231" s="849"/>
      <c r="D231" s="849"/>
      <c r="E231" s="849"/>
      <c r="F231" s="849"/>
      <c r="G231" s="93"/>
      <c r="H231" s="849"/>
      <c r="I231" s="849"/>
      <c r="J231" s="849"/>
      <c r="K231" s="93"/>
      <c r="L231" s="849"/>
    </row>
    <row r="232" spans="1:12" ht="32.25" customHeight="1">
      <c r="A232" s="1754" t="s">
        <v>641</v>
      </c>
      <c r="B232" s="1754"/>
      <c r="C232" s="1754"/>
      <c r="D232" s="1754"/>
      <c r="E232" s="1754"/>
      <c r="F232" s="1754"/>
      <c r="G232" s="1754"/>
      <c r="H232" s="1754"/>
      <c r="I232" s="1754"/>
      <c r="J232" s="1754"/>
      <c r="K232" s="967"/>
      <c r="L232" s="849"/>
    </row>
    <row r="233" spans="1:12">
      <c r="A233" s="263"/>
      <c r="B233" s="234"/>
      <c r="C233" s="849"/>
      <c r="D233" s="849"/>
      <c r="E233" s="849"/>
      <c r="F233" s="849"/>
      <c r="G233" s="93"/>
      <c r="H233" s="849"/>
      <c r="I233" s="849"/>
      <c r="J233" s="849"/>
      <c r="K233" s="93"/>
      <c r="L233" s="849"/>
    </row>
    <row r="234" spans="1:12">
      <c r="A234" s="263"/>
      <c r="B234" s="234"/>
      <c r="C234" s="849"/>
      <c r="D234" s="849"/>
      <c r="E234" s="849"/>
      <c r="F234" s="849"/>
      <c r="G234" s="93"/>
      <c r="H234" s="849"/>
      <c r="I234" s="849"/>
      <c r="J234" s="849"/>
      <c r="K234" s="93"/>
      <c r="L234" s="849"/>
    </row>
    <row r="235" spans="1:12">
      <c r="A235" s="263"/>
      <c r="B235" s="234"/>
      <c r="C235" s="849"/>
      <c r="D235" s="849"/>
      <c r="E235" s="849"/>
      <c r="F235" s="849"/>
      <c r="G235" s="93"/>
      <c r="H235" s="849"/>
      <c r="I235" s="849"/>
      <c r="J235" s="849"/>
      <c r="K235" s="93"/>
      <c r="L235" s="849"/>
    </row>
    <row r="236" spans="1:12">
      <c r="A236" s="263"/>
      <c r="B236" s="234"/>
      <c r="C236" s="849"/>
      <c r="D236" s="849"/>
      <c r="E236" s="849"/>
      <c r="F236" s="849"/>
      <c r="G236" s="93"/>
      <c r="H236" s="849"/>
      <c r="I236" s="849"/>
      <c r="J236" s="849"/>
      <c r="K236" s="93"/>
      <c r="L236" s="849"/>
    </row>
    <row r="237" spans="1:12">
      <c r="A237" s="263"/>
      <c r="B237" s="234"/>
      <c r="C237" s="849"/>
      <c r="D237" s="849"/>
      <c r="E237" s="849"/>
      <c r="F237" s="849"/>
      <c r="G237" s="93"/>
      <c r="H237" s="849"/>
      <c r="I237" s="849"/>
      <c r="J237" s="849"/>
      <c r="K237" s="93"/>
      <c r="L237" s="849"/>
    </row>
    <row r="238" spans="1:12">
      <c r="A238" s="263"/>
      <c r="B238" s="234"/>
      <c r="C238" s="849"/>
      <c r="D238" s="849"/>
      <c r="E238" s="849"/>
      <c r="F238" s="849"/>
      <c r="G238" s="93"/>
      <c r="H238" s="849"/>
      <c r="I238" s="849"/>
      <c r="J238" s="849"/>
      <c r="K238" s="93"/>
      <c r="L238" s="849"/>
    </row>
    <row r="239" spans="1:12">
      <c r="A239" s="263"/>
      <c r="B239" s="234"/>
      <c r="C239" s="849"/>
      <c r="D239" s="849"/>
      <c r="E239" s="849"/>
      <c r="F239" s="849"/>
      <c r="G239" s="93"/>
      <c r="H239" s="849"/>
      <c r="I239" s="849"/>
      <c r="J239" s="849"/>
      <c r="K239" s="93"/>
      <c r="L239" s="849"/>
    </row>
    <row r="240" spans="1:12">
      <c r="A240" s="263"/>
      <c r="B240" s="234"/>
      <c r="C240" s="849"/>
      <c r="D240" s="849"/>
      <c r="E240" s="849"/>
      <c r="F240" s="849"/>
      <c r="G240" s="93"/>
      <c r="H240" s="849"/>
      <c r="I240" s="849"/>
      <c r="J240" s="849"/>
      <c r="K240" s="93"/>
      <c r="L240" s="849"/>
    </row>
    <row r="241" spans="1:12">
      <c r="A241" s="263"/>
      <c r="B241" s="234"/>
      <c r="C241" s="849"/>
      <c r="D241" s="849"/>
      <c r="E241" s="849"/>
      <c r="F241" s="849"/>
      <c r="G241" s="93"/>
      <c r="H241" s="849"/>
      <c r="I241" s="849"/>
      <c r="J241" s="849"/>
      <c r="K241" s="93"/>
      <c r="L241" s="849"/>
    </row>
    <row r="242" spans="1:12">
      <c r="A242" s="263"/>
      <c r="B242" s="234"/>
      <c r="C242" s="849"/>
      <c r="D242" s="849"/>
      <c r="E242" s="849"/>
      <c r="F242" s="849"/>
      <c r="G242" s="93"/>
      <c r="H242" s="849"/>
      <c r="I242" s="849"/>
      <c r="J242" s="849"/>
      <c r="K242" s="93"/>
      <c r="L242" s="849"/>
    </row>
    <row r="243" spans="1:12">
      <c r="A243" s="263"/>
      <c r="B243" s="234"/>
      <c r="C243" s="849"/>
      <c r="D243" s="849"/>
      <c r="E243" s="849"/>
      <c r="F243" s="849"/>
      <c r="G243" s="93"/>
      <c r="H243" s="849"/>
      <c r="I243" s="849"/>
      <c r="J243" s="849"/>
      <c r="K243" s="93"/>
      <c r="L243" s="849"/>
    </row>
    <row r="244" spans="1:12">
      <c r="A244" s="263"/>
      <c r="B244" s="234"/>
      <c r="C244" s="849"/>
      <c r="D244" s="849"/>
      <c r="E244" s="849"/>
      <c r="F244" s="849"/>
      <c r="G244" s="93"/>
      <c r="H244" s="849"/>
      <c r="I244" s="849"/>
      <c r="J244" s="849"/>
      <c r="K244" s="93"/>
      <c r="L244" s="849"/>
    </row>
    <row r="245" spans="1:12">
      <c r="A245" s="263"/>
      <c r="B245" s="234"/>
      <c r="C245" s="849"/>
      <c r="D245" s="849"/>
      <c r="E245" s="849"/>
      <c r="F245" s="849"/>
      <c r="G245" s="93"/>
      <c r="H245" s="849"/>
      <c r="I245" s="849"/>
      <c r="J245" s="849"/>
      <c r="K245" s="93"/>
      <c r="L245" s="849"/>
    </row>
    <row r="246" spans="1:12">
      <c r="A246" s="263"/>
      <c r="B246" s="234"/>
      <c r="C246" s="849"/>
      <c r="D246" s="849"/>
      <c r="E246" s="849"/>
      <c r="F246" s="849"/>
      <c r="G246" s="93"/>
      <c r="H246" s="849"/>
      <c r="I246" s="849"/>
      <c r="J246" s="849"/>
      <c r="K246" s="93"/>
      <c r="L246" s="849"/>
    </row>
    <row r="247" spans="1:12">
      <c r="A247" s="263"/>
      <c r="B247" s="234"/>
      <c r="C247" s="849"/>
      <c r="D247" s="849"/>
      <c r="E247" s="849"/>
      <c r="F247" s="849"/>
      <c r="G247" s="93"/>
      <c r="H247" s="849"/>
      <c r="I247" s="849"/>
      <c r="J247" s="849"/>
      <c r="K247" s="93"/>
      <c r="L247" s="849"/>
    </row>
    <row r="248" spans="1:12">
      <c r="A248" s="263"/>
      <c r="B248" s="234"/>
      <c r="C248" s="849"/>
      <c r="D248" s="849"/>
      <c r="E248" s="849"/>
      <c r="F248" s="849"/>
      <c r="G248" s="93"/>
      <c r="H248" s="849"/>
      <c r="I248" s="849"/>
      <c r="J248" s="849"/>
      <c r="K248" s="93"/>
      <c r="L248" s="849"/>
    </row>
    <row r="249" spans="1:12">
      <c r="A249" s="263"/>
      <c r="B249" s="234"/>
      <c r="C249" s="849"/>
      <c r="D249" s="849"/>
      <c r="E249" s="849"/>
      <c r="F249" s="849"/>
      <c r="G249" s="93"/>
      <c r="H249" s="849"/>
      <c r="I249" s="849"/>
      <c r="J249" s="849"/>
      <c r="K249" s="93"/>
      <c r="L249" s="849"/>
    </row>
    <row r="250" spans="1:12">
      <c r="A250" s="263"/>
      <c r="B250" s="234"/>
      <c r="C250" s="849"/>
      <c r="D250" s="849"/>
      <c r="E250" s="849"/>
      <c r="F250" s="849"/>
      <c r="G250" s="93"/>
      <c r="H250" s="849"/>
      <c r="I250" s="849"/>
      <c r="J250" s="849"/>
      <c r="K250" s="93"/>
      <c r="L250" s="849"/>
    </row>
    <row r="251" spans="1:12">
      <c r="A251" s="263"/>
      <c r="B251" s="234"/>
      <c r="C251" s="849"/>
      <c r="D251" s="849"/>
      <c r="E251" s="849"/>
      <c r="F251" s="849"/>
      <c r="G251" s="93"/>
      <c r="H251" s="849"/>
      <c r="I251" s="849"/>
      <c r="J251" s="849"/>
      <c r="K251" s="93"/>
      <c r="L251" s="849"/>
    </row>
    <row r="252" spans="1:12">
      <c r="A252" s="263"/>
      <c r="B252" s="234"/>
      <c r="C252" s="849"/>
      <c r="D252" s="849"/>
      <c r="E252" s="849"/>
      <c r="F252" s="849"/>
      <c r="G252" s="93"/>
      <c r="H252" s="849"/>
      <c r="I252" s="849"/>
      <c r="J252" s="849"/>
      <c r="K252" s="93"/>
      <c r="L252" s="849"/>
    </row>
    <row r="253" spans="1:12">
      <c r="A253" s="263"/>
      <c r="B253" s="234"/>
      <c r="C253" s="849"/>
      <c r="D253" s="849"/>
      <c r="E253" s="849"/>
      <c r="F253" s="849"/>
      <c r="G253" s="93"/>
      <c r="H253" s="849"/>
      <c r="I253" s="849"/>
      <c r="J253" s="849"/>
      <c r="K253" s="93"/>
      <c r="L253" s="849"/>
    </row>
    <row r="254" spans="1:12">
      <c r="A254" s="263"/>
      <c r="B254" s="234"/>
      <c r="C254" s="849"/>
      <c r="D254" s="849"/>
      <c r="E254" s="849"/>
      <c r="F254" s="849"/>
      <c r="G254" s="93"/>
      <c r="H254" s="849"/>
      <c r="I254" s="849"/>
      <c r="J254" s="849"/>
      <c r="K254" s="93"/>
      <c r="L254" s="849"/>
    </row>
    <row r="255" spans="1:12">
      <c r="A255" s="263"/>
      <c r="B255" s="234"/>
      <c r="C255" s="849"/>
      <c r="D255" s="849"/>
      <c r="E255" s="849"/>
      <c r="F255" s="849"/>
      <c r="G255" s="93"/>
      <c r="H255" s="849"/>
      <c r="I255" s="849"/>
      <c r="J255" s="849"/>
      <c r="K255" s="93"/>
      <c r="L255" s="849"/>
    </row>
    <row r="256" spans="1:12">
      <c r="A256" s="263"/>
      <c r="B256" s="234"/>
      <c r="C256" s="849"/>
      <c r="D256" s="849"/>
      <c r="E256" s="849"/>
      <c r="F256" s="849"/>
      <c r="G256" s="93"/>
      <c r="H256" s="849"/>
      <c r="I256" s="849"/>
      <c r="J256" s="849"/>
      <c r="K256" s="93"/>
      <c r="L256" s="849"/>
    </row>
    <row r="257" spans="1:12">
      <c r="A257" s="263"/>
      <c r="B257" s="234"/>
      <c r="C257" s="849"/>
      <c r="D257" s="849"/>
      <c r="E257" s="849"/>
      <c r="F257" s="849"/>
      <c r="G257" s="93"/>
      <c r="H257" s="849"/>
      <c r="I257" s="849"/>
      <c r="J257" s="849"/>
      <c r="K257" s="93"/>
      <c r="L257" s="849"/>
    </row>
    <row r="258" spans="1:12">
      <c r="A258" s="263"/>
      <c r="B258" s="234"/>
      <c r="C258" s="849"/>
      <c r="D258" s="849"/>
      <c r="E258" s="849"/>
      <c r="F258" s="849"/>
      <c r="G258" s="93"/>
      <c r="H258" s="849"/>
      <c r="I258" s="849"/>
      <c r="J258" s="849"/>
      <c r="K258" s="93"/>
      <c r="L258" s="849"/>
    </row>
    <row r="259" spans="1:12">
      <c r="A259" s="263"/>
      <c r="B259" s="234"/>
      <c r="C259" s="849"/>
      <c r="D259" s="849"/>
      <c r="E259" s="849"/>
      <c r="F259" s="849"/>
      <c r="G259" s="93"/>
      <c r="H259" s="849"/>
      <c r="I259" s="849"/>
      <c r="J259" s="849"/>
      <c r="K259" s="93"/>
      <c r="L259" s="849"/>
    </row>
    <row r="260" spans="1:12">
      <c r="A260" s="263"/>
      <c r="B260" s="234"/>
      <c r="C260" s="849"/>
      <c r="D260" s="849"/>
      <c r="E260" s="849"/>
      <c r="F260" s="849"/>
      <c r="G260" s="93"/>
      <c r="H260" s="849"/>
      <c r="I260" s="849"/>
      <c r="J260" s="849"/>
      <c r="K260" s="93"/>
      <c r="L260" s="849"/>
    </row>
  </sheetData>
  <customSheetViews>
    <customSheetView guid="{E81D238A-7B02-4284-898B-8B059A14501E}" showPageBreaks="1" showGridLines="0" zeroValues="0" fitToPage="1" hiddenRows="1">
      <selection activeCell="R37" sqref="R37"/>
      <rowBreaks count="4" manualBreakCount="4">
        <brk id="65" max="16383" man="1"/>
        <brk id="109" max="16383" man="1"/>
        <brk id="165" max="16383" man="1"/>
        <brk id="209" max="16383" man="1"/>
      </rowBreaks>
      <pageMargins left="0.55118110236220474" right="0.51181102362204722" top="0.39370078740157483" bottom="0.39370078740157483" header="0" footer="0.27559055118110237"/>
      <pageSetup scale="80" firstPageNumber="25" fitToHeight="0" orientation="portrait" r:id="rId1"/>
      <headerFooter alignWithMargins="0">
        <oddFooter>&amp;R&amp;8Soutien à la mission 2017-2018</oddFooter>
      </headerFooter>
    </customSheetView>
    <customSheetView guid="{880C3229-9790-4559-BAA0-FBDBBD6DDD03}" showGridLines="0" zeroValues="0" fitToPage="1" hiddenRows="1">
      <selection activeCell="R37" sqref="R37"/>
      <rowBreaks count="4" manualBreakCount="4">
        <brk id="65" max="16383" man="1"/>
        <brk id="109" max="16383" man="1"/>
        <brk id="165" max="16383" man="1"/>
        <brk id="209" max="16383" man="1"/>
      </rowBreaks>
      <pageMargins left="0.55118110236220474" right="0.51181102362204722" top="0.39370078740157483" bottom="0.39370078740157483" header="0" footer="0.27559055118110237"/>
      <pageSetup scale="80" firstPageNumber="25" fitToHeight="0" orientation="portrait" r:id="rId2"/>
      <headerFooter alignWithMargins="0">
        <oddFooter>&amp;R&amp;8Soutien à la mission 2017-2018</oddFooter>
      </headerFooter>
    </customSheetView>
  </customSheetViews>
  <mergeCells count="39">
    <mergeCell ref="A18:B18"/>
    <mergeCell ref="A19:B19"/>
    <mergeCell ref="A22:B22"/>
    <mergeCell ref="A24:B24"/>
    <mergeCell ref="A25:B25"/>
    <mergeCell ref="A26:B26"/>
    <mergeCell ref="A34:B34"/>
    <mergeCell ref="A36:B36"/>
    <mergeCell ref="A37:B37"/>
    <mergeCell ref="A40:B40"/>
    <mergeCell ref="A41:B41"/>
    <mergeCell ref="A48:B48"/>
    <mergeCell ref="A54:B54"/>
    <mergeCell ref="A59:B59"/>
    <mergeCell ref="A67:B67"/>
    <mergeCell ref="A69:B69"/>
    <mergeCell ref="A77:B77"/>
    <mergeCell ref="A78:B78"/>
    <mergeCell ref="A87:B87"/>
    <mergeCell ref="A88:B88"/>
    <mergeCell ref="A96:B96"/>
    <mergeCell ref="A97:B97"/>
    <mergeCell ref="A105:B105"/>
    <mergeCell ref="A106:B106"/>
    <mergeCell ref="A110:B110"/>
    <mergeCell ref="A120:B120"/>
    <mergeCell ref="A121:B121"/>
    <mergeCell ref="A130:B130"/>
    <mergeCell ref="A131:B131"/>
    <mergeCell ref="A134:B134"/>
    <mergeCell ref="A232:J232"/>
    <mergeCell ref="A213:J213"/>
    <mergeCell ref="A208:J208"/>
    <mergeCell ref="A138:B138"/>
    <mergeCell ref="A139:B139"/>
    <mergeCell ref="A158:B158"/>
    <mergeCell ref="A159:B159"/>
    <mergeCell ref="A166:B166"/>
    <mergeCell ref="A182:B182"/>
  </mergeCells>
  <pageMargins left="0.55118110236220474" right="0.51181102362204722" top="0.39370078740157483" bottom="0.39370078740157483" header="0" footer="0.27559055118110237"/>
  <pageSetup scale="82" firstPageNumber="25" fitToHeight="0" orientation="portrait" r:id="rId3"/>
  <headerFooter alignWithMargins="0">
    <oddFooter>&amp;R&amp;8Rapport final d'activité</oddFooter>
  </headerFooter>
  <rowBreaks count="4" manualBreakCount="4">
    <brk id="65" max="16383" man="1"/>
    <brk id="109" max="16383" man="1"/>
    <brk id="165" max="16383" man="1"/>
    <brk id="20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63499" r:id="rId6" name="Check Box 11">
              <controlPr defaultSize="0" autoFill="0" autoLine="0" autoPict="0">
                <anchor moveWithCells="1">
                  <from>
                    <xdr:col>7</xdr:col>
                    <xdr:colOff>165100</xdr:colOff>
                    <xdr:row>5</xdr:row>
                    <xdr:rowOff>152400</xdr:rowOff>
                  </from>
                  <to>
                    <xdr:col>9</xdr:col>
                    <xdr:colOff>222250</xdr:colOff>
                    <xdr:row>6</xdr:row>
                    <xdr:rowOff>146050</xdr:rowOff>
                  </to>
                </anchor>
              </controlPr>
            </control>
          </mc:Choice>
        </mc:AlternateContent>
        <mc:AlternateContent xmlns:mc="http://schemas.openxmlformats.org/markup-compatibility/2006">
          <mc:Choice Requires="x14">
            <control shapeId="63500" r:id="rId7" name="Check Box 12">
              <controlPr defaultSize="0" autoFill="0" autoLine="0" autoPict="0">
                <anchor moveWithCells="1">
                  <from>
                    <xdr:col>7</xdr:col>
                    <xdr:colOff>165100</xdr:colOff>
                    <xdr:row>6</xdr:row>
                    <xdr:rowOff>107950</xdr:rowOff>
                  </from>
                  <to>
                    <xdr:col>9</xdr:col>
                    <xdr:colOff>57150</xdr:colOff>
                    <xdr:row>7</xdr:row>
                    <xdr:rowOff>95250</xdr:rowOff>
                  </to>
                </anchor>
              </controlPr>
            </control>
          </mc:Choice>
        </mc:AlternateContent>
        <mc:AlternateContent xmlns:mc="http://schemas.openxmlformats.org/markup-compatibility/2006">
          <mc:Choice Requires="x14">
            <control shapeId="63502" r:id="rId8" name="Check Box 14">
              <controlPr defaultSize="0" autoFill="0" autoLine="0" autoPict="0">
                <anchor moveWithCells="1">
                  <from>
                    <xdr:col>3</xdr:col>
                    <xdr:colOff>107950</xdr:colOff>
                    <xdr:row>5</xdr:row>
                    <xdr:rowOff>171450</xdr:rowOff>
                  </from>
                  <to>
                    <xdr:col>3</xdr:col>
                    <xdr:colOff>666750</xdr:colOff>
                    <xdr:row>6</xdr:row>
                    <xdr:rowOff>165100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1"/>
  <sheetViews>
    <sheetView showGridLines="0" zoomScaleNormal="100" workbookViewId="0"/>
  </sheetViews>
  <sheetFormatPr baseColWidth="10" defaultRowHeight="12.5"/>
  <cols>
    <col min="1" max="1" width="6.1796875" style="819" customWidth="1"/>
    <col min="2" max="2" width="17.26953125" style="403" customWidth="1"/>
    <col min="3" max="3" width="20" style="403" customWidth="1"/>
    <col min="4" max="4" width="13.7265625" style="32" customWidth="1"/>
    <col min="5" max="5" width="22" style="818" customWidth="1"/>
    <col min="6" max="6" width="2" style="32" customWidth="1"/>
    <col min="7" max="7" width="17.1796875" style="275" customWidth="1"/>
  </cols>
  <sheetData>
    <row r="1" spans="1:11" ht="18">
      <c r="A1" s="815" t="str">
        <f>"Section 13 : Barèmes des cachets et droits versés aux artistes en  "&amp;'Page de garde'!C4</f>
        <v>Section 13 : Barèmes des cachets et droits versés aux artistes en  2021-2022</v>
      </c>
      <c r="B1" s="816"/>
      <c r="C1" s="816"/>
      <c r="D1" s="816"/>
      <c r="E1" s="816"/>
      <c r="F1" s="816"/>
      <c r="G1" s="230"/>
    </row>
    <row r="2" spans="1:11" ht="4.5" customHeight="1">
      <c r="A2" s="815"/>
      <c r="B2" s="816"/>
      <c r="C2" s="816"/>
      <c r="D2" s="816"/>
      <c r="E2" s="816"/>
      <c r="F2" s="816"/>
      <c r="G2" s="230"/>
    </row>
    <row r="3" spans="1:11" ht="13">
      <c r="E3" s="816"/>
      <c r="F3" s="816"/>
      <c r="G3" s="245" t="s">
        <v>637</v>
      </c>
    </row>
    <row r="4" spans="1:11" ht="12.75" customHeight="1">
      <c r="A4" s="108"/>
      <c r="B4" s="816"/>
      <c r="C4" s="816"/>
      <c r="D4" s="816"/>
      <c r="E4" s="816"/>
      <c r="F4" s="816"/>
      <c r="G4" s="245" t="s">
        <v>339</v>
      </c>
    </row>
    <row r="5" spans="1:11" ht="7.5" customHeight="1">
      <c r="A5" s="817"/>
      <c r="B5" s="816"/>
      <c r="C5" s="816"/>
      <c r="D5" s="816"/>
    </row>
    <row r="6" spans="1:11" ht="13">
      <c r="A6" s="108" t="s">
        <v>9</v>
      </c>
      <c r="B6" s="816"/>
      <c r="C6" s="1029">
        <f>'Page de garde'!$C$3</f>
        <v>0</v>
      </c>
      <c r="D6" s="1030"/>
      <c r="E6" s="1030"/>
      <c r="F6" s="1030"/>
      <c r="G6" s="1030"/>
    </row>
    <row r="7" spans="1:11" ht="13">
      <c r="A7" s="817"/>
      <c r="B7" s="816"/>
      <c r="C7" s="816"/>
      <c r="D7" s="816"/>
      <c r="E7" s="816"/>
      <c r="F7" s="816"/>
      <c r="G7" s="245"/>
    </row>
    <row r="8" spans="1:11" ht="18">
      <c r="A8" s="36"/>
      <c r="B8" s="468"/>
      <c r="C8" s="514"/>
      <c r="D8" s="975"/>
      <c r="E8" s="975"/>
      <c r="F8" s="975"/>
      <c r="G8" s="975"/>
      <c r="H8" s="975"/>
      <c r="I8" s="975"/>
      <c r="J8" s="975"/>
      <c r="K8" s="975"/>
    </row>
    <row r="9" spans="1:11" ht="13">
      <c r="A9" s="598"/>
      <c r="B9" s="34"/>
      <c r="C9" s="34"/>
      <c r="D9" s="33"/>
    </row>
    <row r="10" spans="1:11" ht="13">
      <c r="A10" s="598" t="s">
        <v>343</v>
      </c>
      <c r="B10" s="34"/>
      <c r="C10" s="34"/>
      <c r="D10" s="33"/>
    </row>
    <row r="12" spans="1:11">
      <c r="A12" s="819" t="s">
        <v>344</v>
      </c>
      <c r="D12" s="25"/>
      <c r="E12" s="822"/>
      <c r="F12" s="25"/>
      <c r="G12" s="226"/>
    </row>
    <row r="13" spans="1:11">
      <c r="A13" s="819" t="s">
        <v>345</v>
      </c>
      <c r="D13" s="25"/>
      <c r="E13" s="820"/>
      <c r="F13" s="25"/>
      <c r="G13" s="226"/>
    </row>
    <row r="14" spans="1:11">
      <c r="D14" s="25"/>
      <c r="E14" s="228"/>
      <c r="F14" s="25"/>
      <c r="G14" s="226"/>
    </row>
    <row r="15" spans="1:11">
      <c r="A15" s="819" t="s">
        <v>346</v>
      </c>
      <c r="D15" s="25"/>
      <c r="E15" s="227"/>
      <c r="F15" s="228"/>
      <c r="G15" s="226" t="s">
        <v>347</v>
      </c>
    </row>
    <row r="16" spans="1:11">
      <c r="A16" s="819" t="s">
        <v>348</v>
      </c>
      <c r="D16" s="25"/>
      <c r="E16" s="820"/>
      <c r="F16" s="25"/>
      <c r="G16" s="226" t="s">
        <v>349</v>
      </c>
    </row>
    <row r="17" spans="1:7">
      <c r="A17" s="819" t="s">
        <v>350</v>
      </c>
      <c r="D17" s="25"/>
      <c r="E17" s="228"/>
      <c r="F17" s="25"/>
      <c r="G17" s="226"/>
    </row>
    <row r="18" spans="1:7">
      <c r="A18" s="821"/>
      <c r="B18" s="275" t="s">
        <v>351</v>
      </c>
      <c r="C18" s="275"/>
      <c r="D18" s="226"/>
      <c r="E18" s="822"/>
      <c r="F18" s="226"/>
      <c r="G18" s="226"/>
    </row>
    <row r="19" spans="1:7">
      <c r="A19" s="821"/>
      <c r="B19" s="275" t="s">
        <v>352</v>
      </c>
      <c r="C19" s="275"/>
      <c r="D19" s="226"/>
      <c r="E19" s="822"/>
      <c r="F19" s="226"/>
      <c r="G19" s="226"/>
    </row>
    <row r="20" spans="1:7">
      <c r="A20" s="819" t="s">
        <v>353</v>
      </c>
      <c r="D20" s="25"/>
      <c r="E20" s="228"/>
      <c r="F20" s="25"/>
      <c r="G20" s="226"/>
    </row>
    <row r="21" spans="1:7" ht="14">
      <c r="A21" s="821"/>
      <c r="B21" s="823"/>
      <c r="C21" s="823"/>
      <c r="D21" s="25"/>
      <c r="E21" s="822"/>
      <c r="F21" s="25"/>
      <c r="G21" s="226"/>
    </row>
    <row r="22" spans="1:7">
      <c r="A22" s="821"/>
      <c r="B22" s="824"/>
      <c r="C22" s="824"/>
      <c r="D22" s="25"/>
      <c r="E22" s="822"/>
      <c r="F22" s="25"/>
      <c r="G22" s="226"/>
    </row>
    <row r="23" spans="1:7">
      <c r="A23" s="821"/>
      <c r="B23" s="824"/>
      <c r="C23" s="824"/>
      <c r="D23" s="25"/>
      <c r="E23" s="822"/>
      <c r="F23" s="25"/>
      <c r="G23" s="226"/>
    </row>
    <row r="24" spans="1:7">
      <c r="A24" s="821"/>
      <c r="D24" s="25"/>
      <c r="E24" s="228"/>
      <c r="F24" s="25"/>
      <c r="G24" s="226"/>
    </row>
    <row r="25" spans="1:7">
      <c r="A25" s="821"/>
      <c r="D25" s="25"/>
      <c r="E25" s="228"/>
      <c r="F25" s="25"/>
      <c r="G25" s="226"/>
    </row>
    <row r="26" spans="1:7">
      <c r="A26" s="819" t="s">
        <v>354</v>
      </c>
      <c r="D26" s="25"/>
      <c r="E26" s="228"/>
      <c r="F26" s="25"/>
      <c r="G26" s="226"/>
    </row>
    <row r="27" spans="1:7">
      <c r="B27" s="275" t="s">
        <v>355</v>
      </c>
      <c r="C27" s="275"/>
      <c r="D27" s="25"/>
      <c r="E27" s="822"/>
      <c r="F27" s="25"/>
      <c r="G27" s="226"/>
    </row>
    <row r="28" spans="1:7">
      <c r="B28" s="275" t="s">
        <v>356</v>
      </c>
      <c r="C28" s="275"/>
      <c r="D28" s="25"/>
      <c r="E28" s="822"/>
      <c r="F28" s="25"/>
      <c r="G28" s="226"/>
    </row>
    <row r="29" spans="1:7">
      <c r="B29" s="275" t="s">
        <v>357</v>
      </c>
      <c r="C29" s="275"/>
      <c r="D29" s="25"/>
      <c r="E29" s="822"/>
      <c r="F29" s="25"/>
      <c r="G29" s="226"/>
    </row>
    <row r="30" spans="1:7">
      <c r="A30" s="819" t="s">
        <v>358</v>
      </c>
      <c r="D30" s="25"/>
      <c r="E30" s="822"/>
      <c r="F30" s="25"/>
      <c r="G30" s="226"/>
    </row>
    <row r="31" spans="1:7">
      <c r="A31" s="819" t="s">
        <v>359</v>
      </c>
      <c r="D31" s="25"/>
      <c r="E31" s="228"/>
      <c r="F31" s="25"/>
      <c r="G31" s="226"/>
    </row>
    <row r="32" spans="1:7">
      <c r="A32" s="821"/>
      <c r="B32" s="275" t="s">
        <v>351</v>
      </c>
      <c r="C32" s="275"/>
      <c r="D32" s="226"/>
      <c r="E32" s="822"/>
      <c r="F32" s="226"/>
      <c r="G32" s="226"/>
    </row>
    <row r="33" spans="1:7">
      <c r="A33" s="821"/>
      <c r="B33" s="275" t="s">
        <v>360</v>
      </c>
      <c r="C33" s="275"/>
      <c r="D33" s="226"/>
      <c r="E33" s="822"/>
      <c r="F33" s="226"/>
      <c r="G33" s="226"/>
    </row>
    <row r="34" spans="1:7">
      <c r="A34" s="821"/>
      <c r="B34" s="275" t="s">
        <v>361</v>
      </c>
      <c r="C34" s="275"/>
      <c r="D34" s="226"/>
      <c r="E34" s="822"/>
      <c r="F34" s="226"/>
      <c r="G34" s="226"/>
    </row>
    <row r="35" spans="1:7">
      <c r="A35" s="821"/>
      <c r="B35" s="275" t="s">
        <v>362</v>
      </c>
      <c r="C35" s="275"/>
      <c r="D35" s="226"/>
      <c r="E35" s="822"/>
      <c r="F35" s="226"/>
      <c r="G35" s="226"/>
    </row>
    <row r="36" spans="1:7">
      <c r="A36" s="819" t="s">
        <v>363</v>
      </c>
      <c r="D36" s="25"/>
      <c r="E36" s="228"/>
      <c r="F36" s="25"/>
      <c r="G36" s="226"/>
    </row>
    <row r="37" spans="1:7">
      <c r="A37" s="821"/>
      <c r="B37" s="825"/>
      <c r="C37" s="825"/>
      <c r="D37" s="25"/>
      <c r="E37" s="822"/>
      <c r="F37" s="25"/>
      <c r="G37" s="226"/>
    </row>
    <row r="38" spans="1:7">
      <c r="A38" s="821"/>
      <c r="B38" s="824"/>
      <c r="C38" s="824"/>
      <c r="D38" s="25"/>
      <c r="E38" s="822"/>
      <c r="F38" s="25"/>
      <c r="G38" s="226"/>
    </row>
    <row r="39" spans="1:7">
      <c r="A39" s="821"/>
      <c r="B39" s="824"/>
      <c r="C39" s="824"/>
      <c r="D39" s="25"/>
      <c r="E39" s="822"/>
      <c r="F39" s="25"/>
      <c r="G39" s="226"/>
    </row>
    <row r="40" spans="1:7">
      <c r="A40" s="826"/>
      <c r="B40" s="827"/>
      <c r="C40" s="827"/>
      <c r="D40" s="25"/>
      <c r="E40" s="228"/>
      <c r="F40" s="25"/>
      <c r="G40" s="226"/>
    </row>
    <row r="41" spans="1:7">
      <c r="A41" s="73" t="s">
        <v>364</v>
      </c>
      <c r="B41" s="121"/>
      <c r="C41" s="121"/>
      <c r="D41" s="2"/>
    </row>
  </sheetData>
  <customSheetViews>
    <customSheetView guid="{E81D238A-7B02-4284-898B-8B059A14501E}" showPageBreaks="1" showGridLines="0" view="pageLayout" topLeftCell="A10">
      <selection activeCell="H58" sqref="H58"/>
      <pageMargins left="0.25" right="0.25" top="0.75" bottom="0.75" header="0.3" footer="0.3"/>
      <pageSetup orientation="portrait" r:id="rId1"/>
      <headerFooter>
        <oddFooter>&amp;R&amp;8Soutien à la mission 2017-2018</oddFooter>
      </headerFooter>
    </customSheetView>
    <customSheetView guid="{880C3229-9790-4559-BAA0-FBDBBD6DDD03}" showPageBreaks="1" showGridLines="0" view="pageLayout" topLeftCell="A10">
      <selection activeCell="H58" sqref="H58"/>
      <pageMargins left="0.25" right="0.25" top="0.75" bottom="0.75" header="0.3" footer="0.3"/>
      <pageSetup orientation="portrait" r:id="rId2"/>
      <headerFooter>
        <oddFooter>&amp;R&amp;8Soutien à la mission 2017-2018</oddFooter>
      </headerFooter>
    </customSheetView>
  </customSheetViews>
  <pageMargins left="0.23622047244094491" right="0.23622047244094491" top="0.74803149606299213" bottom="0.74803149606299213" header="0.31496062992125984" footer="0.31496062992125984"/>
  <pageSetup scale="90" orientation="portrait" r:id="rId3"/>
  <headerFooter>
    <oddFooter>&amp;R&amp;8Rapport final d'activité</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228"/>
  <sheetViews>
    <sheetView showGridLines="0" showZeros="0" showWhiteSpace="0" view="pageLayout" zoomScaleNormal="100" zoomScaleSheetLayoutView="100" workbookViewId="0"/>
  </sheetViews>
  <sheetFormatPr baseColWidth="10" defaultColWidth="11.453125" defaultRowHeight="12.5"/>
  <cols>
    <col min="1" max="1" width="23" style="263" customWidth="1"/>
    <col min="2" max="2" width="47.26953125" style="234" customWidth="1"/>
    <col min="3" max="3" width="1.1796875" style="849" customWidth="1"/>
    <col min="4" max="4" width="10.81640625" style="849" customWidth="1"/>
    <col min="5" max="5" width="1.26953125" style="849" customWidth="1"/>
    <col min="6" max="6" width="4.26953125" style="1592" customWidth="1"/>
    <col min="7" max="7" width="1.26953125" style="849" customWidth="1"/>
    <col min="8" max="8" width="10.81640625" style="849" customWidth="1"/>
    <col min="9" max="9" width="1.26953125" style="849" customWidth="1"/>
    <col min="10" max="10" width="4.26953125" style="1592" customWidth="1"/>
    <col min="11" max="16384" width="11.453125" style="849"/>
  </cols>
  <sheetData>
    <row r="1" spans="1:16" s="847" customFormat="1" ht="26.25" customHeight="1">
      <c r="A1" s="248" t="s">
        <v>139</v>
      </c>
      <c r="B1" s="248"/>
      <c r="F1" s="1590"/>
      <c r="J1" s="848" t="s">
        <v>179</v>
      </c>
    </row>
    <row r="2" spans="1:16" s="847" customFormat="1" ht="11.25" customHeight="1">
      <c r="A2" s="248"/>
      <c r="B2" s="1545"/>
      <c r="C2" s="1546"/>
      <c r="D2" s="1546"/>
      <c r="E2" s="1546"/>
      <c r="F2" s="1591"/>
      <c r="G2" s="1546"/>
      <c r="H2" s="1546"/>
      <c r="I2" s="1546"/>
      <c r="J2" s="1547" t="s">
        <v>731</v>
      </c>
      <c r="P2" s="245"/>
    </row>
    <row r="3" spans="1:16" ht="11.25" customHeight="1">
      <c r="A3" s="31"/>
      <c r="B3" s="1545"/>
      <c r="C3" s="1546"/>
      <c r="D3" s="1546"/>
      <c r="E3" s="1546"/>
      <c r="F3" s="1591"/>
      <c r="G3" s="1546"/>
      <c r="H3" s="1546"/>
      <c r="I3" s="1546"/>
      <c r="J3" s="1547" t="s">
        <v>732</v>
      </c>
      <c r="P3" s="518"/>
    </row>
    <row r="4" spans="1:16" ht="2.25" customHeight="1">
      <c r="A4" s="31"/>
      <c r="B4" s="31"/>
      <c r="J4" s="849"/>
    </row>
    <row r="5" spans="1:16" ht="15" customHeight="1">
      <c r="A5" s="108" t="s">
        <v>9</v>
      </c>
      <c r="B5" s="1124">
        <f>'Page de garde'!$C$3</f>
        <v>0</v>
      </c>
      <c r="C5" s="1123"/>
      <c r="D5" s="1123"/>
      <c r="E5" s="1123"/>
      <c r="F5" s="1123"/>
      <c r="G5" s="1123"/>
      <c r="H5" s="1123"/>
      <c r="J5" s="1612"/>
    </row>
    <row r="6" spans="1:16" ht="4.5" customHeight="1">
      <c r="B6" s="255"/>
    </row>
    <row r="7" spans="1:16" s="850" customFormat="1" ht="11.25" customHeight="1">
      <c r="A7" s="115" t="s">
        <v>631</v>
      </c>
      <c r="B7" s="115"/>
      <c r="D7" s="854" t="str">
        <f>CONCATENATE(LEFT('Page de garde'!C4,4),"-",RIGHT('Page de garde'!C4,4))</f>
        <v>2021-2022</v>
      </c>
      <c r="E7" s="852"/>
      <c r="F7" s="1593"/>
      <c r="G7" s="853"/>
      <c r="H7" s="851" t="str">
        <f>CONCATENATE(LEFT('Page de garde'!C4,4)+1,"-",RIGHT('Page de garde'!C4,4)+1)</f>
        <v>2022-2023</v>
      </c>
      <c r="I7" s="852"/>
      <c r="J7" s="1613"/>
    </row>
    <row r="8" spans="1:16" ht="11.25" customHeight="1">
      <c r="D8" s="855"/>
      <c r="E8" s="850"/>
      <c r="F8" s="1594"/>
      <c r="H8" s="855"/>
      <c r="J8" s="1614"/>
    </row>
    <row r="9" spans="1:16" ht="11.25" customHeight="1">
      <c r="D9" s="856"/>
      <c r="F9" s="1594"/>
      <c r="H9" s="855"/>
      <c r="I9" s="850"/>
      <c r="J9" s="1594"/>
    </row>
    <row r="10" spans="1:16" ht="11.25" customHeight="1">
      <c r="C10" s="857"/>
      <c r="D10" s="858" t="s">
        <v>35</v>
      </c>
      <c r="E10" s="859"/>
      <c r="F10" s="1595" t="s">
        <v>36</v>
      </c>
      <c r="G10" s="857"/>
      <c r="H10" s="858" t="s">
        <v>35</v>
      </c>
      <c r="I10" s="859"/>
      <c r="J10" s="1595" t="s">
        <v>36</v>
      </c>
    </row>
    <row r="11" spans="1:16" s="844" customFormat="1" ht="11.25" customHeight="1">
      <c r="A11" s="79" t="s">
        <v>37</v>
      </c>
      <c r="B11" s="79"/>
      <c r="F11" s="1596"/>
      <c r="J11" s="1596"/>
    </row>
    <row r="12" spans="1:16" s="844" customFormat="1" ht="11.25" customHeight="1">
      <c r="A12" s="9" t="s">
        <v>38</v>
      </c>
      <c r="B12" s="9"/>
    </row>
    <row r="13" spans="1:16" s="844" customFormat="1" ht="11.25" customHeight="1">
      <c r="A13" s="9" t="s">
        <v>175</v>
      </c>
      <c r="B13" s="9"/>
      <c r="F13" s="1596"/>
      <c r="J13" s="1596"/>
    </row>
    <row r="14" spans="1:16" s="844" customFormat="1" ht="11.25" customHeight="1">
      <c r="A14" s="860" t="s">
        <v>113</v>
      </c>
      <c r="B14" s="860"/>
      <c r="D14" s="861"/>
      <c r="F14" s="1597" t="str">
        <f>IF(D14=0,"",D14/D$69)</f>
        <v/>
      </c>
      <c r="H14" s="861"/>
      <c r="J14" s="1597" t="str">
        <f>IF(H14=0,"",H14/H$69)</f>
        <v/>
      </c>
    </row>
    <row r="15" spans="1:16" s="844" customFormat="1" ht="11.25" customHeight="1">
      <c r="A15" s="860" t="s">
        <v>132</v>
      </c>
      <c r="B15" s="860"/>
      <c r="D15" s="862"/>
      <c r="F15" s="1598" t="str">
        <f t="shared" ref="F15:F21" si="0">IF(D15=0,"",D15/D$69)</f>
        <v/>
      </c>
      <c r="H15" s="862"/>
      <c r="J15" s="1598" t="str">
        <f t="shared" ref="J15:J21" si="1">IF(H15=0,"",H15/H$69)</f>
        <v/>
      </c>
    </row>
    <row r="16" spans="1:16" s="844" customFormat="1" ht="11.25" customHeight="1">
      <c r="A16" s="860" t="s">
        <v>130</v>
      </c>
      <c r="B16" s="860"/>
      <c r="D16" s="862"/>
      <c r="F16" s="1598" t="str">
        <f t="shared" si="0"/>
        <v/>
      </c>
      <c r="H16" s="862"/>
      <c r="J16" s="1598" t="str">
        <f t="shared" si="1"/>
        <v/>
      </c>
    </row>
    <row r="17" spans="1:10" s="844" customFormat="1" ht="11.25" customHeight="1">
      <c r="A17" s="860" t="s">
        <v>16</v>
      </c>
      <c r="B17" s="860"/>
      <c r="D17" s="862"/>
      <c r="F17" s="1598" t="str">
        <f t="shared" si="0"/>
        <v/>
      </c>
      <c r="H17" s="862"/>
      <c r="J17" s="1598" t="str">
        <f t="shared" si="1"/>
        <v/>
      </c>
    </row>
    <row r="18" spans="1:10" s="844" customFormat="1" ht="11.25" customHeight="1">
      <c r="A18" s="860" t="s">
        <v>115</v>
      </c>
      <c r="B18" s="860"/>
      <c r="D18" s="861"/>
      <c r="F18" s="1599" t="str">
        <f t="shared" si="0"/>
        <v/>
      </c>
      <c r="H18" s="861"/>
      <c r="J18" s="1599" t="str">
        <f t="shared" si="1"/>
        <v/>
      </c>
    </row>
    <row r="19" spans="1:10" s="844" customFormat="1" ht="11.25" customHeight="1">
      <c r="A19" s="860" t="s">
        <v>116</v>
      </c>
      <c r="B19" s="860"/>
      <c r="D19" s="862"/>
      <c r="F19" s="1598" t="str">
        <f t="shared" si="0"/>
        <v/>
      </c>
      <c r="H19" s="862"/>
      <c r="J19" s="1598" t="str">
        <f t="shared" si="1"/>
        <v/>
      </c>
    </row>
    <row r="20" spans="1:10" s="844" customFormat="1" ht="11.25" customHeight="1">
      <c r="A20" s="860" t="s">
        <v>131</v>
      </c>
      <c r="B20" s="860"/>
      <c r="D20" s="863"/>
      <c r="F20" s="1600" t="str">
        <f t="shared" si="0"/>
        <v/>
      </c>
      <c r="H20" s="863"/>
      <c r="J20" s="1600" t="str">
        <f t="shared" si="1"/>
        <v/>
      </c>
    </row>
    <row r="21" spans="1:10" s="844" customFormat="1" ht="11.25" customHeight="1">
      <c r="A21" s="263" t="s">
        <v>117</v>
      </c>
      <c r="B21" s="234"/>
      <c r="D21" s="863"/>
      <c r="E21" s="850"/>
      <c r="F21" s="234" t="str">
        <f t="shared" si="0"/>
        <v/>
      </c>
      <c r="H21" s="863"/>
      <c r="I21" s="850"/>
      <c r="J21" s="234" t="str">
        <f t="shared" si="1"/>
        <v/>
      </c>
    </row>
    <row r="22" spans="1:10" s="844" customFormat="1" ht="11.25" customHeight="1">
      <c r="A22" s="265"/>
      <c r="B22" s="240"/>
      <c r="D22" s="864"/>
      <c r="E22" s="850"/>
      <c r="F22" s="1592" t="str">
        <f>IF(D22=0,"",D22/D$69)</f>
        <v/>
      </c>
      <c r="H22" s="864"/>
      <c r="I22" s="850"/>
      <c r="J22" s="1592" t="str">
        <f>IF(H22=0,"",H22/H$69)</f>
        <v/>
      </c>
    </row>
    <row r="23" spans="1:10" s="844" customFormat="1" ht="11.25" customHeight="1">
      <c r="A23" s="865"/>
      <c r="B23" s="865" t="s">
        <v>28</v>
      </c>
      <c r="D23" s="866">
        <f>SUM(D14:D22)</f>
        <v>0</v>
      </c>
      <c r="E23" s="850"/>
      <c r="F23" s="1601" t="str">
        <f>IF(D23=0,"",D23/D$69)</f>
        <v/>
      </c>
      <c r="H23" s="866">
        <f>SUM(H14:H22)</f>
        <v>0</v>
      </c>
      <c r="I23" s="850"/>
      <c r="J23" s="1601" t="str">
        <f>IF(H23=0,"",H23/H$69)</f>
        <v/>
      </c>
    </row>
    <row r="24" spans="1:10" s="844" customFormat="1" ht="11.25" customHeight="1">
      <c r="A24" s="867" t="s">
        <v>547</v>
      </c>
      <c r="B24" s="867"/>
      <c r="D24" s="866"/>
      <c r="E24" s="850"/>
      <c r="F24" s="1601" t="str">
        <f>IF(D24=0,"",D24/D$69)</f>
        <v/>
      </c>
      <c r="H24" s="866"/>
      <c r="I24" s="850"/>
      <c r="J24" s="1601" t="str">
        <f>IF(H24=0,"",H24/H$69)</f>
        <v/>
      </c>
    </row>
    <row r="25" spans="1:10" s="844" customFormat="1" ht="11.25" customHeight="1">
      <c r="A25" s="867" t="s">
        <v>546</v>
      </c>
      <c r="B25" s="867"/>
      <c r="D25" s="866"/>
      <c r="E25" s="850"/>
      <c r="F25" s="1601" t="str">
        <f>IF(D25=0,"",D25/D$69)</f>
        <v/>
      </c>
      <c r="H25" s="866"/>
      <c r="I25" s="850"/>
      <c r="J25" s="1601" t="str">
        <f>IF(H25=0,"",H25/H$69)</f>
        <v/>
      </c>
    </row>
    <row r="26" spans="1:10" s="844" customFormat="1" ht="11.25" customHeight="1">
      <c r="A26" s="868" t="s">
        <v>59</v>
      </c>
      <c r="B26" s="868"/>
      <c r="D26" s="864"/>
      <c r="E26" s="850"/>
      <c r="F26" s="1592"/>
      <c r="H26" s="864"/>
      <c r="I26" s="850"/>
      <c r="J26" s="1592"/>
    </row>
    <row r="27" spans="1:10" s="844" customFormat="1" ht="11.5">
      <c r="A27" s="869" t="s">
        <v>60</v>
      </c>
      <c r="B27" s="870"/>
      <c r="D27" s="861"/>
      <c r="E27" s="850"/>
      <c r="F27" s="1599" t="str">
        <f t="shared" ref="F27:F32" si="2">IF(D27=0,"",D27/D$69)</f>
        <v/>
      </c>
      <c r="H27" s="861"/>
      <c r="I27" s="850"/>
      <c r="J27" s="1599" t="str">
        <f t="shared" ref="J27:J33" si="3">IF(H27=0,"",H27/H$69)</f>
        <v/>
      </c>
    </row>
    <row r="28" spans="1:10" s="844" customFormat="1" ht="11.25" customHeight="1">
      <c r="A28" s="203" t="s">
        <v>61</v>
      </c>
      <c r="B28" s="236"/>
      <c r="D28" s="862"/>
      <c r="E28" s="850"/>
      <c r="F28" s="1598" t="str">
        <f t="shared" si="2"/>
        <v/>
      </c>
      <c r="H28" s="862"/>
      <c r="I28" s="850"/>
      <c r="J28" s="1598" t="str">
        <f t="shared" si="3"/>
        <v/>
      </c>
    </row>
    <row r="29" spans="1:10" s="844" customFormat="1" ht="11.25" customHeight="1">
      <c r="A29" s="203" t="s">
        <v>62</v>
      </c>
      <c r="B29" s="236"/>
      <c r="D29" s="862"/>
      <c r="E29" s="850"/>
      <c r="F29" s="1598" t="str">
        <f t="shared" si="2"/>
        <v/>
      </c>
      <c r="H29" s="862"/>
      <c r="I29" s="850"/>
      <c r="J29" s="1598" t="str">
        <f t="shared" si="3"/>
        <v/>
      </c>
    </row>
    <row r="30" spans="1:10" s="844" customFormat="1" ht="11.25" customHeight="1">
      <c r="A30" s="203" t="s">
        <v>63</v>
      </c>
      <c r="B30" s="236"/>
      <c r="D30" s="862"/>
      <c r="E30" s="850"/>
      <c r="F30" s="1598" t="str">
        <f t="shared" si="2"/>
        <v/>
      </c>
      <c r="H30" s="862"/>
      <c r="I30" s="850"/>
      <c r="J30" s="1598" t="str">
        <f t="shared" si="3"/>
        <v/>
      </c>
    </row>
    <row r="31" spans="1:10" s="844" customFormat="1" ht="11.25" customHeight="1">
      <c r="A31" s="203" t="s">
        <v>64</v>
      </c>
      <c r="B31" s="236"/>
      <c r="D31" s="862"/>
      <c r="E31" s="850"/>
      <c r="F31" s="1598" t="str">
        <f t="shared" si="2"/>
        <v/>
      </c>
      <c r="H31" s="862"/>
      <c r="I31" s="850"/>
      <c r="J31" s="1598" t="str">
        <f t="shared" si="3"/>
        <v/>
      </c>
    </row>
    <row r="32" spans="1:10" s="844" customFormat="1" ht="11.25" customHeight="1">
      <c r="A32" s="263" t="s">
        <v>65</v>
      </c>
      <c r="B32" s="234"/>
      <c r="D32" s="862"/>
      <c r="E32" s="850"/>
      <c r="F32" s="1598" t="str">
        <f t="shared" si="2"/>
        <v/>
      </c>
      <c r="H32" s="862"/>
      <c r="I32" s="850"/>
      <c r="J32" s="1598" t="str">
        <f t="shared" si="3"/>
        <v/>
      </c>
    </row>
    <row r="33" spans="1:10" s="844" customFormat="1" ht="11.25" customHeight="1">
      <c r="A33" s="865"/>
      <c r="B33" s="865" t="s">
        <v>28</v>
      </c>
      <c r="D33" s="866">
        <f>SUM(D27:D32)</f>
        <v>0</v>
      </c>
      <c r="E33" s="850"/>
      <c r="F33" s="1601" t="str">
        <f>IF(D33=0,"",D33/D$69)</f>
        <v/>
      </c>
      <c r="H33" s="866">
        <f>SUM(H27:H32)</f>
        <v>0</v>
      </c>
      <c r="I33" s="850"/>
      <c r="J33" s="1601" t="str">
        <f t="shared" si="3"/>
        <v/>
      </c>
    </row>
    <row r="34" spans="1:10" s="844" customFormat="1" ht="11.25" customHeight="1">
      <c r="A34" s="865"/>
      <c r="B34" s="871" t="s">
        <v>10</v>
      </c>
      <c r="D34" s="866">
        <f>D23+D24+D25+D33</f>
        <v>0</v>
      </c>
      <c r="E34" s="850"/>
      <c r="F34" s="1601" t="str">
        <f>IF(D34=0,"",D34/D$69)</f>
        <v/>
      </c>
      <c r="H34" s="866">
        <f>H23+H24+H25+H33</f>
        <v>0</v>
      </c>
      <c r="I34" s="850"/>
      <c r="J34" s="1601" t="str">
        <f>IF(H34=0,"",H34/H$69)</f>
        <v/>
      </c>
    </row>
    <row r="35" spans="1:10" s="844" customFormat="1" ht="11.25" customHeight="1">
      <c r="A35" s="63" t="s">
        <v>66</v>
      </c>
      <c r="B35" s="63"/>
      <c r="D35" s="864"/>
      <c r="E35" s="850"/>
      <c r="F35" s="1592"/>
      <c r="H35" s="864"/>
      <c r="I35" s="850"/>
      <c r="J35" s="1592"/>
    </row>
    <row r="36" spans="1:10" s="844" customFormat="1" ht="11.25" customHeight="1">
      <c r="A36" s="9" t="s">
        <v>67</v>
      </c>
      <c r="B36" s="9"/>
      <c r="D36" s="864"/>
      <c r="E36" s="850"/>
      <c r="F36" s="1592"/>
      <c r="H36" s="864"/>
      <c r="I36" s="850"/>
      <c r="J36" s="1592"/>
    </row>
    <row r="37" spans="1:10" s="844" customFormat="1" ht="11.25" customHeight="1">
      <c r="A37" s="869" t="s">
        <v>68</v>
      </c>
      <c r="B37" s="869"/>
      <c r="D37" s="864"/>
      <c r="E37" s="850"/>
      <c r="F37" s="1592" t="str">
        <f>IF(D37=0,"",D37/D$69)</f>
        <v/>
      </c>
      <c r="H37" s="864"/>
      <c r="I37" s="850"/>
      <c r="J37" s="1592" t="str">
        <f>IF(H37=0,"",H37/H$69)</f>
        <v/>
      </c>
    </row>
    <row r="38" spans="1:10" s="844" customFormat="1" ht="12" customHeight="1">
      <c r="A38" s="1025" t="s">
        <v>724</v>
      </c>
      <c r="B38" s="239"/>
      <c r="D38" s="861"/>
      <c r="E38" s="850"/>
      <c r="F38" s="1599" t="str">
        <f>IF(D38=0,"",D38/D$69)</f>
        <v/>
      </c>
      <c r="H38" s="861"/>
      <c r="I38" s="850"/>
      <c r="J38" s="1599" t="str">
        <f>IF(H38=0,"",H38/H$69)</f>
        <v/>
      </c>
    </row>
    <row r="39" spans="1:10" s="844" customFormat="1" ht="11.25" customHeight="1">
      <c r="A39" s="329" t="s">
        <v>334</v>
      </c>
      <c r="B39" s="239"/>
      <c r="D39" s="862"/>
      <c r="E39" s="850"/>
      <c r="F39" s="1598" t="str">
        <f>IF(D39=0,"",D39/D$69)</f>
        <v/>
      </c>
      <c r="H39" s="862"/>
      <c r="I39" s="850"/>
      <c r="J39" s="1598" t="str">
        <f>IF(H39=0,"",H39/H$69)</f>
        <v/>
      </c>
    </row>
    <row r="40" spans="1:10" s="844" customFormat="1" ht="11.25" customHeight="1">
      <c r="A40" s="329" t="s">
        <v>69</v>
      </c>
      <c r="B40" s="239"/>
      <c r="D40" s="863"/>
      <c r="E40" s="850"/>
      <c r="F40" s="239" t="str">
        <f>IF(D40=0,"",D40/D$69)</f>
        <v/>
      </c>
      <c r="H40" s="863"/>
      <c r="I40" s="850"/>
      <c r="J40" s="239" t="str">
        <f>IF(H40=0,"",H40/H$69)</f>
        <v/>
      </c>
    </row>
    <row r="41" spans="1:10" s="844" customFormat="1" ht="12.75" customHeight="1">
      <c r="A41" s="265"/>
      <c r="B41" s="240"/>
      <c r="C41" s="253"/>
      <c r="D41" s="861"/>
      <c r="E41" s="850"/>
      <c r="F41" s="1602" t="str">
        <f t="shared" ref="F41:F48" si="4">IF(D41=0,"",D41/D$69)</f>
        <v/>
      </c>
      <c r="H41" s="861"/>
      <c r="I41" s="850"/>
      <c r="J41" s="1602" t="str">
        <f t="shared" ref="J41:J47" si="5">IF(H41=0,"",H41/H$69)</f>
        <v/>
      </c>
    </row>
    <row r="42" spans="1:10" s="844" customFormat="1" ht="11.25" customHeight="1">
      <c r="A42" s="266" t="s">
        <v>118</v>
      </c>
      <c r="B42" s="240"/>
      <c r="C42" s="253"/>
      <c r="D42" s="861"/>
      <c r="E42" s="850"/>
      <c r="F42" s="1602" t="str">
        <f t="shared" si="4"/>
        <v/>
      </c>
      <c r="H42" s="861"/>
      <c r="I42" s="850"/>
      <c r="J42" s="1602" t="str">
        <f t="shared" si="5"/>
        <v/>
      </c>
    </row>
    <row r="43" spans="1:10" s="844" customFormat="1" ht="11.25" customHeight="1">
      <c r="A43" s="203" t="s">
        <v>70</v>
      </c>
      <c r="B43" s="236"/>
      <c r="C43" s="253"/>
      <c r="D43" s="862"/>
      <c r="E43" s="850"/>
      <c r="F43" s="1598" t="str">
        <f t="shared" si="4"/>
        <v/>
      </c>
      <c r="H43" s="862"/>
      <c r="I43" s="850"/>
      <c r="J43" s="1598" t="str">
        <f t="shared" si="5"/>
        <v/>
      </c>
    </row>
    <row r="44" spans="1:10" s="844" customFormat="1" ht="11.5">
      <c r="A44" s="1782" t="s">
        <v>383</v>
      </c>
      <c r="B44" s="1782"/>
      <c r="C44" s="253"/>
      <c r="D44" s="862"/>
      <c r="E44" s="850"/>
      <c r="F44" s="1598" t="str">
        <f t="shared" si="4"/>
        <v/>
      </c>
      <c r="H44" s="862"/>
      <c r="I44" s="850"/>
      <c r="J44" s="1598" t="str">
        <f t="shared" si="5"/>
        <v/>
      </c>
    </row>
    <row r="45" spans="1:10" s="844" customFormat="1" ht="11.5">
      <c r="A45" s="236" t="s">
        <v>182</v>
      </c>
      <c r="B45" s="236"/>
      <c r="C45" s="253"/>
      <c r="D45" s="862"/>
      <c r="E45" s="850"/>
      <c r="F45" s="1598" t="str">
        <f t="shared" si="4"/>
        <v/>
      </c>
      <c r="H45" s="862"/>
      <c r="I45" s="850"/>
      <c r="J45" s="1598" t="str">
        <f>IF(H45=0,"",H45/H$69)</f>
        <v/>
      </c>
    </row>
    <row r="46" spans="1:10" s="844" customFormat="1" ht="11.25" customHeight="1">
      <c r="A46" s="203" t="s">
        <v>71</v>
      </c>
      <c r="B46" s="236"/>
      <c r="D46" s="862"/>
      <c r="E46" s="850"/>
      <c r="F46" s="1598" t="str">
        <f t="shared" si="4"/>
        <v/>
      </c>
      <c r="H46" s="862"/>
      <c r="I46" s="850"/>
      <c r="J46" s="1598" t="str">
        <f t="shared" si="5"/>
        <v/>
      </c>
    </row>
    <row r="47" spans="1:10" s="844" customFormat="1" ht="11.25" customHeight="1">
      <c r="A47" s="203" t="s">
        <v>72</v>
      </c>
      <c r="B47" s="236"/>
      <c r="D47" s="862"/>
      <c r="E47" s="850"/>
      <c r="F47" s="1598" t="str">
        <f t="shared" si="4"/>
        <v/>
      </c>
      <c r="H47" s="862"/>
      <c r="I47" s="850"/>
      <c r="J47" s="1598" t="str">
        <f t="shared" si="5"/>
        <v/>
      </c>
    </row>
    <row r="48" spans="1:10" s="844" customFormat="1" ht="11.25" customHeight="1">
      <c r="A48" s="203" t="s">
        <v>117</v>
      </c>
      <c r="B48" s="236"/>
      <c r="D48" s="863"/>
      <c r="E48" s="850"/>
      <c r="F48" s="236" t="str">
        <f t="shared" si="4"/>
        <v/>
      </c>
      <c r="H48" s="863"/>
      <c r="I48" s="850"/>
      <c r="J48" s="1603"/>
    </row>
    <row r="49" spans="1:10" s="844" customFormat="1" ht="11.25" customHeight="1">
      <c r="A49" s="265"/>
      <c r="B49" s="240"/>
      <c r="C49" s="253"/>
      <c r="D49" s="861"/>
      <c r="E49" s="850"/>
      <c r="F49" s="1599" t="str">
        <f>IF(D49=0,"",D49/D$69)</f>
        <v/>
      </c>
      <c r="H49" s="861"/>
      <c r="I49" s="850"/>
      <c r="J49" s="1599" t="str">
        <f>IF(H49=0,"",H49/H$69)</f>
        <v/>
      </c>
    </row>
    <row r="50" spans="1:10" s="844" customFormat="1" ht="11.25" customHeight="1">
      <c r="A50" s="865"/>
      <c r="B50" s="865" t="s">
        <v>28</v>
      </c>
      <c r="D50" s="866">
        <f>SUM(D37:D49)</f>
        <v>0</v>
      </c>
      <c r="E50" s="850"/>
      <c r="F50" s="1601" t="str">
        <f>IF(D50=0,"",D50/D$69)</f>
        <v/>
      </c>
      <c r="H50" s="866">
        <f>SUM(H37:H49)</f>
        <v>0</v>
      </c>
      <c r="I50" s="850"/>
      <c r="J50" s="1601" t="str">
        <f>IF(H50=0,"",H50/H$69)</f>
        <v/>
      </c>
    </row>
    <row r="51" spans="1:10" s="844" customFormat="1" ht="11.25" customHeight="1">
      <c r="A51" s="9" t="s">
        <v>73</v>
      </c>
      <c r="B51" s="9"/>
      <c r="D51" s="864"/>
      <c r="E51" s="850"/>
      <c r="F51" s="1592"/>
      <c r="H51" s="864"/>
      <c r="I51" s="850"/>
      <c r="J51" s="1592"/>
    </row>
    <row r="52" spans="1:10" s="844" customFormat="1" ht="11.25" customHeight="1">
      <c r="A52" s="869" t="s">
        <v>635</v>
      </c>
      <c r="B52" s="869"/>
      <c r="D52" s="864"/>
      <c r="E52" s="850"/>
      <c r="F52" s="1592" t="str">
        <f t="shared" ref="F52:F60" si="6">IF(D52=0,"",D52/D$69)</f>
        <v/>
      </c>
      <c r="H52" s="864"/>
      <c r="I52" s="850"/>
      <c r="J52" s="1592" t="str">
        <f t="shared" ref="J52:J60" si="7">IF(H52=0,"",H52/H$69)</f>
        <v/>
      </c>
    </row>
    <row r="53" spans="1:10" s="844" customFormat="1" ht="11.25" customHeight="1">
      <c r="A53" s="329" t="s">
        <v>74</v>
      </c>
      <c r="B53" s="239"/>
      <c r="D53" s="861"/>
      <c r="E53" s="850"/>
      <c r="F53" s="1599" t="str">
        <f t="shared" si="6"/>
        <v/>
      </c>
      <c r="H53" s="861"/>
      <c r="I53" s="850"/>
      <c r="J53" s="1599" t="str">
        <f t="shared" si="7"/>
        <v/>
      </c>
    </row>
    <row r="54" spans="1:10" s="844" customFormat="1" ht="11.25" customHeight="1">
      <c r="A54" s="329" t="s">
        <v>75</v>
      </c>
      <c r="B54" s="239"/>
      <c r="D54" s="862"/>
      <c r="E54" s="850"/>
      <c r="F54" s="1598" t="str">
        <f t="shared" si="6"/>
        <v/>
      </c>
      <c r="H54" s="862"/>
      <c r="I54" s="850"/>
      <c r="J54" s="1598" t="str">
        <f t="shared" si="7"/>
        <v/>
      </c>
    </row>
    <row r="55" spans="1:10" s="844" customFormat="1" ht="11.25" customHeight="1">
      <c r="A55" s="330" t="s">
        <v>69</v>
      </c>
      <c r="B55" s="241"/>
      <c r="D55" s="863"/>
      <c r="E55" s="850"/>
      <c r="F55" s="1603" t="str">
        <f t="shared" si="6"/>
        <v/>
      </c>
      <c r="H55" s="863"/>
      <c r="I55" s="850"/>
      <c r="J55" s="1603" t="str">
        <f t="shared" si="7"/>
        <v/>
      </c>
    </row>
    <row r="56" spans="1:10" s="844" customFormat="1" ht="11.25" customHeight="1">
      <c r="A56" s="265"/>
      <c r="B56" s="240"/>
      <c r="C56" s="253"/>
      <c r="D56" s="864"/>
      <c r="E56" s="850"/>
      <c r="F56" s="1592" t="str">
        <f t="shared" si="6"/>
        <v/>
      </c>
      <c r="H56" s="864"/>
      <c r="I56" s="850"/>
      <c r="J56" s="1592" t="str">
        <f t="shared" si="7"/>
        <v/>
      </c>
    </row>
    <row r="57" spans="1:10" s="844" customFormat="1" ht="11.25" customHeight="1">
      <c r="A57" s="203" t="s">
        <v>76</v>
      </c>
      <c r="B57" s="236"/>
      <c r="D57" s="862"/>
      <c r="E57" s="850"/>
      <c r="F57" s="1598" t="str">
        <f>IF(D57=0,"",D57/D$69)</f>
        <v/>
      </c>
      <c r="H57" s="862"/>
      <c r="I57" s="850"/>
      <c r="J57" s="1598" t="str">
        <f t="shared" si="7"/>
        <v/>
      </c>
    </row>
    <row r="58" spans="1:10" s="844" customFormat="1" ht="11.25" customHeight="1">
      <c r="A58" s="203" t="s">
        <v>47</v>
      </c>
      <c r="B58" s="236"/>
      <c r="D58" s="862"/>
      <c r="E58" s="850"/>
      <c r="F58" s="1598" t="str">
        <f t="shared" si="6"/>
        <v/>
      </c>
      <c r="H58" s="862"/>
      <c r="I58" s="850"/>
      <c r="J58" s="1598" t="str">
        <f t="shared" si="7"/>
        <v/>
      </c>
    </row>
    <row r="59" spans="1:10" s="844" customFormat="1" ht="15.75" customHeight="1">
      <c r="A59" s="203" t="s">
        <v>117</v>
      </c>
      <c r="B59" s="236"/>
      <c r="D59" s="862"/>
      <c r="E59" s="850"/>
      <c r="F59" s="1598" t="str">
        <f t="shared" si="6"/>
        <v/>
      </c>
      <c r="H59" s="862"/>
      <c r="I59" s="850"/>
      <c r="J59" s="1598" t="str">
        <f t="shared" si="7"/>
        <v/>
      </c>
    </row>
    <row r="60" spans="1:10" s="844" customFormat="1" ht="11.25" customHeight="1">
      <c r="A60" s="865"/>
      <c r="B60" s="865" t="s">
        <v>28</v>
      </c>
      <c r="D60" s="866">
        <f>SUM(D52:D59)</f>
        <v>0</v>
      </c>
      <c r="E60" s="850"/>
      <c r="F60" s="1601" t="str">
        <f t="shared" si="6"/>
        <v/>
      </c>
      <c r="H60" s="866">
        <f>SUM(H52:H59)</f>
        <v>0</v>
      </c>
      <c r="I60" s="850"/>
      <c r="J60" s="1601" t="str">
        <f t="shared" si="7"/>
        <v/>
      </c>
    </row>
    <row r="61" spans="1:10" s="844" customFormat="1" ht="21.75" customHeight="1">
      <c r="A61" s="9" t="s">
        <v>48</v>
      </c>
      <c r="B61" s="12"/>
      <c r="D61" s="864"/>
      <c r="E61" s="850"/>
      <c r="F61" s="1592"/>
      <c r="H61" s="864"/>
      <c r="I61" s="850"/>
      <c r="J61" s="1592"/>
    </row>
    <row r="62" spans="1:10" s="844" customFormat="1" ht="11.25" customHeight="1">
      <c r="A62" s="869" t="s">
        <v>402</v>
      </c>
      <c r="B62" s="869"/>
      <c r="D62" s="864"/>
      <c r="E62" s="850"/>
      <c r="F62" s="1592" t="str">
        <f t="shared" ref="F62:F65" si="8">IF(D62=0,"",D62/D$69)</f>
        <v/>
      </c>
      <c r="H62" s="864"/>
      <c r="I62" s="850"/>
      <c r="J62" s="1592" t="str">
        <f t="shared" ref="J62:J68" si="9">IF(H62=0,"",H62/H$69)</f>
        <v/>
      </c>
    </row>
    <row r="63" spans="1:10" s="844" customFormat="1" ht="11.25" customHeight="1">
      <c r="A63" s="203" t="s">
        <v>127</v>
      </c>
      <c r="B63" s="236"/>
      <c r="D63" s="861"/>
      <c r="E63" s="850"/>
      <c r="F63" s="1599" t="str">
        <f t="shared" si="8"/>
        <v/>
      </c>
      <c r="H63" s="861"/>
      <c r="I63" s="850"/>
      <c r="J63" s="1599" t="str">
        <f t="shared" si="9"/>
        <v/>
      </c>
    </row>
    <row r="64" spans="1:10" s="844" customFormat="1" ht="11.25" customHeight="1">
      <c r="A64" s="203" t="s">
        <v>128</v>
      </c>
      <c r="B64" s="236"/>
      <c r="D64" s="862"/>
      <c r="E64" s="850"/>
      <c r="F64" s="1598" t="str">
        <f t="shared" si="8"/>
        <v/>
      </c>
      <c r="H64" s="862"/>
      <c r="I64" s="850"/>
      <c r="J64" s="1598" t="str">
        <f t="shared" si="9"/>
        <v/>
      </c>
    </row>
    <row r="65" spans="1:10" s="844" customFormat="1" ht="11.25" customHeight="1">
      <c r="A65" s="869" t="s">
        <v>49</v>
      </c>
      <c r="B65" s="869"/>
      <c r="D65" s="862"/>
      <c r="E65" s="872"/>
      <c r="F65" s="1598" t="str">
        <f t="shared" si="8"/>
        <v/>
      </c>
      <c r="H65" s="862"/>
      <c r="I65" s="872"/>
      <c r="J65" s="1598" t="str">
        <f t="shared" si="9"/>
        <v/>
      </c>
    </row>
    <row r="66" spans="1:10" s="844" customFormat="1" ht="15" customHeight="1">
      <c r="A66" s="865"/>
      <c r="B66" s="865" t="s">
        <v>28</v>
      </c>
      <c r="D66" s="866">
        <f>SUM(D62:D65)</f>
        <v>0</v>
      </c>
      <c r="E66" s="872"/>
      <c r="F66" s="1601" t="str">
        <f>IF(D66=0,"",D66/D$69)</f>
        <v/>
      </c>
      <c r="H66" s="866">
        <f>SUM(H62:H65)</f>
        <v>0</v>
      </c>
      <c r="I66" s="872"/>
      <c r="J66" s="1601" t="str">
        <f>IF(H66=0,"",H66/H$69)</f>
        <v/>
      </c>
    </row>
    <row r="67" spans="1:10" s="844" customFormat="1" ht="19.5" customHeight="1">
      <c r="A67" s="1786" t="s">
        <v>176</v>
      </c>
      <c r="B67" s="1786"/>
      <c r="D67" s="873"/>
      <c r="E67" s="850"/>
      <c r="F67" s="1604" t="str">
        <f>IF(D67=0,"",D67/D$69)</f>
        <v/>
      </c>
      <c r="H67" s="873"/>
      <c r="I67" s="850"/>
      <c r="J67" s="1604" t="str">
        <f t="shared" si="9"/>
        <v/>
      </c>
    </row>
    <row r="68" spans="1:10" s="844" customFormat="1" ht="14.25" customHeight="1">
      <c r="A68" s="865"/>
      <c r="B68" s="871" t="s">
        <v>164</v>
      </c>
      <c r="D68" s="873">
        <f>D50+D60+D66+D67</f>
        <v>0</v>
      </c>
      <c r="E68" s="850"/>
      <c r="F68" s="1604" t="str">
        <f>IF(D68=0,"",D68/D$69)</f>
        <v/>
      </c>
      <c r="H68" s="873">
        <f>H50+H60+H66+H67</f>
        <v>0</v>
      </c>
      <c r="I68" s="850"/>
      <c r="J68" s="1604" t="str">
        <f t="shared" si="9"/>
        <v/>
      </c>
    </row>
    <row r="69" spans="1:10" s="844" customFormat="1" ht="12.75" customHeight="1">
      <c r="A69" s="8" t="s">
        <v>51</v>
      </c>
      <c r="B69" s="8"/>
      <c r="D69" s="873">
        <f>D34+D68</f>
        <v>0</v>
      </c>
      <c r="E69" s="850"/>
      <c r="F69" s="1604" t="str">
        <f>IF(D69=0,"",D69/D$69)</f>
        <v/>
      </c>
      <c r="H69" s="873">
        <f>H34+H68</f>
        <v>0</v>
      </c>
      <c r="I69" s="850"/>
      <c r="J69" s="1604" t="str">
        <f>IF(H69=0,"",H69/H$69)</f>
        <v/>
      </c>
    </row>
    <row r="70" spans="1:10" s="844" customFormat="1" ht="11.25" customHeight="1">
      <c r="A70" s="263" t="s">
        <v>52</v>
      </c>
      <c r="B70" s="234"/>
      <c r="D70" s="874"/>
      <c r="F70" s="1605" t="str">
        <f>IF(D70=0,"",D70/D$69)</f>
        <v/>
      </c>
      <c r="H70" s="874"/>
      <c r="J70" s="1605" t="str">
        <f>IF(H70=0,"",H70/H$69)</f>
        <v/>
      </c>
    </row>
    <row r="71" spans="1:10" s="844" customFormat="1" ht="5.25" customHeight="1">
      <c r="A71" s="263"/>
      <c r="B71" s="234"/>
      <c r="D71" s="864"/>
      <c r="E71" s="850"/>
      <c r="F71" s="1592"/>
      <c r="H71" s="864"/>
      <c r="I71" s="850"/>
      <c r="J71" s="1592"/>
    </row>
    <row r="72" spans="1:10" s="875" customFormat="1" ht="10">
      <c r="A72" s="116" t="s">
        <v>53</v>
      </c>
      <c r="B72" s="116"/>
      <c r="D72" s="876"/>
      <c r="F72" s="1133"/>
      <c r="H72" s="876"/>
      <c r="J72" s="1133"/>
    </row>
    <row r="73" spans="1:10" s="875" customFormat="1" ht="10">
      <c r="A73" s="117" t="s">
        <v>0</v>
      </c>
      <c r="B73" s="117"/>
      <c r="D73" s="876"/>
      <c r="F73" s="1133"/>
      <c r="H73" s="876"/>
      <c r="J73" s="1133"/>
    </row>
    <row r="74" spans="1:10" s="875" customFormat="1" ht="10">
      <c r="A74" s="117" t="s">
        <v>540</v>
      </c>
      <c r="B74" s="117"/>
      <c r="D74" s="876"/>
      <c r="F74" s="1133"/>
      <c r="H74" s="876"/>
      <c r="J74" s="1133"/>
    </row>
    <row r="75" spans="1:10" s="844" customFormat="1" ht="17.25" customHeight="1">
      <c r="A75" s="877" t="s">
        <v>687</v>
      </c>
      <c r="B75" s="865"/>
      <c r="D75" s="850"/>
      <c r="F75" s="1592"/>
      <c r="H75" s="850"/>
      <c r="J75" s="1592"/>
    </row>
    <row r="76" spans="1:10" s="844" customFormat="1" ht="19.5" customHeight="1">
      <c r="A76" s="13" t="s">
        <v>120</v>
      </c>
      <c r="B76" s="13"/>
      <c r="D76" s="850"/>
      <c r="F76" s="1592"/>
      <c r="H76" s="850"/>
      <c r="J76" s="1592"/>
    </row>
    <row r="77" spans="1:10" s="844" customFormat="1" ht="12" customHeight="1">
      <c r="A77" s="203" t="s">
        <v>548</v>
      </c>
      <c r="B77" s="236"/>
      <c r="D77" s="861"/>
      <c r="F77" s="1599" t="str">
        <f t="shared" ref="F77:F88" si="10">IF(D77=0,"",D77/D$69)</f>
        <v/>
      </c>
      <c r="H77" s="861"/>
      <c r="J77" s="1599" t="str">
        <f t="shared" ref="J77:J94" si="11">IF(H77=0,"",H77/H$69)</f>
        <v/>
      </c>
    </row>
    <row r="78" spans="1:10" s="844" customFormat="1" ht="11.5">
      <c r="A78" s="203" t="s">
        <v>77</v>
      </c>
      <c r="B78" s="236"/>
      <c r="D78" s="861"/>
      <c r="F78" s="1599" t="str">
        <f t="shared" si="10"/>
        <v/>
      </c>
      <c r="H78" s="861"/>
      <c r="J78" s="1599" t="str">
        <f t="shared" si="11"/>
        <v/>
      </c>
    </row>
    <row r="79" spans="1:10" s="844" customFormat="1" ht="11.5">
      <c r="A79" s="203" t="s">
        <v>551</v>
      </c>
      <c r="B79" s="236"/>
      <c r="D79" s="862"/>
      <c r="F79" s="1600" t="str">
        <f t="shared" si="10"/>
        <v/>
      </c>
      <c r="H79" s="862"/>
      <c r="J79" s="1600" t="str">
        <f t="shared" si="11"/>
        <v/>
      </c>
    </row>
    <row r="80" spans="1:10" s="844" customFormat="1" ht="11.5">
      <c r="A80" s="203" t="s">
        <v>78</v>
      </c>
      <c r="B80" s="236"/>
      <c r="D80" s="862"/>
      <c r="F80" s="1598" t="str">
        <f t="shared" si="10"/>
        <v/>
      </c>
      <c r="H80" s="862"/>
      <c r="J80" s="1598" t="str">
        <f t="shared" si="11"/>
        <v/>
      </c>
    </row>
    <row r="81" spans="1:10" s="844" customFormat="1" ht="12" customHeight="1">
      <c r="A81" s="1782" t="s">
        <v>174</v>
      </c>
      <c r="B81" s="1782"/>
      <c r="D81" s="862"/>
      <c r="F81" s="1600" t="str">
        <f t="shared" si="10"/>
        <v/>
      </c>
      <c r="H81" s="862"/>
      <c r="J81" s="1600" t="str">
        <f t="shared" si="11"/>
        <v/>
      </c>
    </row>
    <row r="82" spans="1:10" s="844" customFormat="1" ht="14.25" customHeight="1">
      <c r="A82" s="1782" t="s">
        <v>397</v>
      </c>
      <c r="B82" s="1782"/>
      <c r="D82" s="862"/>
      <c r="F82" s="1600" t="str">
        <f t="shared" si="10"/>
        <v/>
      </c>
      <c r="H82" s="862"/>
      <c r="J82" s="1600" t="str">
        <f t="shared" si="11"/>
        <v/>
      </c>
    </row>
    <row r="83" spans="1:10" s="844" customFormat="1" ht="15" customHeight="1">
      <c r="A83" s="1782" t="s">
        <v>491</v>
      </c>
      <c r="B83" s="1782"/>
      <c r="D83" s="862"/>
      <c r="F83" s="1598" t="str">
        <f t="shared" si="10"/>
        <v/>
      </c>
      <c r="H83" s="862"/>
      <c r="J83" s="1598" t="str">
        <f t="shared" si="11"/>
        <v/>
      </c>
    </row>
    <row r="84" spans="1:10" s="844" customFormat="1" ht="12" customHeight="1">
      <c r="A84" s="203" t="s">
        <v>492</v>
      </c>
      <c r="B84" s="236"/>
      <c r="D84" s="863"/>
      <c r="F84" s="1603" t="str">
        <f t="shared" si="10"/>
        <v/>
      </c>
      <c r="H84" s="863"/>
      <c r="J84" s="1603" t="str">
        <f t="shared" si="11"/>
        <v/>
      </c>
    </row>
    <row r="85" spans="1:10" s="844" customFormat="1" ht="12" customHeight="1">
      <c r="A85" s="203" t="s">
        <v>541</v>
      </c>
      <c r="B85" s="236"/>
      <c r="D85" s="863"/>
      <c r="F85" s="1603" t="str">
        <f t="shared" si="10"/>
        <v/>
      </c>
      <c r="H85" s="863"/>
      <c r="J85" s="1603" t="str">
        <f t="shared" si="11"/>
        <v/>
      </c>
    </row>
    <row r="86" spans="1:10" s="844" customFormat="1" ht="12" customHeight="1">
      <c r="A86" s="203" t="s">
        <v>542</v>
      </c>
      <c r="B86" s="236"/>
      <c r="D86" s="863"/>
      <c r="F86" s="1603" t="str">
        <f t="shared" si="10"/>
        <v/>
      </c>
      <c r="H86" s="863"/>
      <c r="J86" s="1603" t="str">
        <f t="shared" si="11"/>
        <v/>
      </c>
    </row>
    <row r="87" spans="1:10" s="844" customFormat="1" ht="12" customHeight="1">
      <c r="A87" s="203" t="s">
        <v>92</v>
      </c>
      <c r="B87" s="236"/>
      <c r="D87" s="863"/>
      <c r="F87" s="1603" t="str">
        <f t="shared" si="10"/>
        <v/>
      </c>
      <c r="H87" s="863"/>
      <c r="J87" s="1603" t="str">
        <f t="shared" si="11"/>
        <v/>
      </c>
    </row>
    <row r="88" spans="1:10" s="844" customFormat="1" ht="15" customHeight="1">
      <c r="A88" s="865"/>
      <c r="B88" s="865" t="s">
        <v>28</v>
      </c>
      <c r="D88" s="866">
        <f>SUM(D77:D87)</f>
        <v>0</v>
      </c>
      <c r="F88" s="1601" t="str">
        <f t="shared" si="10"/>
        <v/>
      </c>
      <c r="H88" s="866">
        <f>SUM(H77:H87)</f>
        <v>0</v>
      </c>
      <c r="J88" s="1601" t="str">
        <f t="shared" si="11"/>
        <v/>
      </c>
    </row>
    <row r="89" spans="1:10" s="844" customFormat="1" ht="11.25" customHeight="1">
      <c r="A89" s="867" t="s">
        <v>543</v>
      </c>
      <c r="B89" s="867"/>
      <c r="D89" s="864"/>
      <c r="F89" s="1592"/>
      <c r="H89" s="864"/>
      <c r="J89" s="1592"/>
    </row>
    <row r="90" spans="1:10" s="844" customFormat="1" ht="11.25" customHeight="1">
      <c r="A90" s="860" t="s">
        <v>548</v>
      </c>
      <c r="B90" s="860"/>
      <c r="D90" s="861"/>
      <c r="F90" s="1602" t="str">
        <f>IF(D90=0,"",D90/D$69)</f>
        <v/>
      </c>
      <c r="H90" s="861"/>
      <c r="J90" s="1602" t="str">
        <f t="shared" si="11"/>
        <v/>
      </c>
    </row>
    <row r="91" spans="1:10" s="844" customFormat="1" ht="11.25" customHeight="1">
      <c r="A91" s="203" t="s">
        <v>551</v>
      </c>
      <c r="B91" s="236"/>
      <c r="D91" s="861"/>
      <c r="F91" s="1602" t="str">
        <f t="shared" ref="F91:F94" si="12">IF(D91=0,"",D91/D$69)</f>
        <v/>
      </c>
      <c r="H91" s="861"/>
      <c r="J91" s="1602" t="str">
        <f t="shared" si="11"/>
        <v/>
      </c>
    </row>
    <row r="92" spans="1:10" s="844" customFormat="1" ht="11.25" customHeight="1">
      <c r="A92" s="860" t="s">
        <v>77</v>
      </c>
      <c r="B92" s="860"/>
      <c r="D92" s="861"/>
      <c r="F92" s="1602" t="str">
        <f t="shared" si="12"/>
        <v/>
      </c>
      <c r="H92" s="861"/>
      <c r="J92" s="1602" t="str">
        <f t="shared" si="11"/>
        <v/>
      </c>
    </row>
    <row r="93" spans="1:10" s="844" customFormat="1" ht="11.25" customHeight="1">
      <c r="A93" s="860" t="s">
        <v>119</v>
      </c>
      <c r="B93" s="860"/>
      <c r="D93" s="861"/>
      <c r="F93" s="1602" t="str">
        <f t="shared" si="12"/>
        <v/>
      </c>
      <c r="H93" s="861"/>
      <c r="J93" s="1602" t="str">
        <f t="shared" si="11"/>
        <v/>
      </c>
    </row>
    <row r="94" spans="1:10" s="844" customFormat="1" ht="11.25" customHeight="1">
      <c r="A94" s="860" t="s">
        <v>92</v>
      </c>
      <c r="B94" s="860"/>
      <c r="D94" s="861"/>
      <c r="F94" s="1602" t="str">
        <f t="shared" si="12"/>
        <v/>
      </c>
      <c r="H94" s="861"/>
      <c r="J94" s="1602" t="str">
        <f t="shared" si="11"/>
        <v/>
      </c>
    </row>
    <row r="95" spans="1:10" s="844" customFormat="1" ht="11.25" customHeight="1">
      <c r="A95" s="860"/>
      <c r="B95" s="860"/>
      <c r="D95" s="864"/>
      <c r="F95" s="1592"/>
      <c r="H95" s="864"/>
      <c r="J95" s="1592"/>
    </row>
    <row r="96" spans="1:10" s="844" customFormat="1" ht="11.25" customHeight="1">
      <c r="A96" s="867" t="s">
        <v>544</v>
      </c>
      <c r="B96" s="867"/>
      <c r="D96" s="864"/>
      <c r="F96" s="1592"/>
      <c r="H96" s="864"/>
      <c r="J96" s="1592"/>
    </row>
    <row r="97" spans="1:10" s="844" customFormat="1" ht="11.25" customHeight="1">
      <c r="A97" s="860" t="s">
        <v>548</v>
      </c>
      <c r="B97" s="860"/>
      <c r="D97" s="861"/>
      <c r="F97" s="1602" t="str">
        <f t="shared" ref="F97:F101" si="13">IF(D97=0,"",D97/D$69)</f>
        <v/>
      </c>
      <c r="H97" s="861"/>
      <c r="J97" s="1602" t="str">
        <f t="shared" ref="J97:J101" si="14">IF(H97=0,"",H97/H$69)</f>
        <v/>
      </c>
    </row>
    <row r="98" spans="1:10" s="844" customFormat="1" ht="11.25" customHeight="1">
      <c r="A98" s="203" t="s">
        <v>551</v>
      </c>
      <c r="B98" s="236"/>
      <c r="D98" s="861"/>
      <c r="F98" s="1602" t="str">
        <f t="shared" si="13"/>
        <v/>
      </c>
      <c r="H98" s="861"/>
      <c r="J98" s="1602" t="str">
        <f t="shared" si="14"/>
        <v/>
      </c>
    </row>
    <row r="99" spans="1:10" s="844" customFormat="1" ht="11.25" customHeight="1">
      <c r="A99" s="860" t="s">
        <v>77</v>
      </c>
      <c r="B99" s="860"/>
      <c r="D99" s="861"/>
      <c r="F99" s="1602" t="str">
        <f t="shared" si="13"/>
        <v/>
      </c>
      <c r="H99" s="861"/>
      <c r="J99" s="1602" t="str">
        <f t="shared" si="14"/>
        <v/>
      </c>
    </row>
    <row r="100" spans="1:10" s="844" customFormat="1" ht="11.25" customHeight="1">
      <c r="A100" s="860" t="s">
        <v>119</v>
      </c>
      <c r="B100" s="860"/>
      <c r="D100" s="861"/>
      <c r="F100" s="1602" t="str">
        <f t="shared" si="13"/>
        <v/>
      </c>
      <c r="H100" s="861"/>
      <c r="J100" s="1602" t="str">
        <f t="shared" si="14"/>
        <v/>
      </c>
    </row>
    <row r="101" spans="1:10" s="844" customFormat="1" ht="11.25" customHeight="1">
      <c r="A101" s="860" t="s">
        <v>92</v>
      </c>
      <c r="B101" s="860"/>
      <c r="D101" s="861"/>
      <c r="F101" s="1602" t="str">
        <f t="shared" si="13"/>
        <v/>
      </c>
      <c r="H101" s="861"/>
      <c r="J101" s="1602" t="str">
        <f t="shared" si="14"/>
        <v/>
      </c>
    </row>
    <row r="102" spans="1:10" s="844" customFormat="1" ht="11.25" customHeight="1">
      <c r="A102" s="860"/>
      <c r="B102" s="860"/>
      <c r="D102" s="864"/>
      <c r="F102" s="1592"/>
      <c r="H102" s="864"/>
      <c r="J102" s="1592"/>
    </row>
    <row r="103" spans="1:10" s="844" customFormat="1" ht="11.25" customHeight="1">
      <c r="A103" s="867" t="s">
        <v>545</v>
      </c>
      <c r="B103" s="867"/>
      <c r="D103" s="864"/>
      <c r="F103" s="1592"/>
      <c r="H103" s="864"/>
      <c r="J103" s="1592"/>
    </row>
    <row r="104" spans="1:10" s="844" customFormat="1" ht="11.25" customHeight="1">
      <c r="A104" s="860" t="s">
        <v>548</v>
      </c>
      <c r="B104" s="860"/>
      <c r="D104" s="861"/>
      <c r="F104" s="1602" t="str">
        <f t="shared" ref="F104:F108" si="15">IF(D104=0,"",D104/D$69)</f>
        <v/>
      </c>
      <c r="H104" s="861"/>
      <c r="J104" s="1602" t="str">
        <f t="shared" ref="J104:J108" si="16">IF(H104=0,"",H104/H$69)</f>
        <v/>
      </c>
    </row>
    <row r="105" spans="1:10" s="844" customFormat="1" ht="12.75" customHeight="1">
      <c r="A105" s="203" t="s">
        <v>551</v>
      </c>
      <c r="B105" s="236"/>
      <c r="D105" s="861"/>
      <c r="F105" s="1602" t="str">
        <f t="shared" si="15"/>
        <v/>
      </c>
      <c r="H105" s="861"/>
      <c r="J105" s="1602" t="str">
        <f t="shared" si="16"/>
        <v/>
      </c>
    </row>
    <row r="106" spans="1:10" s="844" customFormat="1" ht="11.25" customHeight="1">
      <c r="A106" s="860" t="s">
        <v>77</v>
      </c>
      <c r="B106" s="860"/>
      <c r="D106" s="861"/>
      <c r="F106" s="1602" t="str">
        <f t="shared" si="15"/>
        <v/>
      </c>
      <c r="H106" s="861"/>
      <c r="J106" s="1602" t="str">
        <f t="shared" si="16"/>
        <v/>
      </c>
    </row>
    <row r="107" spans="1:10" s="844" customFormat="1" ht="11.25" customHeight="1">
      <c r="A107" s="860" t="s">
        <v>119</v>
      </c>
      <c r="B107" s="860"/>
      <c r="D107" s="861"/>
      <c r="F107" s="1602" t="str">
        <f t="shared" si="15"/>
        <v/>
      </c>
      <c r="H107" s="861"/>
      <c r="J107" s="1602" t="str">
        <f t="shared" si="16"/>
        <v/>
      </c>
    </row>
    <row r="108" spans="1:10" s="844" customFormat="1" ht="11.25" customHeight="1">
      <c r="A108" s="860" t="s">
        <v>92</v>
      </c>
      <c r="B108" s="860"/>
      <c r="D108" s="861"/>
      <c r="F108" s="1602" t="str">
        <f t="shared" si="15"/>
        <v/>
      </c>
      <c r="H108" s="861"/>
      <c r="J108" s="1602" t="str">
        <f t="shared" si="16"/>
        <v/>
      </c>
    </row>
    <row r="109" spans="1:10" s="844" customFormat="1" ht="14.25" customHeight="1">
      <c r="A109" s="865"/>
      <c r="B109" s="865" t="s">
        <v>28</v>
      </c>
      <c r="D109" s="866">
        <f>SUM(D90:D108)</f>
        <v>0</v>
      </c>
      <c r="F109" s="866" t="str">
        <f>IF(D109=0,"",D109/D$69)</f>
        <v/>
      </c>
      <c r="H109" s="866">
        <f>SUM(H90:H108)</f>
        <v>0</v>
      </c>
      <c r="J109" s="1601" t="str">
        <f>IF(H109=0,"",H109/H$69)</f>
        <v/>
      </c>
    </row>
    <row r="110" spans="1:10" s="844" customFormat="1" ht="14.25" customHeight="1">
      <c r="A110" s="865"/>
      <c r="B110" s="865"/>
      <c r="D110" s="864"/>
      <c r="F110" s="1592"/>
      <c r="H110" s="864"/>
      <c r="J110" s="1592"/>
    </row>
    <row r="111" spans="1:10" s="844" customFormat="1" ht="11.25" customHeight="1">
      <c r="A111" s="13" t="s">
        <v>79</v>
      </c>
      <c r="B111" s="13"/>
      <c r="D111" s="864"/>
      <c r="F111" s="1592"/>
      <c r="H111" s="864"/>
      <c r="J111" s="1592"/>
    </row>
    <row r="112" spans="1:10" s="844" customFormat="1" ht="11.25" customHeight="1">
      <c r="A112" s="203" t="s">
        <v>548</v>
      </c>
      <c r="B112" s="236"/>
      <c r="D112" s="861"/>
      <c r="F112" s="1599" t="str">
        <f>IF(D112=0,"",D112/D$69)</f>
        <v/>
      </c>
      <c r="H112" s="861"/>
      <c r="J112" s="1599" t="str">
        <f>IF(H112=0,"",H112/H$69)</f>
        <v/>
      </c>
    </row>
    <row r="113" spans="1:10" s="844" customFormat="1" ht="11.25" customHeight="1">
      <c r="A113" s="203" t="s">
        <v>551</v>
      </c>
      <c r="B113" s="236"/>
      <c r="D113" s="862"/>
      <c r="F113" s="1600" t="str">
        <f t="shared" ref="F113:F118" si="17">IF(D113=0,"",D113/D$69)</f>
        <v/>
      </c>
      <c r="H113" s="862"/>
      <c r="J113" s="1600" t="str">
        <f t="shared" ref="J113:J118" si="18">IF(H113=0,"",H113/H$69)</f>
        <v/>
      </c>
    </row>
    <row r="114" spans="1:10" s="844" customFormat="1" ht="11.25" customHeight="1">
      <c r="A114" s="203" t="s">
        <v>89</v>
      </c>
      <c r="B114" s="236"/>
      <c r="D114" s="861"/>
      <c r="E114" s="850"/>
      <c r="F114" s="1599" t="str">
        <f t="shared" si="17"/>
        <v/>
      </c>
      <c r="H114" s="861"/>
      <c r="I114" s="850"/>
      <c r="J114" s="1599" t="str">
        <f t="shared" si="18"/>
        <v/>
      </c>
    </row>
    <row r="115" spans="1:10" s="844" customFormat="1" ht="11.25" customHeight="1">
      <c r="A115" s="203" t="s">
        <v>80</v>
      </c>
      <c r="B115" s="236"/>
      <c r="D115" s="861"/>
      <c r="E115" s="850"/>
      <c r="F115" s="1599" t="str">
        <f t="shared" si="17"/>
        <v/>
      </c>
      <c r="H115" s="861"/>
      <c r="I115" s="850"/>
      <c r="J115" s="1599" t="str">
        <f t="shared" si="18"/>
        <v/>
      </c>
    </row>
    <row r="116" spans="1:10" s="844" customFormat="1" ht="11.25" customHeight="1">
      <c r="A116" s="203" t="s">
        <v>81</v>
      </c>
      <c r="B116" s="236"/>
      <c r="D116" s="861"/>
      <c r="E116" s="850"/>
      <c r="F116" s="1599" t="str">
        <f t="shared" si="17"/>
        <v/>
      </c>
      <c r="H116" s="861"/>
      <c r="I116" s="850"/>
      <c r="J116" s="1599" t="str">
        <f t="shared" si="18"/>
        <v/>
      </c>
    </row>
    <row r="117" spans="1:10" s="844" customFormat="1" ht="11.25" customHeight="1">
      <c r="A117" s="203" t="s">
        <v>82</v>
      </c>
      <c r="B117" s="236"/>
      <c r="D117" s="861"/>
      <c r="E117" s="850"/>
      <c r="F117" s="1599" t="str">
        <f t="shared" si="17"/>
        <v/>
      </c>
      <c r="H117" s="861"/>
      <c r="I117" s="850"/>
      <c r="J117" s="1599" t="str">
        <f t="shared" si="18"/>
        <v/>
      </c>
    </row>
    <row r="118" spans="1:10" s="844" customFormat="1" ht="11.25" customHeight="1">
      <c r="A118" s="203" t="s">
        <v>92</v>
      </c>
      <c r="B118" s="236"/>
      <c r="D118" s="862"/>
      <c r="E118" s="850"/>
      <c r="F118" s="1598" t="str">
        <f t="shared" si="17"/>
        <v/>
      </c>
      <c r="H118" s="862"/>
      <c r="I118" s="850"/>
      <c r="J118" s="1598" t="str">
        <f t="shared" si="18"/>
        <v/>
      </c>
    </row>
    <row r="119" spans="1:10" s="844" customFormat="1" ht="13.5" customHeight="1">
      <c r="A119" s="865"/>
      <c r="B119" s="865" t="s">
        <v>28</v>
      </c>
      <c r="D119" s="866">
        <f>SUM(D112:D118)</f>
        <v>0</v>
      </c>
      <c r="E119" s="850"/>
      <c r="F119" s="1601" t="str">
        <f>IF(D119=0,"",D119/D$69)</f>
        <v/>
      </c>
      <c r="H119" s="866">
        <f>SUM(H112:H118)</f>
        <v>0</v>
      </c>
      <c r="I119" s="850"/>
      <c r="J119" s="1601" t="str">
        <f>IF(H119=0,"",H119/H$69)</f>
        <v/>
      </c>
    </row>
    <row r="120" spans="1:10" s="844" customFormat="1" ht="11.25" customHeight="1">
      <c r="A120" s="865"/>
      <c r="B120" s="865"/>
      <c r="D120" s="864"/>
      <c r="E120" s="850"/>
      <c r="F120" s="1592"/>
      <c r="H120" s="864"/>
      <c r="I120" s="850"/>
      <c r="J120" s="1592"/>
    </row>
    <row r="121" spans="1:10" s="844" customFormat="1" ht="11.25" customHeight="1">
      <c r="A121" s="13" t="s">
        <v>83</v>
      </c>
      <c r="B121" s="13"/>
      <c r="D121" s="864"/>
      <c r="E121" s="850"/>
      <c r="F121" s="1592"/>
      <c r="H121" s="864"/>
      <c r="I121" s="850"/>
      <c r="J121" s="1592"/>
    </row>
    <row r="122" spans="1:10" s="844" customFormat="1" ht="11.25" customHeight="1">
      <c r="A122" s="203" t="s">
        <v>548</v>
      </c>
      <c r="B122" s="236"/>
      <c r="D122" s="861"/>
      <c r="E122" s="850"/>
      <c r="F122" s="1599" t="str">
        <f>IF(D122=0,"",D122/D$69)</f>
        <v/>
      </c>
      <c r="H122" s="861"/>
      <c r="I122" s="850"/>
      <c r="J122" s="1599" t="str">
        <f>IF(H122=0,"",H122/H$69)</f>
        <v/>
      </c>
    </row>
    <row r="123" spans="1:10" s="844" customFormat="1" ht="11.25" customHeight="1">
      <c r="A123" s="203" t="s">
        <v>551</v>
      </c>
      <c r="B123" s="236"/>
      <c r="D123" s="862"/>
      <c r="F123" s="1600" t="str">
        <f>IF(D123=0,"",D123/D$69)</f>
        <v/>
      </c>
      <c r="H123" s="862"/>
      <c r="J123" s="1600" t="str">
        <f>IF(H123=0,"",H123/H$69)</f>
        <v/>
      </c>
    </row>
    <row r="124" spans="1:10" s="844" customFormat="1" ht="11.25" customHeight="1">
      <c r="A124" s="203" t="s">
        <v>89</v>
      </c>
      <c r="B124" s="236"/>
      <c r="D124" s="861"/>
      <c r="E124" s="850"/>
      <c r="F124" s="1599" t="str">
        <f>IF(D124=0,"",D124/D$69)</f>
        <v/>
      </c>
      <c r="H124" s="861"/>
      <c r="I124" s="850"/>
      <c r="J124" s="1599" t="str">
        <f>IF(H124=0,"",H124/H$69)</f>
        <v/>
      </c>
    </row>
    <row r="125" spans="1:10" s="844" customFormat="1" ht="24" customHeight="1">
      <c r="A125" s="1782" t="s">
        <v>14</v>
      </c>
      <c r="B125" s="1782"/>
      <c r="D125" s="861"/>
      <c r="E125" s="850"/>
      <c r="F125" s="1599" t="str">
        <f>IF(D125=0,"",D125/D$69)</f>
        <v/>
      </c>
      <c r="H125" s="861"/>
      <c r="I125" s="850"/>
      <c r="J125" s="1599" t="str">
        <f>IF(H125=0,"",H125/H$69)</f>
        <v/>
      </c>
    </row>
    <row r="126" spans="1:10" s="844" customFormat="1" ht="11.25" customHeight="1">
      <c r="A126" s="203" t="s">
        <v>84</v>
      </c>
      <c r="B126" s="236"/>
      <c r="D126" s="861"/>
      <c r="E126" s="850"/>
      <c r="F126" s="1599" t="str">
        <f>IF(D126=0,"",D126/D$69)</f>
        <v/>
      </c>
      <c r="H126" s="861"/>
      <c r="I126" s="850"/>
      <c r="J126" s="1599" t="str">
        <f t="shared" ref="J126:J128" si="19">IF(H126=0,"",H126/H$69)</f>
        <v/>
      </c>
    </row>
    <row r="127" spans="1:10" ht="12" customHeight="1">
      <c r="A127" s="298" t="s">
        <v>15</v>
      </c>
      <c r="B127" s="299"/>
      <c r="E127" s="301"/>
      <c r="F127" s="1599" t="str">
        <f t="shared" ref="F127:F128" si="20">IF(D127=0,"",D127/D$69)</f>
        <v/>
      </c>
      <c r="G127" s="300"/>
      <c r="I127" s="703"/>
      <c r="J127" s="1599" t="str">
        <f t="shared" si="19"/>
        <v/>
      </c>
    </row>
    <row r="128" spans="1:10" s="844" customFormat="1" ht="11.25" customHeight="1">
      <c r="A128" s="203" t="s">
        <v>92</v>
      </c>
      <c r="B128" s="236"/>
      <c r="D128" s="862"/>
      <c r="E128" s="850"/>
      <c r="F128" s="1599" t="str">
        <f t="shared" si="20"/>
        <v/>
      </c>
      <c r="H128" s="862"/>
      <c r="I128" s="850"/>
      <c r="J128" s="1599" t="str">
        <f t="shared" si="19"/>
        <v/>
      </c>
    </row>
    <row r="129" spans="1:10" s="844" customFormat="1" ht="11.25" customHeight="1">
      <c r="A129" s="865"/>
      <c r="B129" s="865" t="s">
        <v>28</v>
      </c>
      <c r="D129" s="866">
        <f>SUM(D122:D128)</f>
        <v>0</v>
      </c>
      <c r="F129" s="1601" t="str">
        <f>IF(D129=0,"",D129/D$69)</f>
        <v/>
      </c>
      <c r="H129" s="866">
        <f>SUM(H122:H128)</f>
        <v>0</v>
      </c>
      <c r="J129" s="1601" t="str">
        <f>IF(H129=0,"",H129/H$69)</f>
        <v/>
      </c>
    </row>
    <row r="130" spans="1:10" s="844" customFormat="1" ht="11.25" customHeight="1">
      <c r="A130" s="13" t="s">
        <v>85</v>
      </c>
      <c r="B130" s="13"/>
      <c r="D130" s="864"/>
      <c r="F130" s="1592"/>
      <c r="H130" s="864"/>
      <c r="J130" s="1592"/>
    </row>
    <row r="131" spans="1:10" s="844" customFormat="1" ht="11.25" customHeight="1">
      <c r="A131" s="203" t="s">
        <v>548</v>
      </c>
      <c r="B131" s="236"/>
      <c r="D131" s="861"/>
      <c r="F131" s="1599" t="str">
        <f>IF(D131=0,"",D131/D$69)</f>
        <v/>
      </c>
      <c r="H131" s="861"/>
      <c r="J131" s="1599" t="str">
        <f>IF(H131=0,"",H131/H$69)</f>
        <v/>
      </c>
    </row>
    <row r="132" spans="1:10" s="844" customFormat="1" ht="11.25" customHeight="1">
      <c r="A132" s="203" t="s">
        <v>551</v>
      </c>
      <c r="B132" s="236"/>
      <c r="D132" s="862"/>
      <c r="F132" s="1600" t="str">
        <f>IF(D132=0,"",D132/D$69)</f>
        <v/>
      </c>
      <c r="H132" s="862"/>
      <c r="J132" s="1600" t="str">
        <f>IF(H132=0,"",H132/H$69)</f>
        <v/>
      </c>
    </row>
    <row r="133" spans="1:10" s="844" customFormat="1" ht="11.25" customHeight="1">
      <c r="A133" s="203" t="s">
        <v>89</v>
      </c>
      <c r="B133" s="236"/>
      <c r="D133" s="861"/>
      <c r="F133" s="1599" t="str">
        <f>IF(D133=0,"",D133/D$69)</f>
        <v/>
      </c>
      <c r="H133" s="861"/>
      <c r="J133" s="1599" t="str">
        <f>IF(H133=0,"",H133/H$69)</f>
        <v/>
      </c>
    </row>
    <row r="134" spans="1:10" s="844" customFormat="1" ht="11.25" customHeight="1">
      <c r="A134" s="203" t="s">
        <v>92</v>
      </c>
      <c r="B134" s="236"/>
      <c r="D134" s="862"/>
      <c r="E134" s="850"/>
      <c r="F134" s="1598" t="str">
        <f>IF(D134=0,"",D134/D$69)</f>
        <v/>
      </c>
      <c r="H134" s="862"/>
      <c r="I134" s="850"/>
      <c r="J134" s="1598" t="str">
        <f>IF(H134=0,"",H134/H$69)</f>
        <v/>
      </c>
    </row>
    <row r="135" spans="1:10" s="844" customFormat="1" ht="15.75" customHeight="1">
      <c r="A135" s="865"/>
      <c r="B135" s="865" t="s">
        <v>28</v>
      </c>
      <c r="D135" s="866">
        <f>SUM(D131:D134)</f>
        <v>0</v>
      </c>
      <c r="E135" s="850"/>
      <c r="F135" s="1601" t="str">
        <f>IF(D135=0,"",D135/D$69)</f>
        <v/>
      </c>
      <c r="H135" s="866">
        <f>SUM(H131:H134)</f>
        <v>0</v>
      </c>
      <c r="I135" s="850"/>
      <c r="J135" s="1601" t="str">
        <f>IF(H135=0,"",H135/H$69)</f>
        <v/>
      </c>
    </row>
    <row r="136" spans="1:10" s="844" customFormat="1" ht="11.25" customHeight="1">
      <c r="A136" s="865"/>
      <c r="B136" s="865"/>
      <c r="D136" s="864"/>
      <c r="E136" s="850"/>
      <c r="F136" s="1592"/>
      <c r="H136" s="864"/>
      <c r="I136" s="850"/>
      <c r="J136" s="1592"/>
    </row>
    <row r="137" spans="1:10" s="844" customFormat="1" ht="11.25" customHeight="1">
      <c r="A137" s="13" t="s">
        <v>87</v>
      </c>
      <c r="B137" s="13"/>
      <c r="D137" s="864"/>
      <c r="F137" s="1592" t="str">
        <f t="shared" ref="F137:F145" si="21">IF(D137=0,"",D137/D$69)</f>
        <v/>
      </c>
      <c r="H137" s="864"/>
      <c r="J137" s="1592" t="str">
        <f t="shared" ref="J137:J145" si="22">IF(H137=0,"",H137/H$69)</f>
        <v/>
      </c>
    </row>
    <row r="138" spans="1:10" s="844" customFormat="1" ht="11.25" customHeight="1">
      <c r="A138" s="203" t="s">
        <v>548</v>
      </c>
      <c r="B138" s="236"/>
      <c r="D138" s="861"/>
      <c r="F138" s="1599" t="str">
        <f t="shared" si="21"/>
        <v/>
      </c>
      <c r="H138" s="861"/>
      <c r="J138" s="1599" t="str">
        <f t="shared" si="22"/>
        <v/>
      </c>
    </row>
    <row r="139" spans="1:10" s="844" customFormat="1" ht="11.25" customHeight="1">
      <c r="A139" s="203" t="s">
        <v>89</v>
      </c>
      <c r="B139" s="236"/>
      <c r="D139" s="861"/>
      <c r="F139" s="1599" t="str">
        <f t="shared" si="21"/>
        <v/>
      </c>
      <c r="H139" s="861"/>
      <c r="J139" s="1599" t="str">
        <f t="shared" si="22"/>
        <v/>
      </c>
    </row>
    <row r="140" spans="1:10" s="844" customFormat="1" ht="11.25" customHeight="1">
      <c r="A140" s="203" t="s">
        <v>551</v>
      </c>
      <c r="B140" s="236"/>
      <c r="D140" s="862"/>
      <c r="F140" s="1600" t="str">
        <f t="shared" si="21"/>
        <v/>
      </c>
      <c r="H140" s="862"/>
      <c r="J140" s="1600" t="str">
        <f t="shared" si="22"/>
        <v/>
      </c>
    </row>
    <row r="141" spans="1:10" s="844" customFormat="1" ht="11.25" customHeight="1">
      <c r="A141" s="203" t="s">
        <v>91</v>
      </c>
      <c r="B141" s="236"/>
      <c r="D141" s="862"/>
      <c r="F141" s="1598" t="str">
        <f t="shared" si="21"/>
        <v/>
      </c>
      <c r="H141" s="862"/>
      <c r="J141" s="1598" t="str">
        <f t="shared" si="22"/>
        <v/>
      </c>
    </row>
    <row r="142" spans="1:10" s="844" customFormat="1" ht="11.25" customHeight="1">
      <c r="A142" s="203" t="s">
        <v>129</v>
      </c>
      <c r="B142" s="236"/>
      <c r="D142" s="863"/>
      <c r="F142" s="1603" t="str">
        <f t="shared" si="21"/>
        <v/>
      </c>
      <c r="H142" s="863"/>
      <c r="J142" s="1603" t="str">
        <f t="shared" si="22"/>
        <v/>
      </c>
    </row>
    <row r="143" spans="1:10" s="844" customFormat="1" ht="11.25" customHeight="1">
      <c r="A143" s="203" t="s">
        <v>92</v>
      </c>
      <c r="B143" s="236"/>
      <c r="D143" s="863"/>
      <c r="F143" s="1603" t="str">
        <f t="shared" si="21"/>
        <v/>
      </c>
      <c r="H143" s="863"/>
      <c r="J143" s="1603" t="str">
        <f t="shared" si="22"/>
        <v/>
      </c>
    </row>
    <row r="144" spans="1:10" s="844" customFormat="1" ht="15" customHeight="1">
      <c r="A144" s="865"/>
      <c r="B144" s="865" t="s">
        <v>28</v>
      </c>
      <c r="D144" s="866">
        <f>SUM(D138:D143)</f>
        <v>0</v>
      </c>
      <c r="F144" s="1601" t="str">
        <f t="shared" si="21"/>
        <v/>
      </c>
      <c r="H144" s="866">
        <f>SUM(H138:H143)</f>
        <v>0</v>
      </c>
      <c r="J144" s="1601" t="str">
        <f t="shared" si="22"/>
        <v/>
      </c>
    </row>
    <row r="145" spans="1:10" s="844" customFormat="1" ht="18" customHeight="1">
      <c r="A145" s="865"/>
      <c r="B145" s="871" t="s">
        <v>93</v>
      </c>
      <c r="D145" s="873">
        <f>D88+D109+D129+D135+D119+D144</f>
        <v>0</v>
      </c>
      <c r="F145" s="1604" t="str">
        <f t="shared" si="21"/>
        <v/>
      </c>
      <c r="H145" s="873">
        <f>H88+H109+H129+H135+H119+H144</f>
        <v>0</v>
      </c>
      <c r="J145" s="1604" t="str">
        <f t="shared" si="22"/>
        <v/>
      </c>
    </row>
    <row r="146" spans="1:10" s="844" customFormat="1" ht="5.25" customHeight="1">
      <c r="A146" s="8"/>
      <c r="B146" s="11"/>
      <c r="D146" s="864"/>
      <c r="F146" s="1592"/>
      <c r="H146" s="864"/>
      <c r="J146" s="1592"/>
    </row>
    <row r="147" spans="1:10" s="844" customFormat="1" ht="9.75" customHeight="1">
      <c r="A147" s="8"/>
      <c r="B147" s="11"/>
      <c r="D147" s="864"/>
      <c r="F147" s="1592"/>
      <c r="H147" s="864"/>
      <c r="J147" s="1592"/>
    </row>
    <row r="148" spans="1:10" s="844" customFormat="1" ht="9.75" customHeight="1">
      <c r="A148" s="116" t="s">
        <v>53</v>
      </c>
      <c r="B148" s="116"/>
      <c r="D148" s="864"/>
      <c r="F148" s="1592"/>
      <c r="H148" s="864"/>
      <c r="J148" s="1592"/>
    </row>
    <row r="149" spans="1:10" s="844" customFormat="1" ht="9.75" customHeight="1">
      <c r="A149" s="117" t="s">
        <v>540</v>
      </c>
      <c r="B149" s="117"/>
      <c r="D149" s="864"/>
      <c r="F149" s="1592"/>
      <c r="H149" s="864"/>
      <c r="J149" s="1592"/>
    </row>
    <row r="150" spans="1:10" s="844" customFormat="1" ht="9.75" customHeight="1">
      <c r="A150" s="116" t="s">
        <v>549</v>
      </c>
      <c r="B150" s="118"/>
      <c r="D150" s="864"/>
      <c r="F150" s="1592"/>
      <c r="H150" s="864"/>
      <c r="J150" s="1592"/>
    </row>
    <row r="151" spans="1:10" s="844" customFormat="1" ht="9.75" customHeight="1" thickBot="1">
      <c r="A151" s="116" t="s">
        <v>550</v>
      </c>
      <c r="B151" s="118"/>
      <c r="D151" s="864"/>
      <c r="F151" s="1592"/>
      <c r="H151" s="864"/>
      <c r="J151" s="1592"/>
    </row>
    <row r="152" spans="1:10" s="844" customFormat="1" ht="36" customHeight="1">
      <c r="A152" s="939" t="s">
        <v>95</v>
      </c>
      <c r="B152" s="940"/>
      <c r="C152" s="931"/>
      <c r="D152" s="941"/>
      <c r="E152" s="931"/>
      <c r="F152" s="1606"/>
      <c r="G152" s="931"/>
      <c r="H152" s="941"/>
      <c r="I152" s="931"/>
      <c r="J152" s="1606"/>
    </row>
    <row r="153" spans="1:10" s="844" customFormat="1" ht="11.5">
      <c r="A153" s="203" t="s">
        <v>51</v>
      </c>
      <c r="B153" s="236"/>
      <c r="D153" s="861">
        <f>D69</f>
        <v>0</v>
      </c>
      <c r="F153" s="1599" t="str">
        <f>IF(D153=0,"",D153/D$69)</f>
        <v/>
      </c>
      <c r="H153" s="861">
        <f>H69</f>
        <v>0</v>
      </c>
      <c r="J153" s="1599" t="str">
        <f>IF(H153=0,"",H153/H$69)</f>
        <v/>
      </c>
    </row>
    <row r="154" spans="1:10" s="844" customFormat="1" ht="11.5">
      <c r="A154" s="224" t="s">
        <v>93</v>
      </c>
      <c r="B154" s="267"/>
      <c r="D154" s="862">
        <f>D145</f>
        <v>0</v>
      </c>
      <c r="E154" s="850"/>
      <c r="F154" s="1598" t="str">
        <f t="shared" ref="F154:F165" si="23">IF(D154=0,"",D154/D$69)</f>
        <v/>
      </c>
      <c r="H154" s="862">
        <f>H145</f>
        <v>0</v>
      </c>
      <c r="I154" s="850"/>
      <c r="J154" s="1598" t="str">
        <f t="shared" ref="J154:J165" si="24">IF(H154=0,"",H154/H$69)</f>
        <v/>
      </c>
    </row>
    <row r="155" spans="1:10" s="878" customFormat="1" ht="11.5">
      <c r="A155" s="13" t="s">
        <v>96</v>
      </c>
      <c r="B155" s="75"/>
      <c r="D155" s="879">
        <f>D153-D154</f>
        <v>0</v>
      </c>
      <c r="F155" s="1607" t="str">
        <f>IF(D155=0,"",D155/D$69)</f>
        <v/>
      </c>
      <c r="H155" s="879">
        <f>H153-H154</f>
        <v>0</v>
      </c>
      <c r="J155" s="1607" t="str">
        <f>IF(H155=0,"",H155/H$69)</f>
        <v/>
      </c>
    </row>
    <row r="156" spans="1:10" s="844" customFormat="1" ht="11.5">
      <c r="A156" s="880" t="s">
        <v>97</v>
      </c>
      <c r="B156" s="881"/>
      <c r="D156" s="861"/>
      <c r="E156" s="850"/>
      <c r="F156" s="1598" t="str">
        <f t="shared" si="23"/>
        <v/>
      </c>
      <c r="H156" s="861"/>
      <c r="I156" s="850"/>
      <c r="J156" s="1598" t="str">
        <f t="shared" si="24"/>
        <v/>
      </c>
    </row>
    <row r="157" spans="1:10" s="844" customFormat="1" ht="11.5">
      <c r="A157" s="224" t="s">
        <v>98</v>
      </c>
      <c r="B157" s="243"/>
      <c r="D157" s="862"/>
      <c r="E157" s="850"/>
      <c r="F157" s="1598" t="str">
        <f t="shared" si="23"/>
        <v/>
      </c>
      <c r="H157" s="862"/>
      <c r="I157" s="850"/>
      <c r="J157" s="1598" t="str">
        <f t="shared" si="24"/>
        <v/>
      </c>
    </row>
    <row r="158" spans="1:10" s="844" customFormat="1" ht="11.5">
      <c r="A158" s="224" t="s">
        <v>99</v>
      </c>
      <c r="B158" s="243"/>
      <c r="D158" s="862"/>
      <c r="E158" s="850"/>
      <c r="F158" s="1598" t="str">
        <f t="shared" si="23"/>
        <v/>
      </c>
      <c r="H158" s="862"/>
      <c r="I158" s="850"/>
      <c r="J158" s="1598" t="str">
        <f t="shared" si="24"/>
        <v/>
      </c>
    </row>
    <row r="159" spans="1:10" s="844" customFormat="1" ht="11.5">
      <c r="A159" s="224" t="s">
        <v>30</v>
      </c>
      <c r="B159" s="243"/>
      <c r="D159" s="864"/>
      <c r="E159" s="850"/>
      <c r="F159" s="1592" t="str">
        <f t="shared" si="23"/>
        <v/>
      </c>
      <c r="H159" s="864"/>
      <c r="I159" s="850"/>
      <c r="J159" s="1592" t="str">
        <f t="shared" si="24"/>
        <v/>
      </c>
    </row>
    <row r="160" spans="1:10" s="844" customFormat="1" ht="11.5">
      <c r="A160" s="882"/>
      <c r="B160" s="883"/>
      <c r="D160" s="862"/>
      <c r="E160" s="850"/>
      <c r="F160" s="1598" t="str">
        <f>IF(D160=0,"",D160/D$69)</f>
        <v/>
      </c>
      <c r="H160" s="862"/>
      <c r="I160" s="850"/>
      <c r="J160" s="1598" t="str">
        <f>IF(H160=0,"",H160/H$69)</f>
        <v/>
      </c>
    </row>
    <row r="161" spans="1:10" s="878" customFormat="1" ht="22.5" customHeight="1">
      <c r="A161" s="884" t="s">
        <v>100</v>
      </c>
      <c r="B161" s="885"/>
      <c r="D161" s="879">
        <f>SUM(D155:D160)</f>
        <v>0</v>
      </c>
      <c r="E161" s="886"/>
      <c r="F161" s="1607" t="str">
        <f>IF(D161=0,"",D161/D$69)</f>
        <v/>
      </c>
      <c r="H161" s="879">
        <f>SUM(H155:H160)</f>
        <v>0</v>
      </c>
      <c r="I161" s="886"/>
      <c r="J161" s="1607" t="str">
        <f t="shared" si="24"/>
        <v/>
      </c>
    </row>
    <row r="162" spans="1:10" s="844" customFormat="1" ht="11.5">
      <c r="A162" s="224" t="s">
        <v>101</v>
      </c>
      <c r="B162" s="243"/>
      <c r="D162" s="861"/>
      <c r="E162" s="850"/>
      <c r="F162" s="1599" t="str">
        <f t="shared" si="23"/>
        <v/>
      </c>
      <c r="H162" s="861">
        <f>D168</f>
        <v>0</v>
      </c>
      <c r="I162" s="850"/>
      <c r="J162" s="1599" t="str">
        <f t="shared" si="24"/>
        <v/>
      </c>
    </row>
    <row r="163" spans="1:10" s="844" customFormat="1" ht="11.5">
      <c r="A163" s="880" t="s">
        <v>100</v>
      </c>
      <c r="B163" s="881"/>
      <c r="D163" s="862">
        <f>D161</f>
        <v>0</v>
      </c>
      <c r="E163" s="850"/>
      <c r="F163" s="1598" t="str">
        <f t="shared" si="23"/>
        <v/>
      </c>
      <c r="H163" s="862">
        <f>H161</f>
        <v>0</v>
      </c>
      <c r="I163" s="850"/>
      <c r="J163" s="1598" t="str">
        <f t="shared" si="24"/>
        <v/>
      </c>
    </row>
    <row r="164" spans="1:10" s="844" customFormat="1" ht="11.5">
      <c r="A164" s="224" t="s">
        <v>102</v>
      </c>
      <c r="B164" s="243"/>
      <c r="D164" s="862"/>
      <c r="E164" s="886"/>
      <c r="F164" s="1598" t="str">
        <f t="shared" si="23"/>
        <v/>
      </c>
      <c r="H164" s="862"/>
      <c r="I164" s="886"/>
      <c r="J164" s="1598" t="str">
        <f t="shared" si="24"/>
        <v/>
      </c>
    </row>
    <row r="165" spans="1:10" s="844" customFormat="1" ht="11.5">
      <c r="A165" s="224" t="s">
        <v>103</v>
      </c>
      <c r="B165" s="243"/>
      <c r="D165" s="862"/>
      <c r="E165" s="850"/>
      <c r="F165" s="1598" t="str">
        <f t="shared" si="23"/>
        <v/>
      </c>
      <c r="H165" s="862"/>
      <c r="I165" s="850"/>
      <c r="J165" s="1598" t="str">
        <f t="shared" si="24"/>
        <v/>
      </c>
    </row>
    <row r="166" spans="1:10" s="844" customFormat="1" ht="11.5">
      <c r="A166" s="224" t="s">
        <v>30</v>
      </c>
      <c r="B166" s="243"/>
      <c r="D166" s="887"/>
      <c r="E166" s="850"/>
      <c r="F166" s="1608"/>
      <c r="H166" s="887"/>
      <c r="I166" s="850"/>
      <c r="J166" s="1608"/>
    </row>
    <row r="167" spans="1:10" s="844" customFormat="1" ht="11.5">
      <c r="A167" s="882"/>
      <c r="B167" s="883"/>
      <c r="D167" s="861"/>
      <c r="E167" s="850"/>
      <c r="F167" s="1599" t="str">
        <f>IF(D167=0,"",D167/D$69)</f>
        <v/>
      </c>
      <c r="H167" s="861"/>
      <c r="I167" s="850"/>
      <c r="J167" s="1599" t="str">
        <f>IF(H167=0,"",H167/H$69)</f>
        <v/>
      </c>
    </row>
    <row r="168" spans="1:10" s="878" customFormat="1" ht="24.75" customHeight="1">
      <c r="A168" s="1783" t="s">
        <v>171</v>
      </c>
      <c r="B168" s="1783"/>
      <c r="D168" s="879">
        <f>SUM(D162:D167)</f>
        <v>0</v>
      </c>
      <c r="E168" s="886"/>
      <c r="F168" s="1607" t="str">
        <f>IF(D168=0,"",D168/D$69)</f>
        <v/>
      </c>
      <c r="H168" s="879">
        <f>SUM(H162:H167)</f>
        <v>0</v>
      </c>
      <c r="I168" s="886"/>
      <c r="J168" s="1607" t="str">
        <f>IF(H168=0,"",H168/H$69)</f>
        <v/>
      </c>
    </row>
    <row r="169" spans="1:10" s="878" customFormat="1" ht="15.75" customHeight="1">
      <c r="A169" s="888"/>
      <c r="B169" s="888"/>
      <c r="D169" s="889"/>
      <c r="E169" s="886"/>
      <c r="F169" s="1609"/>
      <c r="H169" s="889"/>
      <c r="I169" s="886"/>
      <c r="J169" s="1609"/>
    </row>
    <row r="170" spans="1:10" s="844" customFormat="1" ht="11.5">
      <c r="A170" s="884" t="s">
        <v>2</v>
      </c>
      <c r="B170" s="885"/>
      <c r="D170" s="864"/>
      <c r="E170" s="850"/>
      <c r="F170" s="1592"/>
      <c r="H170" s="864"/>
      <c r="I170" s="850"/>
      <c r="J170" s="1592"/>
    </row>
    <row r="171" spans="1:10" s="844" customFormat="1" ht="11.5">
      <c r="A171" s="890" t="s">
        <v>4</v>
      </c>
      <c r="B171" s="891"/>
      <c r="C171" s="892"/>
      <c r="D171" s="893"/>
      <c r="E171" s="894"/>
      <c r="F171" s="1605" t="str">
        <f>IF(D173=0,"",D171/D173)</f>
        <v/>
      </c>
      <c r="G171" s="892"/>
      <c r="H171" s="893"/>
      <c r="I171" s="894"/>
      <c r="J171" s="1615" t="str">
        <f>IF(H173=0,"",H171/H173)</f>
        <v/>
      </c>
    </row>
    <row r="172" spans="1:10" s="844" customFormat="1" ht="11.5">
      <c r="A172" s="895" t="s">
        <v>3</v>
      </c>
      <c r="B172" s="885"/>
      <c r="D172" s="862"/>
      <c r="E172" s="850"/>
      <c r="F172" s="1592" t="str">
        <f>IF(D174=0,"",D172/D173)</f>
        <v/>
      </c>
      <c r="H172" s="862"/>
      <c r="I172" s="850"/>
      <c r="J172" s="1616" t="str">
        <f>IF(H174=0,"",H172/H173)</f>
        <v/>
      </c>
    </row>
    <row r="173" spans="1:10" s="844" customFormat="1" ht="15.75" customHeight="1">
      <c r="A173" s="903" t="s">
        <v>398</v>
      </c>
      <c r="B173" s="896"/>
      <c r="D173" s="879">
        <f>SUM(D171:D172)</f>
        <v>0</v>
      </c>
      <c r="E173" s="886"/>
      <c r="F173" s="1607" t="str">
        <f>IF(D173=0,"",D173/D173)</f>
        <v/>
      </c>
      <c r="G173" s="878"/>
      <c r="H173" s="879">
        <f>SUM(H171:H172)</f>
        <v>0</v>
      </c>
      <c r="I173" s="886"/>
      <c r="J173" s="1617" t="str">
        <f>IF(H173=0,"",H173/H173)</f>
        <v/>
      </c>
    </row>
    <row r="174" spans="1:10" s="844" customFormat="1" ht="11.5">
      <c r="A174" s="897"/>
      <c r="B174" s="898"/>
      <c r="C174" s="899"/>
      <c r="D174" s="900"/>
      <c r="E174" s="901"/>
      <c r="F174" s="1610"/>
      <c r="G174" s="899"/>
      <c r="H174" s="900"/>
      <c r="I174" s="901"/>
      <c r="J174" s="1618"/>
    </row>
    <row r="175" spans="1:10" s="844" customFormat="1" ht="9" customHeight="1">
      <c r="A175" s="884"/>
      <c r="B175" s="885"/>
      <c r="D175" s="864"/>
      <c r="E175" s="850"/>
      <c r="F175" s="1592"/>
      <c r="H175" s="864"/>
      <c r="I175" s="850"/>
      <c r="J175" s="1592"/>
    </row>
    <row r="176" spans="1:10" s="844" customFormat="1" ht="5.25" customHeight="1">
      <c r="A176" s="884"/>
      <c r="B176" s="885"/>
      <c r="D176" s="864"/>
      <c r="E176" s="850"/>
      <c r="F176" s="1592"/>
      <c r="H176" s="864"/>
      <c r="I176" s="850"/>
      <c r="J176" s="1592"/>
    </row>
    <row r="177" spans="1:10" s="844" customFormat="1" ht="6" customHeight="1">
      <c r="A177" s="884"/>
      <c r="B177" s="885"/>
      <c r="D177" s="864"/>
      <c r="E177" s="850"/>
      <c r="F177" s="1592"/>
      <c r="H177" s="864"/>
      <c r="I177" s="850"/>
      <c r="J177" s="1592"/>
    </row>
    <row r="178" spans="1:10" s="844" customFormat="1" ht="11.5">
      <c r="A178" s="46" t="s">
        <v>104</v>
      </c>
      <c r="B178" s="46"/>
      <c r="D178" s="864"/>
      <c r="E178" s="850"/>
      <c r="F178" s="1592"/>
      <c r="H178" s="864"/>
      <c r="I178" s="850"/>
      <c r="J178" s="1592"/>
    </row>
    <row r="179" spans="1:10" s="844" customFormat="1" ht="11.5">
      <c r="A179" s="884"/>
      <c r="B179" s="885"/>
      <c r="D179" s="864"/>
      <c r="E179" s="886"/>
      <c r="F179" s="1592"/>
      <c r="H179" s="864"/>
      <c r="I179" s="886"/>
      <c r="J179" s="1592"/>
    </row>
    <row r="180" spans="1:10" s="844" customFormat="1" ht="11.5">
      <c r="A180" s="890" t="s">
        <v>105</v>
      </c>
      <c r="B180" s="902"/>
      <c r="C180" s="892"/>
      <c r="D180" s="893"/>
      <c r="E180" s="894"/>
      <c r="F180" s="1611" t="str">
        <f>IF(D180=0,"",D180/D$153)</f>
        <v/>
      </c>
      <c r="G180" s="892"/>
      <c r="H180" s="893"/>
      <c r="I180" s="894"/>
      <c r="J180" s="1619" t="str">
        <f>IF(H180=0,"",H180/H$153)</f>
        <v/>
      </c>
    </row>
    <row r="181" spans="1:10" s="844" customFormat="1" ht="11.5">
      <c r="A181" s="895" t="s">
        <v>106</v>
      </c>
      <c r="B181" s="881"/>
      <c r="D181" s="862"/>
      <c r="E181" s="872"/>
      <c r="F181" s="1598" t="str">
        <f>IF(D181=0,"",D181/D$153)</f>
        <v/>
      </c>
      <c r="H181" s="862"/>
      <c r="I181" s="872"/>
      <c r="J181" s="1620" t="str">
        <f>IF(H181=0,"",H181/H$153)</f>
        <v/>
      </c>
    </row>
    <row r="182" spans="1:10" s="844" customFormat="1" ht="11.5">
      <c r="A182" s="895" t="s">
        <v>107</v>
      </c>
      <c r="B182" s="881"/>
      <c r="D182" s="862"/>
      <c r="E182" s="872"/>
      <c r="F182" s="1598" t="str">
        <f>IF(D182=0,"",D182/D$153)</f>
        <v/>
      </c>
      <c r="H182" s="862"/>
      <c r="I182" s="872"/>
      <c r="J182" s="1620" t="str">
        <f>IF(H182=0,"",H182/H$153)</f>
        <v/>
      </c>
    </row>
    <row r="183" spans="1:10" s="844" customFormat="1" ht="11.5">
      <c r="A183" s="903" t="s">
        <v>108</v>
      </c>
      <c r="B183" s="885"/>
      <c r="D183" s="904">
        <f>SUM(D180:D182)</f>
        <v>0</v>
      </c>
      <c r="F183" s="1607" t="str">
        <f>IF(D183=0,"",D183/D$153)</f>
        <v/>
      </c>
      <c r="H183" s="904">
        <f>SUM(H180:H182)</f>
        <v>0</v>
      </c>
      <c r="J183" s="1617" t="str">
        <f>IF(H183=0,"",H183/H$153)</f>
        <v/>
      </c>
    </row>
    <row r="184" spans="1:10" s="844" customFormat="1" ht="15" customHeight="1">
      <c r="A184" s="897"/>
      <c r="B184" s="898"/>
      <c r="C184" s="899"/>
      <c r="D184" s="900"/>
      <c r="E184" s="899"/>
      <c r="F184" s="1610"/>
      <c r="G184" s="899"/>
      <c r="H184" s="900"/>
      <c r="I184" s="899"/>
      <c r="J184" s="1618"/>
    </row>
    <row r="185" spans="1:10" s="844" customFormat="1" ht="7.5" customHeight="1">
      <c r="A185" s="884"/>
      <c r="B185" s="885"/>
      <c r="D185" s="864"/>
      <c r="F185" s="1592"/>
      <c r="H185" s="864"/>
      <c r="J185" s="1592"/>
    </row>
    <row r="186" spans="1:10" s="844" customFormat="1" ht="11.25" customHeight="1">
      <c r="A186" s="78" t="s">
        <v>109</v>
      </c>
      <c r="B186" s="78"/>
      <c r="D186" s="864"/>
      <c r="F186" s="1592"/>
      <c r="H186" s="864"/>
      <c r="J186" s="1592"/>
    </row>
    <row r="187" spans="1:10" s="844" customFormat="1" ht="9" customHeight="1">
      <c r="A187" s="78"/>
      <c r="B187" s="78"/>
      <c r="D187" s="864"/>
      <c r="F187" s="1592"/>
      <c r="H187" s="864"/>
      <c r="J187" s="1592"/>
    </row>
    <row r="188" spans="1:10" s="844" customFormat="1" ht="11.5">
      <c r="A188" s="890" t="s">
        <v>110</v>
      </c>
      <c r="B188" s="902"/>
      <c r="C188" s="892"/>
      <c r="D188" s="893"/>
      <c r="E188" s="892"/>
      <c r="F188" s="1611" t="str">
        <f>IF(D188=0,"",D188/D$153)</f>
        <v/>
      </c>
      <c r="G188" s="892"/>
      <c r="H188" s="893"/>
      <c r="I188" s="892"/>
      <c r="J188" s="1619" t="str">
        <f>IF(H188=0,"",H188/H$153)</f>
        <v/>
      </c>
    </row>
    <row r="189" spans="1:10" s="844" customFormat="1" ht="11.5">
      <c r="A189" s="905" t="s">
        <v>55</v>
      </c>
      <c r="B189" s="872"/>
      <c r="D189" s="862"/>
      <c r="F189" s="1598" t="str">
        <f>IF(D189=0,"",D189/D$153)</f>
        <v/>
      </c>
      <c r="H189" s="862"/>
      <c r="J189" s="1620" t="str">
        <f>IF(H189=0,"",H189/H$153)</f>
        <v/>
      </c>
    </row>
    <row r="190" spans="1:10" s="844" customFormat="1" ht="11.5">
      <c r="A190" s="895" t="s">
        <v>56</v>
      </c>
      <c r="B190" s="881"/>
      <c r="D190" s="862"/>
      <c r="F190" s="1598" t="str">
        <f>IF(D190=0,"",D190/D$153)</f>
        <v/>
      </c>
      <c r="H190" s="862"/>
      <c r="J190" s="1620" t="str">
        <f>IF(H190=0,"",H190/H$153)</f>
        <v/>
      </c>
    </row>
    <row r="191" spans="1:10" s="844" customFormat="1" ht="11.5">
      <c r="A191" s="274" t="s">
        <v>30</v>
      </c>
      <c r="B191" s="243"/>
      <c r="D191" s="862"/>
      <c r="F191" s="1598" t="str">
        <f>IF(D191=0,"",D191/D$153)</f>
        <v/>
      </c>
      <c r="H191" s="862"/>
      <c r="J191" s="1620" t="str">
        <f>IF(H191=0,"",H191/H$153)</f>
        <v/>
      </c>
    </row>
    <row r="192" spans="1:10" s="844" customFormat="1" ht="16.5" customHeight="1">
      <c r="A192" s="903" t="s">
        <v>57</v>
      </c>
      <c r="B192" s="906"/>
      <c r="D192" s="904">
        <f>SUM(D188:D191)</f>
        <v>0</v>
      </c>
      <c r="F192" s="1607" t="str">
        <f>IF(D192=0,"",D192/D$153)</f>
        <v/>
      </c>
      <c r="H192" s="904">
        <f>SUM(H188:H191)</f>
        <v>0</v>
      </c>
      <c r="J192" s="1617" t="str">
        <f>IF(H192=0,"",H192/H$153)</f>
        <v/>
      </c>
    </row>
    <row r="193" spans="1:13" s="844" customFormat="1" ht="11.5">
      <c r="A193" s="897"/>
      <c r="B193" s="898"/>
      <c r="C193" s="899"/>
      <c r="D193" s="900"/>
      <c r="E193" s="899"/>
      <c r="F193" s="1610"/>
      <c r="G193" s="899"/>
      <c r="H193" s="900"/>
      <c r="I193" s="899"/>
      <c r="J193" s="1618"/>
    </row>
    <row r="194" spans="1:13" s="844" customFormat="1" ht="8.25" customHeight="1">
      <c r="A194" s="263"/>
      <c r="B194" s="234"/>
      <c r="F194" s="1592"/>
      <c r="J194" s="1592"/>
    </row>
    <row r="195" spans="1:13" s="844" customFormat="1" ht="11.5">
      <c r="A195" s="116" t="s">
        <v>53</v>
      </c>
      <c r="B195" s="116"/>
      <c r="F195" s="1592"/>
      <c r="J195" s="1592"/>
    </row>
    <row r="196" spans="1:13" s="844" customFormat="1" ht="33" customHeight="1">
      <c r="A196" s="1784" t="s">
        <v>697</v>
      </c>
      <c r="B196" s="1785"/>
      <c r="C196" s="1784"/>
      <c r="D196" s="1784"/>
      <c r="E196" s="1784"/>
      <c r="F196" s="1784"/>
      <c r="G196" s="1784"/>
      <c r="H196" s="1784"/>
      <c r="I196" s="1784"/>
      <c r="J196" s="1784"/>
      <c r="K196" s="907"/>
      <c r="L196" s="907"/>
      <c r="M196" s="907"/>
    </row>
    <row r="197" spans="1:13" s="844" customFormat="1" ht="15.75" customHeight="1">
      <c r="A197" s="976"/>
      <c r="B197" s="977"/>
      <c r="C197" s="976"/>
      <c r="D197" s="976"/>
      <c r="E197" s="976"/>
      <c r="F197" s="976"/>
      <c r="G197" s="976"/>
      <c r="H197" s="976"/>
      <c r="I197" s="976"/>
      <c r="J197" s="976"/>
      <c r="K197" s="907"/>
      <c r="L197" s="907"/>
      <c r="M197" s="907"/>
    </row>
    <row r="198" spans="1:13" s="844" customFormat="1" ht="6.75" customHeight="1">
      <c r="A198" s="877"/>
      <c r="B198" s="908"/>
      <c r="C198" s="909"/>
      <c r="D198" s="111"/>
      <c r="E198" s="910"/>
      <c r="F198" s="872"/>
      <c r="G198" s="872"/>
      <c r="H198" s="911"/>
      <c r="I198" s="909"/>
      <c r="J198" s="111"/>
    </row>
    <row r="199" spans="1:13">
      <c r="A199" s="79" t="str">
        <f>"Situation financière " &amp;D7&amp; " affichant un déficit accumulé supérieur à 10 %"</f>
        <v>Situation financière 2021-2022 affichant un déficit accumulé supérieur à 10 %</v>
      </c>
    </row>
    <row r="200" spans="1:13" ht="33.75" customHeight="1">
      <c r="A200" s="1754" t="s">
        <v>733</v>
      </c>
      <c r="B200" s="1781"/>
      <c r="C200" s="1781"/>
      <c r="D200" s="1781"/>
      <c r="E200" s="1781"/>
      <c r="F200" s="1781"/>
      <c r="G200" s="1781"/>
      <c r="H200" s="1781"/>
      <c r="I200" s="1781"/>
      <c r="J200" s="1781"/>
    </row>
    <row r="227" spans="1:10">
      <c r="A227" s="79" t="str">
        <f>"Situation financière " &amp;D7&amp; " affichant un surplus accumulé supérieur à 35 %"</f>
        <v>Situation financière 2021-2022 affichant un surplus accumulé supérieur à 35 %</v>
      </c>
    </row>
    <row r="228" spans="1:10" ht="42.75" customHeight="1">
      <c r="A228" s="1754" t="s">
        <v>734</v>
      </c>
      <c r="B228" s="1781"/>
      <c r="C228" s="1781"/>
      <c r="D228" s="1781"/>
      <c r="E228" s="1781"/>
      <c r="F228" s="1781"/>
      <c r="G228" s="1781"/>
      <c r="H228" s="1781"/>
      <c r="I228" s="1781"/>
      <c r="J228" s="1781"/>
    </row>
  </sheetData>
  <customSheetViews>
    <customSheetView guid="{E81D238A-7B02-4284-898B-8B059A14501E}" showPageBreaks="1" showGridLines="0" zeroValues="0" topLeftCell="A181">
      <selection activeCell="A202" sqref="A202:N202"/>
      <rowBreaks count="2" manualBreakCount="2">
        <brk id="76" max="16383" man="1"/>
        <brk id="132" max="16383" man="1"/>
      </rowBreaks>
      <pageMargins left="0.55118110236220474" right="0.31496062992125984" top="0.27559055118110237" bottom="0.35433070866141736" header="0" footer="0.27559055118110237"/>
      <pageSetup scale="78" firstPageNumber="29" fitToHeight="0" orientation="portrait" r:id="rId1"/>
      <headerFooter alignWithMargins="0">
        <oddFooter>&amp;R&amp;8Soutien à la mission 2017-2018</oddFooter>
      </headerFooter>
    </customSheetView>
    <customSheetView guid="{880C3229-9790-4559-BAA0-FBDBBD6DDD03}" showGridLines="0" zeroValues="0" topLeftCell="A154">
      <selection activeCell="R205" sqref="R205"/>
      <rowBreaks count="2" manualBreakCount="2">
        <brk id="76" max="16383" man="1"/>
        <brk id="132" max="16383" man="1"/>
      </rowBreaks>
      <pageMargins left="0.55118110236220474" right="0.31496062992125984" top="0.27559055118110237" bottom="0.35433070866141736" header="0" footer="0.27559055118110237"/>
      <pageSetup scale="78" firstPageNumber="29" fitToHeight="0" orientation="portrait" r:id="rId2"/>
      <headerFooter alignWithMargins="0">
        <oddFooter>&amp;R&amp;8Soutien à la mission 2017-2018</oddFooter>
      </headerFooter>
    </customSheetView>
  </customSheetViews>
  <mergeCells count="10">
    <mergeCell ref="A83:B83"/>
    <mergeCell ref="A44:B44"/>
    <mergeCell ref="A67:B67"/>
    <mergeCell ref="A81:B81"/>
    <mergeCell ref="A82:B82"/>
    <mergeCell ref="A228:J228"/>
    <mergeCell ref="A200:J200"/>
    <mergeCell ref="A125:B125"/>
    <mergeCell ref="A168:B168"/>
    <mergeCell ref="A196:J196"/>
  </mergeCells>
  <pageMargins left="0.55118110236220474" right="0.31496062992125984" top="0.27559055118110237" bottom="0.35433070866141736" header="0" footer="0.27559055118110237"/>
  <pageSetup scale="85" firstPageNumber="29" fitToHeight="0" orientation="portrait" r:id="rId3"/>
  <headerFooter alignWithMargins="0">
    <oddFooter>&amp;R&amp;8Rapport final d'activité</oddFooter>
  </headerFooter>
  <rowBreaks count="2" manualBreakCount="2">
    <brk id="74" max="16383" man="1"/>
    <brk id="12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1378" r:id="rId6" name="Check Box 2">
              <controlPr defaultSize="0" autoFill="0" autoLine="0" autoPict="0">
                <anchor moveWithCells="1">
                  <from>
                    <xdr:col>7</xdr:col>
                    <xdr:colOff>165100</xdr:colOff>
                    <xdr:row>6</xdr:row>
                    <xdr:rowOff>95250</xdr:rowOff>
                  </from>
                  <to>
                    <xdr:col>9</xdr:col>
                    <xdr:colOff>0</xdr:colOff>
                    <xdr:row>8</xdr:row>
                    <xdr:rowOff>31750</xdr:rowOff>
                  </to>
                </anchor>
              </controlPr>
            </control>
          </mc:Choice>
        </mc:AlternateContent>
        <mc:AlternateContent xmlns:mc="http://schemas.openxmlformats.org/markup-compatibility/2006">
          <mc:Choice Requires="x14">
            <control shapeId="101379" r:id="rId7" name="Check Box 3">
              <controlPr defaultSize="0" autoFill="0" autoLine="0" autoPict="0">
                <anchor moveWithCells="1">
                  <from>
                    <xdr:col>7</xdr:col>
                    <xdr:colOff>165100</xdr:colOff>
                    <xdr:row>7</xdr:row>
                    <xdr:rowOff>95250</xdr:rowOff>
                  </from>
                  <to>
                    <xdr:col>9</xdr:col>
                    <xdr:colOff>0</xdr:colOff>
                    <xdr:row>9</xdr:row>
                    <xdr:rowOff>31750</xdr:rowOff>
                  </to>
                </anchor>
              </controlPr>
            </control>
          </mc:Choice>
        </mc:AlternateContent>
        <mc:AlternateContent xmlns:mc="http://schemas.openxmlformats.org/markup-compatibility/2006">
          <mc:Choice Requires="x14">
            <control shapeId="101383" r:id="rId8" name="Check Box 7">
              <controlPr defaultSize="0" autoFill="0" autoLine="0" autoPict="0">
                <anchor moveWithCells="1">
                  <from>
                    <xdr:col>3</xdr:col>
                    <xdr:colOff>190500</xdr:colOff>
                    <xdr:row>7</xdr:row>
                    <xdr:rowOff>19050</xdr:rowOff>
                  </from>
                  <to>
                    <xdr:col>5</xdr:col>
                    <xdr:colOff>31750</xdr:colOff>
                    <xdr:row>8</xdr:row>
                    <xdr:rowOff>95250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197"/>
  <sheetViews>
    <sheetView showGridLines="0" showZeros="0" zoomScaleNormal="100" zoomScaleSheetLayoutView="100" workbookViewId="0"/>
  </sheetViews>
  <sheetFormatPr baseColWidth="10" defaultRowHeight="12.5"/>
  <cols>
    <col min="1" max="1" width="22.54296875" style="213" customWidth="1"/>
    <col min="2" max="2" width="40.1796875" style="213" customWidth="1"/>
    <col min="3" max="3" width="4.26953125" customWidth="1"/>
    <col min="4" max="4" width="10.26953125" customWidth="1"/>
    <col min="5" max="5" width="1.26953125" customWidth="1"/>
    <col min="6" max="6" width="5.26953125" style="1592" customWidth="1"/>
    <col min="7" max="7" width="1.26953125" customWidth="1"/>
    <col min="8" max="8" width="10.26953125" customWidth="1"/>
    <col min="9" max="9" width="1.26953125" customWidth="1"/>
    <col min="10" max="10" width="5.26953125" style="1592" customWidth="1"/>
  </cols>
  <sheetData>
    <row r="1" spans="1:10" s="114" customFormat="1" ht="26.25" customHeight="1">
      <c r="A1" s="113" t="s">
        <v>140</v>
      </c>
      <c r="B1" s="113"/>
      <c r="C1" s="113"/>
      <c r="F1" s="517"/>
      <c r="J1" s="245" t="s">
        <v>373</v>
      </c>
    </row>
    <row r="2" spans="1:10" s="114" customFormat="1" ht="13.5" customHeight="1">
      <c r="A2" s="113"/>
      <c r="B2" s="113"/>
      <c r="C2" s="113"/>
      <c r="D2" s="843"/>
      <c r="E2" s="843"/>
      <c r="F2" s="843"/>
      <c r="G2" s="843"/>
      <c r="H2" s="843"/>
      <c r="I2" s="843"/>
      <c r="J2" s="518" t="s">
        <v>374</v>
      </c>
    </row>
    <row r="3" spans="1:10" s="114" customFormat="1" ht="12.75" customHeight="1">
      <c r="A3" s="113"/>
      <c r="B3" s="113"/>
      <c r="C3" s="113"/>
      <c r="D3" s="843"/>
      <c r="E3" s="843"/>
      <c r="F3" s="843"/>
      <c r="G3" s="843"/>
      <c r="H3" s="843"/>
      <c r="I3" s="843"/>
      <c r="J3" s="518"/>
    </row>
    <row r="4" spans="1:10" ht="13.5" customHeight="1">
      <c r="A4" s="129" t="s">
        <v>149</v>
      </c>
      <c r="B4" s="1031">
        <f>'Page de garde'!$C$3</f>
        <v>0</v>
      </c>
      <c r="C4" s="1032"/>
      <c r="D4" s="1032"/>
      <c r="E4" s="1032"/>
      <c r="F4" s="1032"/>
      <c r="G4" s="1032"/>
      <c r="H4" s="1032"/>
      <c r="I4" s="255"/>
      <c r="J4" s="255"/>
    </row>
    <row r="5" spans="1:10" ht="15.75" customHeight="1">
      <c r="A5" s="115" t="s">
        <v>632</v>
      </c>
      <c r="B5" s="255"/>
    </row>
    <row r="6" spans="1:10" s="1" customFormat="1" ht="15" customHeight="1">
      <c r="B6" s="115"/>
      <c r="C6" s="207"/>
      <c r="D6" s="1321" t="str">
        <f>CONCATENATE(LEFT('Page de garde'!C4,4),"-",RIGHT('Page de garde'!C4,4))</f>
        <v>2021-2022</v>
      </c>
      <c r="E6" s="1322"/>
      <c r="F6" s="1621"/>
      <c r="G6" s="1323"/>
      <c r="H6" s="1324" t="str">
        <f>CONCATENATE(LEFT(D6,4)+1,"-",RIGHT(D6,4)+1)</f>
        <v>2022-2023</v>
      </c>
      <c r="I6" s="912"/>
      <c r="J6" s="1619"/>
    </row>
    <row r="7" spans="1:10" ht="13.5" customHeight="1">
      <c r="C7" s="913"/>
      <c r="D7" s="97"/>
      <c r="E7" s="1"/>
      <c r="F7" s="1594"/>
      <c r="H7" s="97"/>
      <c r="J7" s="1614"/>
    </row>
    <row r="8" spans="1:10">
      <c r="C8" s="913"/>
      <c r="D8" s="914"/>
      <c r="F8" s="1594"/>
      <c r="H8" s="914"/>
      <c r="I8" s="1"/>
      <c r="J8" s="1594"/>
    </row>
    <row r="9" spans="1:10">
      <c r="C9" s="208"/>
      <c r="D9" s="99" t="s">
        <v>35</v>
      </c>
      <c r="E9" s="96"/>
      <c r="F9" s="1595" t="s">
        <v>36</v>
      </c>
      <c r="G9" s="56"/>
      <c r="H9" s="99" t="s">
        <v>35</v>
      </c>
      <c r="I9" s="96"/>
      <c r="J9" s="1595" t="s">
        <v>36</v>
      </c>
    </row>
    <row r="10" spans="1:10" s="3" customFormat="1" ht="11.5">
      <c r="A10" s="79" t="s">
        <v>686</v>
      </c>
      <c r="B10" s="79"/>
      <c r="F10" s="1596"/>
      <c r="J10" s="1596"/>
    </row>
    <row r="11" spans="1:10" s="3" customFormat="1" ht="15" customHeight="1">
      <c r="A11" s="9" t="s">
        <v>38</v>
      </c>
      <c r="B11" s="9"/>
      <c r="F11" s="809"/>
      <c r="J11" s="809"/>
    </row>
    <row r="12" spans="1:10" s="3" customFormat="1" ht="11.5">
      <c r="A12" s="9" t="s">
        <v>1</v>
      </c>
      <c r="B12" s="9"/>
      <c r="F12" s="1596"/>
      <c r="J12" s="1596"/>
    </row>
    <row r="13" spans="1:10" s="3" customFormat="1" ht="13.5" customHeight="1">
      <c r="A13" s="14" t="s">
        <v>113</v>
      </c>
      <c r="B13" s="14"/>
      <c r="D13" s="4"/>
      <c r="F13" s="1599" t="str">
        <f>IF(D13=0,"",D13/D$66)</f>
        <v/>
      </c>
      <c r="H13" s="4"/>
      <c r="J13" s="1599" t="str">
        <f t="shared" ref="J13:J18" si="0">IF(H13=0,"",H13/H$66)</f>
        <v/>
      </c>
    </row>
    <row r="14" spans="1:10" s="3" customFormat="1" ht="11.5">
      <c r="A14" s="14" t="s">
        <v>114</v>
      </c>
      <c r="B14" s="14"/>
      <c r="D14" s="5"/>
      <c r="F14" s="1598" t="str">
        <f>IF(D14=0,"",D14/D$66)</f>
        <v/>
      </c>
      <c r="H14" s="5"/>
      <c r="J14" s="1598" t="str">
        <f t="shared" si="0"/>
        <v/>
      </c>
    </row>
    <row r="15" spans="1:10" s="3" customFormat="1" ht="11.5">
      <c r="A15" s="14" t="s">
        <v>115</v>
      </c>
      <c r="B15" s="14"/>
      <c r="D15" s="4"/>
      <c r="F15" s="1599" t="str">
        <f>IF(D15=0,"",D15/D$66)</f>
        <v/>
      </c>
      <c r="H15" s="4"/>
      <c r="J15" s="1599" t="str">
        <f t="shared" si="0"/>
        <v/>
      </c>
    </row>
    <row r="16" spans="1:10" s="3" customFormat="1" ht="11.5">
      <c r="A16" s="14" t="s">
        <v>167</v>
      </c>
      <c r="B16" s="14"/>
      <c r="D16" s="5"/>
      <c r="F16" s="1598" t="str">
        <f>IF(D16=0,"",D16/D$66)</f>
        <v/>
      </c>
      <c r="H16" s="5"/>
      <c r="J16" s="1598" t="str">
        <f t="shared" si="0"/>
        <v/>
      </c>
    </row>
    <row r="17" spans="1:10" s="3" customFormat="1" ht="11.5">
      <c r="A17" s="213" t="s">
        <v>117</v>
      </c>
      <c r="B17" s="213"/>
      <c r="D17" s="17"/>
      <c r="E17" s="1"/>
      <c r="F17" s="263" t="str">
        <f>IF(D17=0,"",D17/D$66)</f>
        <v/>
      </c>
      <c r="H17" s="17"/>
      <c r="I17" s="1"/>
      <c r="J17" s="263" t="str">
        <f t="shared" si="0"/>
        <v/>
      </c>
    </row>
    <row r="18" spans="1:10" s="3" customFormat="1" ht="10.5" customHeight="1">
      <c r="A18" s="64"/>
      <c r="B18" s="64"/>
      <c r="D18" s="4"/>
      <c r="F18" s="1599" t="str">
        <f t="shared" ref="F18:F20" si="1">IF(D18=0,"",D18/D$66)</f>
        <v/>
      </c>
      <c r="H18" s="4"/>
      <c r="J18" s="1599" t="str">
        <f t="shared" si="0"/>
        <v/>
      </c>
    </row>
    <row r="19" spans="1:10" s="3" customFormat="1" ht="10.5" customHeight="1">
      <c r="A19" s="64"/>
      <c r="B19" s="64"/>
      <c r="D19" s="5"/>
      <c r="F19" s="1598" t="str">
        <f t="shared" si="1"/>
        <v/>
      </c>
      <c r="H19" s="5"/>
      <c r="J19" s="1598" t="str">
        <f t="shared" ref="J19:J20" si="2">IF(H19=0,"",H19/H$66)</f>
        <v/>
      </c>
    </row>
    <row r="20" spans="1:10" s="3" customFormat="1" ht="10.5" customHeight="1">
      <c r="A20" s="64"/>
      <c r="B20" s="64"/>
      <c r="D20" s="5"/>
      <c r="F20" s="1598" t="str">
        <f t="shared" si="1"/>
        <v/>
      </c>
      <c r="H20" s="5"/>
      <c r="J20" s="1598" t="str">
        <f t="shared" si="2"/>
        <v/>
      </c>
    </row>
    <row r="21" spans="1:10" s="3" customFormat="1" ht="11.5">
      <c r="A21" s="120"/>
      <c r="B21" s="120" t="s">
        <v>28</v>
      </c>
      <c r="D21" s="6">
        <f>SUM(D13:D20)</f>
        <v>0</v>
      </c>
      <c r="E21" s="1"/>
      <c r="F21" s="1601" t="str">
        <f>IF(D21=0,"",D21/D$66)</f>
        <v/>
      </c>
      <c r="H21" s="6">
        <f>SUM(H13:H20)</f>
        <v>0</v>
      </c>
      <c r="I21" s="1"/>
      <c r="J21" s="1601" t="str">
        <f>IF(H21=0,"",H21/H$66)</f>
        <v/>
      </c>
    </row>
    <row r="22" spans="1:10" s="3" customFormat="1" ht="18" customHeight="1">
      <c r="A22" s="15" t="s">
        <v>59</v>
      </c>
      <c r="B22" s="15"/>
      <c r="D22" s="7"/>
      <c r="E22" s="1"/>
      <c r="F22" s="1592"/>
      <c r="H22" s="7"/>
      <c r="I22" s="1"/>
      <c r="J22" s="1592"/>
    </row>
    <row r="23" spans="1:10" s="3" customFormat="1" ht="12" customHeight="1">
      <c r="A23" s="10" t="s">
        <v>60</v>
      </c>
      <c r="B23" s="10"/>
      <c r="D23" s="4"/>
      <c r="E23" s="1"/>
      <c r="F23" s="1599" t="str">
        <f t="shared" ref="F23:F28" si="3">IF(D23=0,"",D23/D$66)</f>
        <v/>
      </c>
      <c r="H23" s="4"/>
      <c r="I23" s="1"/>
      <c r="J23" s="1599" t="str">
        <f t="shared" ref="J23:J28" si="4">IF(H23=0,"",H23/H$66)</f>
        <v/>
      </c>
    </row>
    <row r="24" spans="1:10" s="3" customFormat="1" ht="12" customHeight="1">
      <c r="A24" s="57" t="s">
        <v>61</v>
      </c>
      <c r="B24" s="57"/>
      <c r="D24" s="5"/>
      <c r="E24" s="1"/>
      <c r="F24" s="1598" t="str">
        <f t="shared" si="3"/>
        <v/>
      </c>
      <c r="H24" s="5"/>
      <c r="I24" s="1"/>
      <c r="J24" s="1598" t="str">
        <f t="shared" si="4"/>
        <v/>
      </c>
    </row>
    <row r="25" spans="1:10" s="3" customFormat="1" ht="12" customHeight="1">
      <c r="A25" s="57" t="s">
        <v>62</v>
      </c>
      <c r="B25" s="57"/>
      <c r="D25" s="5"/>
      <c r="E25" s="1"/>
      <c r="F25" s="1598" t="str">
        <f t="shared" si="3"/>
        <v/>
      </c>
      <c r="H25" s="5"/>
      <c r="I25" s="1"/>
      <c r="J25" s="1598" t="str">
        <f t="shared" si="4"/>
        <v/>
      </c>
    </row>
    <row r="26" spans="1:10" s="3" customFormat="1" ht="12" customHeight="1">
      <c r="A26" s="57" t="s">
        <v>63</v>
      </c>
      <c r="B26" s="57"/>
      <c r="D26" s="5"/>
      <c r="E26" s="1"/>
      <c r="F26" s="1598" t="str">
        <f t="shared" si="3"/>
        <v/>
      </c>
      <c r="H26" s="5"/>
      <c r="I26" s="1"/>
      <c r="J26" s="1598" t="str">
        <f t="shared" si="4"/>
        <v/>
      </c>
    </row>
    <row r="27" spans="1:10" s="3" customFormat="1" ht="12" customHeight="1">
      <c r="A27" s="57" t="s">
        <v>64</v>
      </c>
      <c r="B27" s="57"/>
      <c r="D27" s="5"/>
      <c r="E27" s="1"/>
      <c r="F27" s="1598" t="str">
        <f t="shared" si="3"/>
        <v/>
      </c>
      <c r="H27" s="5"/>
      <c r="I27" s="1"/>
      <c r="J27" s="1598" t="str">
        <f t="shared" si="4"/>
        <v/>
      </c>
    </row>
    <row r="28" spans="1:10" s="3" customFormat="1" ht="12" customHeight="1">
      <c r="A28" s="213" t="s">
        <v>65</v>
      </c>
      <c r="B28" s="213"/>
      <c r="D28" s="5"/>
      <c r="E28" s="1"/>
      <c r="F28" s="1598" t="str">
        <f t="shared" si="3"/>
        <v/>
      </c>
      <c r="H28" s="5"/>
      <c r="I28" s="1"/>
      <c r="J28" s="1598" t="str">
        <f t="shared" si="4"/>
        <v/>
      </c>
    </row>
    <row r="29" spans="1:10" s="3" customFormat="1" ht="12" customHeight="1">
      <c r="A29" s="120"/>
      <c r="B29" s="120" t="s">
        <v>28</v>
      </c>
      <c r="D29" s="6">
        <f>SUM(D23:D28)</f>
        <v>0</v>
      </c>
      <c r="E29" s="1"/>
      <c r="F29" s="1601" t="str">
        <f>IF(D29=0,"",D29/D$66)</f>
        <v/>
      </c>
      <c r="H29" s="6">
        <f>SUM(H23:H28)</f>
        <v>0</v>
      </c>
      <c r="I29" s="1"/>
      <c r="J29" s="1601" t="str">
        <f>IF(H29=0,"",H29/H$66)</f>
        <v/>
      </c>
    </row>
    <row r="30" spans="1:10" s="3" customFormat="1" ht="12" customHeight="1">
      <c r="A30" s="8"/>
      <c r="B30" s="204" t="s">
        <v>163</v>
      </c>
      <c r="D30" s="6">
        <f>D21+D29</f>
        <v>0</v>
      </c>
      <c r="E30" s="1"/>
      <c r="F30" s="1601" t="str">
        <f>IF(D30=0,"",D30/D$66)</f>
        <v/>
      </c>
      <c r="H30" s="6">
        <f>H21+H29</f>
        <v>0</v>
      </c>
      <c r="I30" s="1"/>
      <c r="J30" s="1601" t="str">
        <f>IF(H30=0,"",H30/H$66)</f>
        <v/>
      </c>
    </row>
    <row r="31" spans="1:10" s="3" customFormat="1" ht="9.75" customHeight="1">
      <c r="A31" s="63" t="s">
        <v>66</v>
      </c>
      <c r="B31" s="63"/>
      <c r="D31" s="7"/>
      <c r="E31" s="1"/>
      <c r="F31" s="1592"/>
      <c r="H31" s="7"/>
      <c r="I31" s="1"/>
      <c r="J31" s="1592"/>
    </row>
    <row r="32" spans="1:10" s="3" customFormat="1" ht="12" customHeight="1">
      <c r="A32" s="9" t="s">
        <v>67</v>
      </c>
      <c r="B32" s="9"/>
      <c r="D32" s="7"/>
      <c r="E32" s="1"/>
      <c r="F32" s="1592"/>
      <c r="H32" s="7"/>
      <c r="I32" s="1"/>
      <c r="J32" s="1592"/>
    </row>
    <row r="33" spans="1:10" s="3" customFormat="1" ht="12" customHeight="1">
      <c r="A33" s="10" t="s">
        <v>68</v>
      </c>
      <c r="B33" s="10"/>
      <c r="D33" s="7"/>
      <c r="E33" s="1"/>
      <c r="F33" s="1592" t="str">
        <f>IF(D33=0,"",D33/D$66)</f>
        <v/>
      </c>
      <c r="H33" s="7"/>
      <c r="I33" s="1"/>
      <c r="J33" s="1592" t="str">
        <f>IF(H33=0,"",H33/H$66)</f>
        <v/>
      </c>
    </row>
    <row r="34" spans="1:10" s="3" customFormat="1" ht="12" customHeight="1">
      <c r="A34" s="1025" t="s">
        <v>724</v>
      </c>
      <c r="B34" s="57"/>
      <c r="D34" s="4"/>
      <c r="E34" s="1"/>
      <c r="F34" s="1602" t="str">
        <f>IF(D34=0,"",D34/D$66)</f>
        <v/>
      </c>
      <c r="H34" s="4"/>
      <c r="I34" s="1"/>
      <c r="J34" s="1602" t="str">
        <f>IF(H34=0,"",H34/H$66)</f>
        <v/>
      </c>
    </row>
    <row r="35" spans="1:10" s="3" customFormat="1" ht="12" customHeight="1">
      <c r="A35" s="329" t="s">
        <v>334</v>
      </c>
      <c r="B35" s="57"/>
      <c r="D35" s="5"/>
      <c r="E35" s="1"/>
      <c r="F35" s="1598" t="str">
        <f>IF(D35=0,"",D35/D$66)</f>
        <v/>
      </c>
      <c r="H35" s="5"/>
      <c r="I35" s="1"/>
      <c r="J35" s="1598" t="str">
        <f>IF(H35=0,"",H35/H$66)</f>
        <v/>
      </c>
    </row>
    <row r="36" spans="1:10" s="3" customFormat="1" ht="12" customHeight="1">
      <c r="A36" s="1026" t="s">
        <v>69</v>
      </c>
      <c r="B36" s="57"/>
      <c r="D36" s="17"/>
      <c r="E36" s="1"/>
      <c r="F36" s="1622" t="str">
        <f>IF(D36=0,"",D36/D$66)</f>
        <v/>
      </c>
      <c r="H36" s="17"/>
      <c r="I36" s="1"/>
      <c r="J36" s="1622" t="str">
        <f>IF(H36=0,"",H36/H$66)</f>
        <v/>
      </c>
    </row>
    <row r="37" spans="1:10" s="3" customFormat="1" ht="12" customHeight="1">
      <c r="A37" s="64"/>
      <c r="B37" s="64"/>
      <c r="D37" s="4"/>
      <c r="E37" s="1"/>
      <c r="F37" s="1602" t="str">
        <f t="shared" ref="F37:F45" si="5">IF(D37=0,"",D37/D$66)</f>
        <v/>
      </c>
      <c r="H37" s="4"/>
      <c r="I37" s="1"/>
      <c r="J37" s="1602" t="str">
        <f t="shared" ref="J37:J45" si="6">IF(H37=0,"",H37/H$66)</f>
        <v/>
      </c>
    </row>
    <row r="38" spans="1:10" s="3" customFormat="1" ht="12" customHeight="1">
      <c r="A38" s="64"/>
      <c r="B38" s="64"/>
      <c r="D38" s="4"/>
      <c r="E38" s="1"/>
      <c r="F38" s="1602" t="str">
        <f t="shared" si="5"/>
        <v/>
      </c>
      <c r="H38" s="4"/>
      <c r="I38" s="1"/>
      <c r="J38" s="1602" t="str">
        <f t="shared" si="6"/>
        <v/>
      </c>
    </row>
    <row r="39" spans="1:10" s="3" customFormat="1" ht="12" customHeight="1">
      <c r="A39" s="64"/>
      <c r="B39" s="64"/>
      <c r="D39" s="4"/>
      <c r="E39" s="1"/>
      <c r="F39" s="1599" t="str">
        <f t="shared" si="5"/>
        <v/>
      </c>
      <c r="H39" s="4"/>
      <c r="I39" s="1"/>
      <c r="J39" s="1599" t="str">
        <f t="shared" si="6"/>
        <v/>
      </c>
    </row>
    <row r="40" spans="1:10" s="3" customFormat="1" ht="12" customHeight="1">
      <c r="A40" s="57" t="s">
        <v>70</v>
      </c>
      <c r="B40" s="57"/>
      <c r="D40" s="5"/>
      <c r="E40" s="1"/>
      <c r="F40" s="1598" t="str">
        <f t="shared" si="5"/>
        <v/>
      </c>
      <c r="H40" s="5"/>
      <c r="I40" s="1"/>
      <c r="J40" s="1598" t="str">
        <f t="shared" si="6"/>
        <v/>
      </c>
    </row>
    <row r="41" spans="1:10" s="3" customFormat="1" ht="11.5">
      <c r="A41" s="203" t="s">
        <v>383</v>
      </c>
      <c r="B41" s="845"/>
      <c r="D41" s="5"/>
      <c r="E41" s="1"/>
      <c r="F41" s="1598" t="str">
        <f t="shared" si="5"/>
        <v/>
      </c>
      <c r="H41" s="5"/>
      <c r="I41" s="1"/>
      <c r="J41" s="1598" t="str">
        <f t="shared" si="6"/>
        <v/>
      </c>
    </row>
    <row r="42" spans="1:10" s="3" customFormat="1" ht="11.5">
      <c r="A42" s="203" t="s">
        <v>182</v>
      </c>
      <c r="B42" s="845"/>
      <c r="D42" s="5"/>
      <c r="E42" s="1"/>
      <c r="F42" s="1598" t="str">
        <f>IF(D42=0,"",D42/D$66)</f>
        <v/>
      </c>
      <c r="H42" s="5"/>
      <c r="I42" s="1"/>
      <c r="J42" s="1598" t="str">
        <f>IF(H42=0,"",H42/H$66)</f>
        <v/>
      </c>
    </row>
    <row r="43" spans="1:10" s="3" customFormat="1" ht="12" customHeight="1">
      <c r="A43" s="57" t="s">
        <v>71</v>
      </c>
      <c r="B43" s="57"/>
      <c r="D43" s="5"/>
      <c r="E43" s="1"/>
      <c r="F43" s="1598" t="str">
        <f t="shared" si="5"/>
        <v/>
      </c>
      <c r="H43" s="5"/>
      <c r="I43" s="1"/>
      <c r="J43" s="1598" t="str">
        <f t="shared" si="6"/>
        <v/>
      </c>
    </row>
    <row r="44" spans="1:10" s="3" customFormat="1" ht="12" customHeight="1">
      <c r="A44" s="57" t="s">
        <v>72</v>
      </c>
      <c r="B44" s="57"/>
      <c r="D44" s="5"/>
      <c r="E44" s="1"/>
      <c r="F44" s="1598" t="str">
        <f t="shared" si="5"/>
        <v/>
      </c>
      <c r="H44" s="5"/>
      <c r="I44" s="1"/>
      <c r="J44" s="1598" t="str">
        <f t="shared" si="6"/>
        <v/>
      </c>
    </row>
    <row r="45" spans="1:10" s="3" customFormat="1" ht="12" customHeight="1">
      <c r="A45" s="57" t="s">
        <v>117</v>
      </c>
      <c r="B45" s="57"/>
      <c r="D45" s="17"/>
      <c r="E45" s="1"/>
      <c r="F45" s="1622" t="str">
        <f t="shared" si="5"/>
        <v/>
      </c>
      <c r="H45" s="17"/>
      <c r="I45" s="1"/>
      <c r="J45" s="1622" t="str">
        <f t="shared" si="6"/>
        <v/>
      </c>
    </row>
    <row r="46" spans="1:10" s="3" customFormat="1" ht="11.25" customHeight="1">
      <c r="A46" s="64"/>
      <c r="B46" s="64"/>
      <c r="D46" s="4"/>
      <c r="E46" s="1"/>
      <c r="F46" s="1599" t="str">
        <f>IF(D46=0,"",D46/D$66)</f>
        <v/>
      </c>
      <c r="H46" s="4"/>
      <c r="I46" s="1"/>
      <c r="J46" s="1599" t="str">
        <f>IF(H46=0,"",H46/H$66)</f>
        <v/>
      </c>
    </row>
    <row r="47" spans="1:10" s="3" customFormat="1" ht="12.75" customHeight="1">
      <c r="A47" s="120"/>
      <c r="B47" s="120" t="s">
        <v>28</v>
      </c>
      <c r="D47" s="6">
        <f>SUM(D33:D46)</f>
        <v>0</v>
      </c>
      <c r="E47" s="1"/>
      <c r="F47" s="1601" t="str">
        <f>IF(D47=0,"",D47/D$66)</f>
        <v/>
      </c>
      <c r="H47" s="6">
        <f>SUM(H33:H46)</f>
        <v>0</v>
      </c>
      <c r="I47" s="1"/>
      <c r="J47" s="1601" t="str">
        <f>IF(H47=0,"",H47/H$66)</f>
        <v/>
      </c>
    </row>
    <row r="48" spans="1:10" s="3" customFormat="1" ht="12" customHeight="1">
      <c r="A48" s="9" t="s">
        <v>73</v>
      </c>
      <c r="B48" s="9"/>
      <c r="D48" s="7"/>
      <c r="E48" s="1"/>
      <c r="F48" s="1592"/>
      <c r="H48" s="7"/>
      <c r="I48" s="1"/>
      <c r="J48" s="1592"/>
    </row>
    <row r="49" spans="1:10" s="3" customFormat="1" ht="12" customHeight="1">
      <c r="A49" s="278" t="s">
        <v>635</v>
      </c>
      <c r="B49" s="10"/>
      <c r="D49" s="7"/>
      <c r="E49" s="1"/>
      <c r="F49" s="1592" t="str">
        <f t="shared" ref="F49:F57" si="7">IF(D49=0,"",D49/D$66)</f>
        <v/>
      </c>
      <c r="H49" s="7"/>
      <c r="I49" s="1"/>
      <c r="J49" s="1592" t="str">
        <f t="shared" ref="J49:J57" si="8">IF(H49=0,"",H49/H$66)</f>
        <v/>
      </c>
    </row>
    <row r="50" spans="1:10" s="3" customFormat="1" ht="12" customHeight="1">
      <c r="A50" s="1026" t="s">
        <v>74</v>
      </c>
      <c r="B50" s="57"/>
      <c r="D50" s="4"/>
      <c r="E50" s="1"/>
      <c r="F50" s="1599" t="str">
        <f t="shared" si="7"/>
        <v/>
      </c>
      <c r="H50" s="4"/>
      <c r="I50" s="1"/>
      <c r="J50" s="1599" t="str">
        <f t="shared" si="8"/>
        <v/>
      </c>
    </row>
    <row r="51" spans="1:10" s="3" customFormat="1" ht="12" customHeight="1">
      <c r="A51" s="1026" t="s">
        <v>75</v>
      </c>
      <c r="B51" s="57"/>
      <c r="D51" s="5"/>
      <c r="E51" s="1"/>
      <c r="F51" s="1598" t="str">
        <f t="shared" si="7"/>
        <v/>
      </c>
      <c r="H51" s="5"/>
      <c r="I51" s="1"/>
      <c r="J51" s="1598" t="str">
        <f t="shared" si="8"/>
        <v/>
      </c>
    </row>
    <row r="52" spans="1:10" s="3" customFormat="1" ht="12" customHeight="1">
      <c r="A52" s="1526" t="s">
        <v>69</v>
      </c>
      <c r="B52" s="213"/>
      <c r="D52" s="17"/>
      <c r="E52" s="1"/>
      <c r="F52" s="1603" t="str">
        <f t="shared" si="7"/>
        <v/>
      </c>
      <c r="H52" s="17"/>
      <c r="I52" s="1"/>
      <c r="J52" s="1603" t="str">
        <f t="shared" si="8"/>
        <v/>
      </c>
    </row>
    <row r="53" spans="1:10" s="3" customFormat="1" ht="12" customHeight="1">
      <c r="A53" s="64"/>
      <c r="B53" s="64"/>
      <c r="D53" s="7"/>
      <c r="E53" s="1"/>
      <c r="F53" s="1592" t="str">
        <f t="shared" si="7"/>
        <v/>
      </c>
      <c r="H53" s="7"/>
      <c r="I53" s="1"/>
      <c r="J53" s="1592" t="str">
        <f t="shared" si="8"/>
        <v/>
      </c>
    </row>
    <row r="54" spans="1:10" s="3" customFormat="1" ht="12" customHeight="1">
      <c r="A54" s="57" t="s">
        <v>76</v>
      </c>
      <c r="B54" s="57"/>
      <c r="D54" s="5"/>
      <c r="E54" s="1"/>
      <c r="F54" s="1598" t="str">
        <f t="shared" si="7"/>
        <v/>
      </c>
      <c r="H54" s="5"/>
      <c r="I54" s="1"/>
      <c r="J54" s="1598" t="str">
        <f t="shared" si="8"/>
        <v/>
      </c>
    </row>
    <row r="55" spans="1:10" s="3" customFormat="1" ht="12" customHeight="1">
      <c r="A55" s="57" t="s">
        <v>47</v>
      </c>
      <c r="B55" s="57"/>
      <c r="D55" s="5"/>
      <c r="E55" s="1"/>
      <c r="F55" s="1598" t="str">
        <f t="shared" si="7"/>
        <v/>
      </c>
      <c r="H55" s="5"/>
      <c r="I55" s="1"/>
      <c r="J55" s="1598" t="str">
        <f t="shared" si="8"/>
        <v/>
      </c>
    </row>
    <row r="56" spans="1:10" s="3" customFormat="1" ht="12" customHeight="1">
      <c r="A56" s="57" t="s">
        <v>117</v>
      </c>
      <c r="B56" s="57"/>
      <c r="D56" s="5"/>
      <c r="E56" s="1"/>
      <c r="F56" s="1598" t="str">
        <f t="shared" si="7"/>
        <v/>
      </c>
      <c r="H56" s="5"/>
      <c r="I56" s="1"/>
      <c r="J56" s="1598" t="str">
        <f t="shared" si="8"/>
        <v/>
      </c>
    </row>
    <row r="57" spans="1:10" s="3" customFormat="1" ht="12" customHeight="1">
      <c r="A57" s="120"/>
      <c r="B57" s="120" t="s">
        <v>28</v>
      </c>
      <c r="D57" s="6">
        <f>SUM(D49:D56)</f>
        <v>0</v>
      </c>
      <c r="E57" s="1"/>
      <c r="F57" s="1601" t="str">
        <f t="shared" si="7"/>
        <v/>
      </c>
      <c r="H57" s="6">
        <f>SUM(H49:H56)</f>
        <v>0</v>
      </c>
      <c r="I57" s="1"/>
      <c r="J57" s="1601" t="str">
        <f t="shared" si="8"/>
        <v/>
      </c>
    </row>
    <row r="58" spans="1:10" s="3" customFormat="1" ht="12" customHeight="1">
      <c r="A58" s="9" t="s">
        <v>48</v>
      </c>
      <c r="B58" s="9"/>
      <c r="D58" s="7"/>
      <c r="E58" s="1"/>
      <c r="F58" s="1592"/>
      <c r="H58" s="7"/>
      <c r="I58" s="1"/>
      <c r="J58" s="1592"/>
    </row>
    <row r="59" spans="1:10" s="3" customFormat="1" ht="12" customHeight="1">
      <c r="A59" s="278" t="s">
        <v>402</v>
      </c>
      <c r="B59" s="10"/>
      <c r="D59" s="7"/>
      <c r="E59" s="1"/>
      <c r="F59" s="1592" t="str">
        <f t="shared" ref="F59:F66" si="9">IF(D59=0,"",D59/D$66)</f>
        <v/>
      </c>
      <c r="H59" s="7"/>
      <c r="I59" s="1"/>
      <c r="J59" s="1592" t="str">
        <f t="shared" ref="J59:J66" si="10">IF(H59=0,"",H59/H$66)</f>
        <v/>
      </c>
    </row>
    <row r="60" spans="1:10" s="3" customFormat="1" ht="12" customHeight="1">
      <c r="A60" s="57" t="s">
        <v>74</v>
      </c>
      <c r="B60" s="57"/>
      <c r="D60" s="4"/>
      <c r="E60" s="1"/>
      <c r="F60" s="1599" t="str">
        <f t="shared" si="9"/>
        <v/>
      </c>
      <c r="H60" s="4"/>
      <c r="I60" s="1"/>
      <c r="J60" s="1599" t="str">
        <f t="shared" si="10"/>
        <v/>
      </c>
    </row>
    <row r="61" spans="1:10" s="3" customFormat="1" ht="12" customHeight="1">
      <c r="A61" s="57" t="s">
        <v>75</v>
      </c>
      <c r="B61" s="57"/>
      <c r="D61" s="5"/>
      <c r="E61" s="1"/>
      <c r="F61" s="1598" t="str">
        <f t="shared" si="9"/>
        <v/>
      </c>
      <c r="H61" s="5"/>
      <c r="I61" s="1"/>
      <c r="J61" s="1598" t="str">
        <f t="shared" si="10"/>
        <v/>
      </c>
    </row>
    <row r="62" spans="1:10" s="3" customFormat="1" ht="12" customHeight="1">
      <c r="A62" s="10" t="s">
        <v>49</v>
      </c>
      <c r="B62" s="10"/>
      <c r="D62" s="5"/>
      <c r="E62" s="59"/>
      <c r="F62" s="1598" t="str">
        <f t="shared" si="9"/>
        <v/>
      </c>
      <c r="H62" s="5"/>
      <c r="I62" s="59"/>
      <c r="J62" s="1598" t="str">
        <f t="shared" si="10"/>
        <v/>
      </c>
    </row>
    <row r="63" spans="1:10" s="3" customFormat="1" ht="11.5">
      <c r="A63" s="120"/>
      <c r="B63" s="120" t="s">
        <v>28</v>
      </c>
      <c r="D63" s="6">
        <f>SUM(D59:D62)</f>
        <v>0</v>
      </c>
      <c r="E63" s="59"/>
      <c r="F63" s="1601" t="str">
        <f t="shared" si="9"/>
        <v/>
      </c>
      <c r="H63" s="6">
        <f>SUM(H59:H62)</f>
        <v>0</v>
      </c>
      <c r="I63" s="59"/>
      <c r="J63" s="1601" t="str">
        <f t="shared" si="10"/>
        <v/>
      </c>
    </row>
    <row r="64" spans="1:10" s="3" customFormat="1" ht="16.5" customHeight="1">
      <c r="A64" s="13" t="s">
        <v>50</v>
      </c>
      <c r="B64" s="75"/>
      <c r="D64" s="16"/>
      <c r="E64" s="1"/>
      <c r="F64" s="1604" t="str">
        <f>IF(D64=0,"",D64/D$66)</f>
        <v/>
      </c>
      <c r="H64" s="16"/>
      <c r="I64" s="1"/>
      <c r="J64" s="1604" t="str">
        <f>IF(H64=0,"",H64/H$66)</f>
        <v/>
      </c>
    </row>
    <row r="65" spans="1:10" s="3" customFormat="1" ht="18" customHeight="1">
      <c r="A65" s="8"/>
      <c r="B65" s="204" t="s">
        <v>164</v>
      </c>
      <c r="D65" s="16">
        <f>D47+D57+D63+D64</f>
        <v>0</v>
      </c>
      <c r="E65" s="1"/>
      <c r="F65" s="1604" t="str">
        <f>IF(D65=0,"",D65/D$66)</f>
        <v/>
      </c>
      <c r="H65" s="16">
        <f>H47+H57+H63+H64</f>
        <v>0</v>
      </c>
      <c r="I65" s="1"/>
      <c r="J65" s="1604" t="str">
        <f t="shared" si="10"/>
        <v/>
      </c>
    </row>
    <row r="66" spans="1:10" s="3" customFormat="1" ht="13.5" customHeight="1">
      <c r="A66" s="8" t="s">
        <v>51</v>
      </c>
      <c r="B66" s="8"/>
      <c r="D66" s="16">
        <f>D30+D65</f>
        <v>0</v>
      </c>
      <c r="E66" s="1"/>
      <c r="F66" s="1604" t="str">
        <f t="shared" si="9"/>
        <v/>
      </c>
      <c r="H66" s="16">
        <f>H30+H65</f>
        <v>0</v>
      </c>
      <c r="I66" s="1"/>
      <c r="J66" s="1604" t="str">
        <f t="shared" si="10"/>
        <v/>
      </c>
    </row>
    <row r="67" spans="1:10" s="3" customFormat="1" ht="12" customHeight="1">
      <c r="A67" s="213" t="s">
        <v>52</v>
      </c>
      <c r="B67" s="213"/>
      <c r="D67" s="80"/>
      <c r="F67" s="1623" t="str">
        <f>IF(D67=0,"",D67/D$66)</f>
        <v/>
      </c>
      <c r="H67" s="80"/>
      <c r="J67" s="1623" t="str">
        <f>IF(H67=0,"",H67/H$66)</f>
        <v/>
      </c>
    </row>
    <row r="68" spans="1:10" s="3" customFormat="1" ht="6.75" customHeight="1">
      <c r="A68" s="213"/>
      <c r="B68" s="213"/>
      <c r="D68" s="7"/>
      <c r="E68" s="1"/>
      <c r="F68" s="1592"/>
      <c r="H68" s="7"/>
      <c r="I68" s="1"/>
      <c r="J68" s="1592"/>
    </row>
    <row r="69" spans="1:10" s="25" customFormat="1" ht="10">
      <c r="A69" s="116" t="s">
        <v>53</v>
      </c>
      <c r="B69" s="116"/>
      <c r="D69" s="102"/>
      <c r="F69" s="1592"/>
      <c r="H69" s="102"/>
      <c r="J69" s="1592"/>
    </row>
    <row r="70" spans="1:10" s="3" customFormat="1" ht="15.75" customHeight="1">
      <c r="A70" s="130" t="s">
        <v>687</v>
      </c>
      <c r="B70" s="120"/>
      <c r="D70" s="1"/>
      <c r="F70" s="1592"/>
      <c r="H70" s="1"/>
      <c r="J70" s="1592"/>
    </row>
    <row r="71" spans="1:10" s="3" customFormat="1" ht="15" customHeight="1">
      <c r="A71" s="13" t="s">
        <v>173</v>
      </c>
      <c r="B71" s="13"/>
      <c r="D71" s="1"/>
      <c r="F71" s="1612"/>
      <c r="H71" s="1"/>
      <c r="J71" s="1612"/>
    </row>
    <row r="72" spans="1:10" s="3" customFormat="1" ht="12.75" customHeight="1">
      <c r="A72" s="57" t="s">
        <v>88</v>
      </c>
      <c r="B72" s="57"/>
      <c r="D72" s="4"/>
      <c r="F72" s="1599" t="str">
        <f t="shared" ref="F72:F80" si="11">IF(D72=0,"",D72/D$66)</f>
        <v/>
      </c>
      <c r="H72" s="4"/>
      <c r="J72" s="1599" t="str">
        <f t="shared" ref="J72:J80" si="12">IF(H72=0,"",H72/H$66)</f>
        <v/>
      </c>
    </row>
    <row r="73" spans="1:10" s="3" customFormat="1" ht="11.25" customHeight="1">
      <c r="A73" s="57" t="s">
        <v>8</v>
      </c>
      <c r="B73" s="57"/>
      <c r="D73" s="5"/>
      <c r="F73" s="1598" t="str">
        <f t="shared" si="11"/>
        <v/>
      </c>
      <c r="H73" s="5"/>
      <c r="J73" s="1598" t="str">
        <f t="shared" si="12"/>
        <v/>
      </c>
    </row>
    <row r="74" spans="1:10" s="3" customFormat="1" ht="12" customHeight="1">
      <c r="A74" s="57" t="s">
        <v>77</v>
      </c>
      <c r="B74" s="57"/>
      <c r="D74" s="4"/>
      <c r="F74" s="1599" t="str">
        <f t="shared" si="11"/>
        <v/>
      </c>
      <c r="H74" s="4"/>
      <c r="J74" s="1599" t="str">
        <f t="shared" si="12"/>
        <v/>
      </c>
    </row>
    <row r="75" spans="1:10" s="3" customFormat="1" ht="12" customHeight="1">
      <c r="A75" s="57" t="s">
        <v>78</v>
      </c>
      <c r="B75" s="57"/>
      <c r="D75" s="5"/>
      <c r="F75" s="1598" t="str">
        <f t="shared" si="11"/>
        <v/>
      </c>
      <c r="H75" s="5"/>
      <c r="J75" s="1598" t="str">
        <f t="shared" si="12"/>
        <v/>
      </c>
    </row>
    <row r="76" spans="1:10" s="3" customFormat="1" ht="12" customHeight="1">
      <c r="A76" s="203" t="s">
        <v>567</v>
      </c>
      <c r="B76" s="57"/>
      <c r="D76" s="17"/>
      <c r="F76" s="1622" t="str">
        <f t="shared" si="11"/>
        <v/>
      </c>
      <c r="H76" s="17"/>
      <c r="J76" s="1622" t="str">
        <f t="shared" si="12"/>
        <v/>
      </c>
    </row>
    <row r="77" spans="1:10" s="3" customFormat="1" ht="11.5">
      <c r="A77" s="1131"/>
      <c r="B77" s="1132"/>
      <c r="D77" s="7"/>
      <c r="F77" s="1592" t="str">
        <f t="shared" si="11"/>
        <v/>
      </c>
      <c r="H77" s="7"/>
      <c r="J77" s="1592" t="str">
        <f t="shared" si="12"/>
        <v/>
      </c>
    </row>
    <row r="78" spans="1:10" s="3" customFormat="1" ht="11.5">
      <c r="A78" s="1131"/>
      <c r="B78" s="1132"/>
      <c r="D78" s="17"/>
      <c r="F78" s="1603" t="str">
        <f t="shared" si="11"/>
        <v/>
      </c>
      <c r="H78" s="17"/>
      <c r="J78" s="1603" t="str">
        <f t="shared" si="12"/>
        <v/>
      </c>
    </row>
    <row r="79" spans="1:10" s="3" customFormat="1" ht="11.5">
      <c r="A79" s="1131"/>
      <c r="B79" s="1132"/>
      <c r="D79" s="17"/>
      <c r="F79" s="1603" t="str">
        <f t="shared" si="11"/>
        <v/>
      </c>
      <c r="H79" s="17"/>
      <c r="J79" s="1603" t="str">
        <f t="shared" si="12"/>
        <v/>
      </c>
    </row>
    <row r="80" spans="1:10" s="3" customFormat="1" ht="11.5">
      <c r="A80" s="120"/>
      <c r="B80" s="120" t="s">
        <v>28</v>
      </c>
      <c r="D80" s="6">
        <f>SUM(D72:D79)</f>
        <v>0</v>
      </c>
      <c r="F80" s="1601" t="str">
        <f t="shared" si="11"/>
        <v/>
      </c>
      <c r="H80" s="6">
        <f>SUM(H72:H79)</f>
        <v>0</v>
      </c>
      <c r="J80" s="1601" t="str">
        <f t="shared" si="12"/>
        <v/>
      </c>
    </row>
    <row r="81" spans="1:10" s="3" customFormat="1" ht="15" customHeight="1">
      <c r="A81" s="13" t="s">
        <v>79</v>
      </c>
      <c r="B81" s="13"/>
      <c r="D81" s="7"/>
      <c r="F81" s="1592"/>
      <c r="H81" s="7"/>
      <c r="J81" s="1592"/>
    </row>
    <row r="82" spans="1:10" s="3" customFormat="1" ht="11.5">
      <c r="A82" s="57" t="s">
        <v>88</v>
      </c>
      <c r="B82" s="57"/>
      <c r="D82" s="4"/>
      <c r="F82" s="1599" t="str">
        <f t="shared" ref="F82:F89" si="13">IF(D82=0,"",D82/D$66)</f>
        <v/>
      </c>
      <c r="H82" s="4"/>
      <c r="J82" s="1599" t="str">
        <f t="shared" ref="J82:J88" si="14">IF(H82=0,"",H82/H$66)</f>
        <v/>
      </c>
    </row>
    <row r="83" spans="1:10" s="3" customFormat="1" ht="12" customHeight="1">
      <c r="A83" s="57" t="s">
        <v>8</v>
      </c>
      <c r="B83" s="57"/>
      <c r="D83" s="5"/>
      <c r="F83" s="1598" t="str">
        <f t="shared" si="13"/>
        <v/>
      </c>
      <c r="H83" s="5"/>
      <c r="J83" s="1598" t="str">
        <f t="shared" si="14"/>
        <v/>
      </c>
    </row>
    <row r="84" spans="1:10" s="3" customFormat="1" ht="11.5">
      <c r="A84" s="57" t="s">
        <v>89</v>
      </c>
      <c r="B84" s="57"/>
      <c r="D84" s="4"/>
      <c r="E84" s="1"/>
      <c r="F84" s="1599" t="str">
        <f t="shared" si="13"/>
        <v/>
      </c>
      <c r="H84" s="4"/>
      <c r="I84" s="1"/>
      <c r="J84" s="1599" t="str">
        <f t="shared" si="14"/>
        <v/>
      </c>
    </row>
    <row r="85" spans="1:10" s="3" customFormat="1" ht="11.5">
      <c r="A85" s="57" t="s">
        <v>80</v>
      </c>
      <c r="B85" s="57"/>
      <c r="D85" s="4"/>
      <c r="E85" s="1"/>
      <c r="F85" s="1599" t="str">
        <f t="shared" si="13"/>
        <v/>
      </c>
      <c r="H85" s="4"/>
      <c r="I85" s="1"/>
      <c r="J85" s="1599" t="str">
        <f t="shared" si="14"/>
        <v/>
      </c>
    </row>
    <row r="86" spans="1:10" s="3" customFormat="1" ht="11.5">
      <c r="A86" s="57" t="s">
        <v>81</v>
      </c>
      <c r="B86" s="57"/>
      <c r="D86" s="4"/>
      <c r="E86" s="1"/>
      <c r="F86" s="1599" t="str">
        <f t="shared" si="13"/>
        <v/>
      </c>
      <c r="H86" s="4"/>
      <c r="I86" s="1"/>
      <c r="J86" s="1599" t="str">
        <f t="shared" si="14"/>
        <v/>
      </c>
    </row>
    <row r="87" spans="1:10" s="3" customFormat="1" ht="11.5">
      <c r="A87" s="57" t="s">
        <v>82</v>
      </c>
      <c r="B87" s="57"/>
      <c r="D87" s="4"/>
      <c r="E87" s="1"/>
      <c r="F87" s="1599" t="str">
        <f t="shared" si="13"/>
        <v/>
      </c>
      <c r="H87" s="4"/>
      <c r="I87" s="1"/>
      <c r="J87" s="1599" t="str">
        <f t="shared" si="14"/>
        <v/>
      </c>
    </row>
    <row r="88" spans="1:10" s="3" customFormat="1" ht="11.5">
      <c r="A88" s="57" t="s">
        <v>92</v>
      </c>
      <c r="B88" s="57"/>
      <c r="D88" s="5"/>
      <c r="E88" s="1"/>
      <c r="F88" s="1598" t="str">
        <f t="shared" si="13"/>
        <v/>
      </c>
      <c r="H88" s="5"/>
      <c r="I88" s="1"/>
      <c r="J88" s="1598" t="str">
        <f t="shared" si="14"/>
        <v/>
      </c>
    </row>
    <row r="89" spans="1:10" s="3" customFormat="1" ht="11.5">
      <c r="A89" s="120"/>
      <c r="B89" s="120" t="s">
        <v>28</v>
      </c>
      <c r="D89" s="6">
        <f>SUM(D82:D88)</f>
        <v>0</v>
      </c>
      <c r="E89" s="1"/>
      <c r="F89" s="1601" t="str">
        <f t="shared" si="13"/>
        <v/>
      </c>
      <c r="H89" s="6">
        <f>SUM(H82:H88)</f>
        <v>0</v>
      </c>
      <c r="I89" s="1"/>
      <c r="J89" s="1601" t="str">
        <f>IF(H89=0,"",H89/H$66)</f>
        <v/>
      </c>
    </row>
    <row r="90" spans="1:10" s="3" customFormat="1" ht="15" customHeight="1">
      <c r="A90" s="13" t="s">
        <v>83</v>
      </c>
      <c r="B90" s="13"/>
      <c r="D90" s="7"/>
      <c r="E90" s="1"/>
      <c r="F90" s="1592"/>
      <c r="H90" s="7"/>
      <c r="I90" s="1"/>
      <c r="J90" s="1592"/>
    </row>
    <row r="91" spans="1:10" s="3" customFormat="1" ht="12" customHeight="1">
      <c r="A91" s="57" t="s">
        <v>88</v>
      </c>
      <c r="B91" s="57"/>
      <c r="D91" s="4"/>
      <c r="E91" s="1"/>
      <c r="F91" s="1599" t="str">
        <f t="shared" ref="F91:F98" si="15">IF(D91=0,"",D91/D$66)</f>
        <v/>
      </c>
      <c r="H91" s="4"/>
      <c r="I91" s="1"/>
      <c r="J91" s="1599" t="str">
        <f t="shared" ref="J91:J97" si="16">IF(H91=0,"",H91/H$66)</f>
        <v/>
      </c>
    </row>
    <row r="92" spans="1:10" s="3" customFormat="1" ht="12" customHeight="1">
      <c r="A92" s="57" t="s">
        <v>8</v>
      </c>
      <c r="B92" s="57"/>
      <c r="D92" s="5"/>
      <c r="F92" s="1598" t="str">
        <f t="shared" si="15"/>
        <v/>
      </c>
      <c r="H92" s="5"/>
      <c r="J92" s="1598" t="str">
        <f t="shared" si="16"/>
        <v/>
      </c>
    </row>
    <row r="93" spans="1:10" s="3" customFormat="1" ht="12" customHeight="1">
      <c r="A93" s="57" t="s">
        <v>89</v>
      </c>
      <c r="B93" s="57"/>
      <c r="D93" s="4"/>
      <c r="E93" s="1"/>
      <c r="F93" s="1599" t="str">
        <f t="shared" si="15"/>
        <v/>
      </c>
      <c r="H93" s="4"/>
      <c r="I93" s="1"/>
      <c r="J93" s="1599" t="str">
        <f t="shared" si="16"/>
        <v/>
      </c>
    </row>
    <row r="94" spans="1:10" s="3" customFormat="1" ht="12" customHeight="1">
      <c r="A94" s="57" t="s">
        <v>134</v>
      </c>
      <c r="B94" s="57"/>
      <c r="D94" s="4"/>
      <c r="E94" s="1"/>
      <c r="F94" s="1599" t="str">
        <f t="shared" si="15"/>
        <v/>
      </c>
      <c r="H94" s="4"/>
      <c r="I94" s="1"/>
      <c r="J94" s="1599" t="str">
        <f t="shared" si="16"/>
        <v/>
      </c>
    </row>
    <row r="95" spans="1:10" s="3" customFormat="1" ht="12" customHeight="1">
      <c r="A95" s="57" t="s">
        <v>84</v>
      </c>
      <c r="B95" s="57"/>
      <c r="D95" s="4"/>
      <c r="E95" s="1"/>
      <c r="F95" s="1599" t="str">
        <f t="shared" si="15"/>
        <v/>
      </c>
      <c r="H95" s="4"/>
      <c r="I95" s="1"/>
      <c r="J95" s="1599" t="str">
        <f t="shared" si="16"/>
        <v/>
      </c>
    </row>
    <row r="96" spans="1:10" ht="12" customHeight="1">
      <c r="A96" s="298" t="s">
        <v>15</v>
      </c>
      <c r="B96" s="299"/>
      <c r="E96" s="1"/>
      <c r="F96" s="1599" t="str">
        <f t="shared" si="15"/>
        <v/>
      </c>
      <c r="G96" s="915"/>
      <c r="I96" s="1"/>
      <c r="J96" s="1599" t="str">
        <f t="shared" si="16"/>
        <v/>
      </c>
    </row>
    <row r="97" spans="1:10" s="3" customFormat="1" ht="12" customHeight="1">
      <c r="A97" s="57" t="s">
        <v>92</v>
      </c>
      <c r="B97" s="57"/>
      <c r="D97" s="5"/>
      <c r="E97" s="1"/>
      <c r="F97" s="1598" t="str">
        <f t="shared" si="15"/>
        <v/>
      </c>
      <c r="H97" s="5"/>
      <c r="I97" s="1"/>
      <c r="J97" s="1598" t="str">
        <f t="shared" si="16"/>
        <v/>
      </c>
    </row>
    <row r="98" spans="1:10" s="3" customFormat="1" ht="12" customHeight="1">
      <c r="A98" s="120"/>
      <c r="B98" s="120" t="s">
        <v>28</v>
      </c>
      <c r="D98" s="6">
        <f>SUM(D91:D97)</f>
        <v>0</v>
      </c>
      <c r="F98" s="1601" t="str">
        <f t="shared" si="15"/>
        <v/>
      </c>
      <c r="H98" s="6">
        <f>SUM(H91:H97)</f>
        <v>0</v>
      </c>
      <c r="J98" s="1601" t="str">
        <f>IF(H98=0,"",H98/H$66)</f>
        <v/>
      </c>
    </row>
    <row r="99" spans="1:10" s="3" customFormat="1" ht="15" customHeight="1">
      <c r="A99" s="13" t="s">
        <v>85</v>
      </c>
      <c r="B99" s="13"/>
      <c r="D99" s="7"/>
      <c r="F99" s="1592"/>
      <c r="H99" s="7"/>
      <c r="J99" s="1592"/>
    </row>
    <row r="100" spans="1:10" s="3" customFormat="1" ht="12" customHeight="1">
      <c r="A100" s="57" t="s">
        <v>88</v>
      </c>
      <c r="B100" s="57"/>
      <c r="D100" s="4"/>
      <c r="F100" s="1599" t="str">
        <f>IF(D100=0,"",D100/D$66)</f>
        <v/>
      </c>
      <c r="H100" s="4"/>
      <c r="J100" s="1599" t="str">
        <f>IF(H100=0,"",H100/H$66)</f>
        <v/>
      </c>
    </row>
    <row r="101" spans="1:10" s="3" customFormat="1" ht="12" customHeight="1">
      <c r="A101" s="57" t="s">
        <v>8</v>
      </c>
      <c r="B101" s="57"/>
      <c r="D101" s="4"/>
      <c r="F101" s="1599" t="str">
        <f>IF(D101=0,"",D101/D$66)</f>
        <v/>
      </c>
      <c r="H101" s="4"/>
      <c r="J101" s="1599" t="str">
        <f>IF(H101=0,"",H101/H$66)</f>
        <v/>
      </c>
    </row>
    <row r="102" spans="1:10" s="3" customFormat="1" ht="12" customHeight="1">
      <c r="A102" s="57" t="s">
        <v>89</v>
      </c>
      <c r="B102" s="57"/>
      <c r="D102" s="4"/>
      <c r="F102" s="1599" t="str">
        <f t="shared" ref="F102:F113" si="17">IF(D102=0,"",D102/D$66)</f>
        <v/>
      </c>
      <c r="H102" s="4"/>
      <c r="J102" s="1599" t="str">
        <f t="shared" ref="J102:J113" si="18">IF(H102=0,"",H102/H$66)</f>
        <v/>
      </c>
    </row>
    <row r="103" spans="1:10" s="3" customFormat="1" ht="12" customHeight="1">
      <c r="A103" s="57" t="s">
        <v>92</v>
      </c>
      <c r="B103" s="57"/>
      <c r="D103" s="5"/>
      <c r="E103" s="1"/>
      <c r="F103" s="1598" t="str">
        <f t="shared" si="17"/>
        <v/>
      </c>
      <c r="H103" s="5"/>
      <c r="I103" s="1"/>
      <c r="J103" s="1598" t="str">
        <f>IF(H103=0,"",H103/H$66)</f>
        <v/>
      </c>
    </row>
    <row r="104" spans="1:10" s="3" customFormat="1" ht="12" customHeight="1">
      <c r="A104" s="120"/>
      <c r="B104" s="120" t="s">
        <v>28</v>
      </c>
      <c r="D104" s="6">
        <f>SUM(D100:D103)</f>
        <v>0</v>
      </c>
      <c r="E104" s="1"/>
      <c r="F104" s="1601" t="str">
        <f>IF(D104=0,"",D104/D$66)</f>
        <v/>
      </c>
      <c r="H104" s="6">
        <f>SUM(H100:H103)</f>
        <v>0</v>
      </c>
      <c r="I104" s="1"/>
      <c r="J104" s="1601" t="str">
        <f>IF(H104=0,"",H104/H$66)</f>
        <v/>
      </c>
    </row>
    <row r="105" spans="1:10" s="3" customFormat="1" ht="11.5">
      <c r="A105" s="13" t="s">
        <v>87</v>
      </c>
      <c r="B105" s="13"/>
      <c r="D105" s="7"/>
      <c r="F105" s="1592" t="str">
        <f t="shared" si="17"/>
        <v/>
      </c>
      <c r="H105" s="7"/>
      <c r="J105" s="1592" t="str">
        <f t="shared" si="18"/>
        <v/>
      </c>
    </row>
    <row r="106" spans="1:10" s="3" customFormat="1" ht="12" customHeight="1">
      <c r="A106" s="57" t="s">
        <v>88</v>
      </c>
      <c r="B106" s="57"/>
      <c r="D106" s="4"/>
      <c r="F106" s="1599" t="str">
        <f t="shared" si="17"/>
        <v/>
      </c>
      <c r="H106" s="4"/>
      <c r="J106" s="1599" t="str">
        <f t="shared" si="18"/>
        <v/>
      </c>
    </row>
    <row r="107" spans="1:10" s="3" customFormat="1" ht="12" customHeight="1">
      <c r="A107" s="57" t="s">
        <v>89</v>
      </c>
      <c r="B107" s="57"/>
      <c r="D107" s="4"/>
      <c r="F107" s="1599" t="str">
        <f t="shared" si="17"/>
        <v/>
      </c>
      <c r="H107" s="4"/>
      <c r="J107" s="1599" t="str">
        <f t="shared" si="18"/>
        <v/>
      </c>
    </row>
    <row r="108" spans="1:10" s="3" customFormat="1" ht="12" customHeight="1">
      <c r="A108" s="57" t="s">
        <v>8</v>
      </c>
      <c r="B108" s="57"/>
      <c r="D108" s="5"/>
      <c r="F108" s="1598" t="str">
        <f t="shared" si="17"/>
        <v/>
      </c>
      <c r="H108" s="5"/>
      <c r="J108" s="1598" t="str">
        <f t="shared" si="18"/>
        <v/>
      </c>
    </row>
    <row r="109" spans="1:10" s="3" customFormat="1" ht="12" customHeight="1">
      <c r="A109" s="57" t="s">
        <v>91</v>
      </c>
      <c r="B109" s="57"/>
      <c r="D109" s="5"/>
      <c r="F109" s="1598" t="str">
        <f t="shared" si="17"/>
        <v/>
      </c>
      <c r="H109" s="5"/>
      <c r="J109" s="1598" t="str">
        <f t="shared" si="18"/>
        <v/>
      </c>
    </row>
    <row r="110" spans="1:10" s="3" customFormat="1" ht="12" customHeight="1">
      <c r="A110" s="57" t="s">
        <v>129</v>
      </c>
      <c r="B110" s="57"/>
      <c r="D110" s="17"/>
      <c r="F110" s="1603" t="str">
        <f t="shared" si="17"/>
        <v/>
      </c>
      <c r="H110" s="17"/>
      <c r="J110" s="1603" t="str">
        <f t="shared" si="18"/>
        <v/>
      </c>
    </row>
    <row r="111" spans="1:10" s="3" customFormat="1" ht="12" customHeight="1">
      <c r="A111" s="57" t="s">
        <v>92</v>
      </c>
      <c r="B111" s="57"/>
      <c r="D111" s="17"/>
      <c r="F111" s="1603" t="str">
        <f t="shared" si="17"/>
        <v/>
      </c>
      <c r="H111" s="17"/>
      <c r="J111" s="1603" t="str">
        <f t="shared" si="18"/>
        <v/>
      </c>
    </row>
    <row r="112" spans="1:10" s="3" customFormat="1" ht="12" customHeight="1">
      <c r="A112" s="120"/>
      <c r="B112" s="120" t="s">
        <v>28</v>
      </c>
      <c r="D112" s="6">
        <f>SUM(D106:D111)</f>
        <v>0</v>
      </c>
      <c r="F112" s="1601" t="str">
        <f t="shared" si="17"/>
        <v/>
      </c>
      <c r="H112" s="6">
        <f>SUM(H106:H111)</f>
        <v>0</v>
      </c>
      <c r="J112" s="1601" t="str">
        <f t="shared" si="18"/>
        <v/>
      </c>
    </row>
    <row r="113" spans="1:10" s="3" customFormat="1" ht="12" customHeight="1">
      <c r="A113" s="8"/>
      <c r="B113" s="204" t="s">
        <v>93</v>
      </c>
      <c r="D113" s="16">
        <f>D80+D98+D104+D89+D112</f>
        <v>0</v>
      </c>
      <c r="F113" s="1604" t="str">
        <f t="shared" si="17"/>
        <v/>
      </c>
      <c r="H113" s="16">
        <f>H80+H98+H104+H89+H112</f>
        <v>0</v>
      </c>
      <c r="J113" s="1604" t="str">
        <f t="shared" si="18"/>
        <v/>
      </c>
    </row>
    <row r="114" spans="1:10" s="3" customFormat="1" ht="6" customHeight="1">
      <c r="A114" s="8"/>
      <c r="B114" s="8"/>
      <c r="D114" s="7"/>
      <c r="F114" s="1592"/>
      <c r="H114" s="7"/>
      <c r="J114" s="1592"/>
    </row>
    <row r="115" spans="1:10" s="3" customFormat="1" ht="12" customHeight="1">
      <c r="A115" s="116" t="s">
        <v>53</v>
      </c>
      <c r="B115" s="116"/>
      <c r="D115" s="7"/>
      <c r="F115" s="1592"/>
      <c r="H115" s="7"/>
      <c r="J115" s="1592"/>
    </row>
    <row r="116" spans="1:10" s="3" customFormat="1" ht="12" customHeight="1">
      <c r="A116" s="116" t="s">
        <v>94</v>
      </c>
      <c r="B116" s="116"/>
      <c r="D116" s="7"/>
      <c r="F116" s="1592"/>
      <c r="H116" s="7"/>
      <c r="J116" s="1592"/>
    </row>
    <row r="117" spans="1:10" s="3" customFormat="1" ht="12" customHeight="1">
      <c r="A117" s="116" t="s">
        <v>336</v>
      </c>
      <c r="B117" s="116"/>
      <c r="D117" s="7"/>
      <c r="F117" s="1592"/>
      <c r="H117" s="7"/>
      <c r="J117" s="1592"/>
    </row>
    <row r="118" spans="1:10" s="3" customFormat="1" ht="22.5" customHeight="1">
      <c r="A118" s="9" t="s">
        <v>382</v>
      </c>
      <c r="B118" s="9"/>
      <c r="D118" s="7"/>
      <c r="F118" s="1592"/>
      <c r="H118" s="7"/>
      <c r="J118" s="1592"/>
    </row>
    <row r="119" spans="1:10" s="3" customFormat="1" ht="11.5">
      <c r="A119" s="57" t="s">
        <v>51</v>
      </c>
      <c r="B119" s="57"/>
      <c r="D119" s="4">
        <f>D66</f>
        <v>0</v>
      </c>
      <c r="F119" s="1599" t="str">
        <f>IF(D119=0,"",D119/D$119)</f>
        <v/>
      </c>
      <c r="H119" s="4">
        <f>H66</f>
        <v>0</v>
      </c>
      <c r="J119" s="1599" t="str">
        <f t="shared" ref="J119:J132" si="19">IF(H119=0,"",H119/H$119)</f>
        <v/>
      </c>
    </row>
    <row r="120" spans="1:10" s="3" customFormat="1" ht="11.5">
      <c r="A120" s="214" t="s">
        <v>93</v>
      </c>
      <c r="B120" s="260"/>
      <c r="D120" s="5">
        <f>D113</f>
        <v>0</v>
      </c>
      <c r="E120" s="1"/>
      <c r="F120" s="1598" t="str">
        <f>IF(D120=0,"",D120/D$119)</f>
        <v/>
      </c>
      <c r="H120" s="5">
        <f>H113</f>
        <v>0</v>
      </c>
      <c r="I120" s="1"/>
      <c r="J120" s="1598" t="str">
        <f t="shared" si="19"/>
        <v/>
      </c>
    </row>
    <row r="121" spans="1:10" s="2" customFormat="1" ht="11.5">
      <c r="A121" s="13" t="s">
        <v>96</v>
      </c>
      <c r="B121" s="13"/>
      <c r="D121" s="62">
        <f>D119-D120</f>
        <v>0</v>
      </c>
      <c r="F121" s="1607" t="str">
        <f>IF(D121=0,"",D121/D$119)</f>
        <v/>
      </c>
      <c r="H121" s="62">
        <f>H119-H120</f>
        <v>0</v>
      </c>
      <c r="J121" s="1607" t="str">
        <f>IF(H121=0,"",H121/H$119)</f>
        <v/>
      </c>
    </row>
    <row r="122" spans="1:10" s="3" customFormat="1" ht="11.5">
      <c r="A122" s="215" t="s">
        <v>97</v>
      </c>
      <c r="B122" s="215"/>
      <c r="D122" s="4"/>
      <c r="E122" s="1"/>
      <c r="F122" s="1598" t="str">
        <f>IF(D122=0,"",D122/D$119)</f>
        <v/>
      </c>
      <c r="H122" s="4"/>
      <c r="I122" s="1"/>
      <c r="J122" s="1598" t="str">
        <f>IF(H122=0,"",H122/H$119)</f>
        <v/>
      </c>
    </row>
    <row r="123" spans="1:10" s="3" customFormat="1" ht="11.5">
      <c r="A123" s="214" t="s">
        <v>98</v>
      </c>
      <c r="B123" s="214"/>
      <c r="D123" s="5"/>
      <c r="E123" s="1"/>
      <c r="F123" s="1598" t="str">
        <f t="shared" ref="F123:F132" si="20">IF(D123=0,"",D123/D$119)</f>
        <v/>
      </c>
      <c r="H123" s="5"/>
      <c r="I123" s="1"/>
      <c r="J123" s="1598" t="str">
        <f t="shared" si="19"/>
        <v/>
      </c>
    </row>
    <row r="124" spans="1:10" s="3" customFormat="1" ht="11.5">
      <c r="A124" s="214" t="s">
        <v>99</v>
      </c>
      <c r="B124" s="214"/>
      <c r="D124" s="5"/>
      <c r="E124" s="1"/>
      <c r="F124" s="1598" t="str">
        <f t="shared" si="20"/>
        <v/>
      </c>
      <c r="H124" s="5"/>
      <c r="I124" s="1"/>
      <c r="J124" s="1598" t="str">
        <f t="shared" si="19"/>
        <v/>
      </c>
    </row>
    <row r="125" spans="1:10" s="3" customFormat="1" ht="11.5">
      <c r="A125" s="214" t="s">
        <v>30</v>
      </c>
      <c r="B125" s="214"/>
      <c r="D125" s="7"/>
      <c r="E125" s="1"/>
      <c r="F125" s="1592" t="str">
        <f t="shared" si="20"/>
        <v/>
      </c>
      <c r="H125" s="7"/>
      <c r="I125" s="1"/>
      <c r="J125" s="1592" t="str">
        <f t="shared" si="19"/>
        <v/>
      </c>
    </row>
    <row r="126" spans="1:10" s="3" customFormat="1" ht="11.5">
      <c r="A126" s="216"/>
      <c r="B126" s="216"/>
      <c r="D126" s="5"/>
      <c r="E126" s="1"/>
      <c r="F126" s="1598" t="str">
        <f t="shared" si="20"/>
        <v/>
      </c>
      <c r="H126" s="5"/>
      <c r="I126" s="1"/>
      <c r="J126" s="1598" t="str">
        <f t="shared" si="19"/>
        <v/>
      </c>
    </row>
    <row r="127" spans="1:10" s="2" customFormat="1" ht="18" customHeight="1">
      <c r="A127" s="217" t="s">
        <v>100</v>
      </c>
      <c r="B127" s="217"/>
      <c r="D127" s="62">
        <f>SUM(D121:D126)</f>
        <v>0</v>
      </c>
      <c r="E127" s="58"/>
      <c r="F127" s="1607" t="str">
        <f t="shared" si="20"/>
        <v/>
      </c>
      <c r="H127" s="62">
        <f>SUM(H121:H126)</f>
        <v>0</v>
      </c>
      <c r="I127" s="58"/>
      <c r="J127" s="1607" t="str">
        <f t="shared" si="19"/>
        <v/>
      </c>
    </row>
    <row r="128" spans="1:10" s="3" customFormat="1" ht="11.5">
      <c r="A128" s="214" t="s">
        <v>101</v>
      </c>
      <c r="B128" s="214"/>
      <c r="D128" s="4"/>
      <c r="E128" s="1"/>
      <c r="F128" s="1599" t="str">
        <f t="shared" si="20"/>
        <v/>
      </c>
      <c r="H128" s="4">
        <f>D134</f>
        <v>0</v>
      </c>
      <c r="I128" s="1"/>
      <c r="J128" s="1599" t="str">
        <f t="shared" si="19"/>
        <v/>
      </c>
    </row>
    <row r="129" spans="1:10" s="3" customFormat="1" ht="11.5">
      <c r="A129" s="215" t="s">
        <v>100</v>
      </c>
      <c r="B129" s="215"/>
      <c r="D129" s="5">
        <f>D127</f>
        <v>0</v>
      </c>
      <c r="E129" s="1"/>
      <c r="F129" s="1598" t="str">
        <f t="shared" si="20"/>
        <v/>
      </c>
      <c r="H129" s="5">
        <f>H127</f>
        <v>0</v>
      </c>
      <c r="I129" s="1"/>
      <c r="J129" s="1598" t="str">
        <f t="shared" si="19"/>
        <v/>
      </c>
    </row>
    <row r="130" spans="1:10" s="3" customFormat="1" ht="11.5">
      <c r="A130" s="214" t="s">
        <v>102</v>
      </c>
      <c r="B130" s="214"/>
      <c r="D130" s="5"/>
      <c r="E130" s="58"/>
      <c r="F130" s="1598" t="str">
        <f t="shared" si="20"/>
        <v/>
      </c>
      <c r="H130" s="5"/>
      <c r="I130" s="58"/>
      <c r="J130" s="1598" t="str">
        <f t="shared" si="19"/>
        <v/>
      </c>
    </row>
    <row r="131" spans="1:10" s="3" customFormat="1" ht="11.5">
      <c r="A131" s="214" t="s">
        <v>103</v>
      </c>
      <c r="B131" s="214"/>
      <c r="D131" s="5"/>
      <c r="E131" s="1"/>
      <c r="F131" s="1598" t="str">
        <f t="shared" si="20"/>
        <v/>
      </c>
      <c r="H131" s="5"/>
      <c r="I131" s="1"/>
      <c r="J131" s="1598" t="str">
        <f t="shared" si="19"/>
        <v/>
      </c>
    </row>
    <row r="132" spans="1:10" s="3" customFormat="1" ht="11.5">
      <c r="A132" s="214" t="s">
        <v>30</v>
      </c>
      <c r="B132" s="214"/>
      <c r="D132" s="18"/>
      <c r="E132" s="1"/>
      <c r="F132" s="18" t="str">
        <f t="shared" si="20"/>
        <v/>
      </c>
      <c r="H132" s="18"/>
      <c r="I132" s="1"/>
      <c r="J132" s="18" t="str">
        <f t="shared" si="19"/>
        <v/>
      </c>
    </row>
    <row r="133" spans="1:10" s="3" customFormat="1" ht="11.5">
      <c r="A133" s="216"/>
      <c r="B133" s="216"/>
      <c r="D133" s="4"/>
      <c r="E133" s="1"/>
      <c r="F133" s="1599" t="str">
        <f>IF(D133=0,"",D133/D$119)</f>
        <v/>
      </c>
      <c r="H133" s="4"/>
      <c r="I133" s="1"/>
      <c r="J133" s="1599" t="str">
        <f>IF(H133=0,"",H133/H$119)</f>
        <v/>
      </c>
    </row>
    <row r="134" spans="1:10" s="2" customFormat="1" ht="25.5" customHeight="1">
      <c r="A134" s="1788" t="s">
        <v>171</v>
      </c>
      <c r="B134" s="1789"/>
      <c r="C134" s="292"/>
      <c r="D134" s="62">
        <f>SUM(D128:D133)</f>
        <v>0</v>
      </c>
      <c r="E134" s="58"/>
      <c r="F134" s="1607" t="str">
        <f>IF(D134=0,"",D134/D$119)</f>
        <v/>
      </c>
      <c r="H134" s="62">
        <f>SUM(H128:H133)</f>
        <v>0</v>
      </c>
      <c r="I134" s="58"/>
      <c r="J134" s="1607" t="str">
        <f>IF(H134=0,"",H134/H$119)</f>
        <v/>
      </c>
    </row>
    <row r="135" spans="1:10" s="3" customFormat="1" ht="11.5">
      <c r="A135" s="217"/>
      <c r="B135" s="217"/>
      <c r="D135" s="7"/>
      <c r="E135" s="1"/>
      <c r="F135" s="1592"/>
      <c r="H135" s="7"/>
      <c r="I135" s="1"/>
      <c r="J135" s="1592"/>
    </row>
    <row r="136" spans="1:10" s="32" customFormat="1" ht="11.5">
      <c r="A136" s="217" t="s">
        <v>2</v>
      </c>
      <c r="B136" s="45"/>
      <c r="D136" s="237"/>
      <c r="E136" s="41"/>
      <c r="F136" s="1592"/>
      <c r="H136" s="237"/>
      <c r="I136" s="41"/>
      <c r="J136" s="1592"/>
    </row>
    <row r="137" spans="1:10" s="32" customFormat="1" ht="11.5">
      <c r="A137" s="290" t="s">
        <v>4</v>
      </c>
      <c r="B137" s="285"/>
      <c r="C137" s="268"/>
      <c r="D137" s="269"/>
      <c r="E137" s="270"/>
      <c r="F137" s="1605" t="str">
        <f>IF(D139=0,"",D137/D139)</f>
        <v/>
      </c>
      <c r="G137" s="268"/>
      <c r="H137" s="269"/>
      <c r="I137" s="270"/>
      <c r="J137" s="1615" t="str">
        <f>IF(H139=0,"",H137/H139)</f>
        <v/>
      </c>
    </row>
    <row r="138" spans="1:10" s="32" customFormat="1" ht="11.5">
      <c r="A138" s="286" t="s">
        <v>3</v>
      </c>
      <c r="B138" s="45"/>
      <c r="D138" s="238"/>
      <c r="E138" s="41"/>
      <c r="F138" s="1592" t="str">
        <f>IF(D140=0,"",D138/D139)</f>
        <v/>
      </c>
      <c r="H138" s="238"/>
      <c r="I138" s="41"/>
      <c r="J138" s="1616" t="str">
        <f>IF(H140=0,"",H138/H139)</f>
        <v/>
      </c>
    </row>
    <row r="139" spans="1:10" s="32" customFormat="1" ht="11.5">
      <c r="A139" s="927" t="s">
        <v>398</v>
      </c>
      <c r="B139" s="288"/>
      <c r="D139" s="62">
        <f>SUM(D137:D138)</f>
        <v>0</v>
      </c>
      <c r="E139" s="58"/>
      <c r="F139" s="1607" t="str">
        <f>IF(D139=0,"",F137+F138)</f>
        <v/>
      </c>
      <c r="G139" s="2"/>
      <c r="H139" s="62">
        <f>SUM(H137:H138)</f>
        <v>0</v>
      </c>
      <c r="I139" s="58"/>
      <c r="J139" s="1617" t="str">
        <f>IF(H139=0,"",J137+J138)</f>
        <v/>
      </c>
    </row>
    <row r="140" spans="1:10" s="32" customFormat="1" ht="6.75" customHeight="1">
      <c r="A140" s="221"/>
      <c r="B140" s="256"/>
      <c r="C140" s="271"/>
      <c r="D140" s="272"/>
      <c r="E140" s="289"/>
      <c r="F140" s="1610"/>
      <c r="G140" s="271"/>
      <c r="H140" s="272"/>
      <c r="I140" s="289"/>
      <c r="J140" s="1618"/>
    </row>
    <row r="141" spans="1:10" s="3" customFormat="1" ht="11.5">
      <c r="A141" s="217"/>
      <c r="B141" s="217"/>
      <c r="D141" s="7"/>
      <c r="E141" s="1"/>
      <c r="F141" s="1592"/>
      <c r="H141" s="7"/>
      <c r="I141" s="1"/>
      <c r="J141" s="1592"/>
    </row>
    <row r="142" spans="1:10" s="3" customFormat="1" ht="11.5">
      <c r="A142" s="46" t="s">
        <v>104</v>
      </c>
      <c r="B142" s="217"/>
      <c r="D142" s="7"/>
      <c r="E142" s="58"/>
      <c r="F142" s="1592"/>
      <c r="H142" s="7"/>
      <c r="I142" s="58"/>
      <c r="J142" s="1592"/>
    </row>
    <row r="143" spans="1:10" s="3" customFormat="1" ht="11.5">
      <c r="A143" s="218" t="s">
        <v>105</v>
      </c>
      <c r="B143" s="257"/>
      <c r="C143" s="916"/>
      <c r="D143" s="76"/>
      <c r="E143" s="77"/>
      <c r="F143" s="1611" t="str">
        <f>IF(D143=0,"",D143/D$119)</f>
        <v/>
      </c>
      <c r="G143" s="916"/>
      <c r="H143" s="76"/>
      <c r="I143" s="77"/>
      <c r="J143" s="1619" t="str">
        <f>IF(H143=0,"",H143/H$119)</f>
        <v/>
      </c>
    </row>
    <row r="144" spans="1:10" s="3" customFormat="1" ht="11.5">
      <c r="A144" s="219" t="s">
        <v>106</v>
      </c>
      <c r="B144" s="215"/>
      <c r="D144" s="5"/>
      <c r="E144" s="59"/>
      <c r="F144" s="1598" t="str">
        <f>IF(D144=0,"",D144/D$119)</f>
        <v/>
      </c>
      <c r="H144" s="5"/>
      <c r="I144" s="59"/>
      <c r="J144" s="1620" t="str">
        <f>IF(H144=0,"",H144/H$119)</f>
        <v/>
      </c>
    </row>
    <row r="145" spans="1:13" s="3" customFormat="1" ht="11.5">
      <c r="A145" s="219" t="s">
        <v>107</v>
      </c>
      <c r="B145" s="215"/>
      <c r="D145" s="5"/>
      <c r="E145" s="59"/>
      <c r="F145" s="1598" t="str">
        <f>IF(D145=0,"",D145/D$119)</f>
        <v/>
      </c>
      <c r="H145" s="5"/>
      <c r="I145" s="59"/>
      <c r="J145" s="1620" t="str">
        <f>IF(H145=0,"",H145/H$119)</f>
        <v/>
      </c>
    </row>
    <row r="146" spans="1:13" s="3" customFormat="1" ht="11.5">
      <c r="A146" s="220" t="s">
        <v>108</v>
      </c>
      <c r="B146" s="217"/>
      <c r="D146" s="47">
        <f>SUM(D143:D145)</f>
        <v>0</v>
      </c>
      <c r="F146" s="1607" t="str">
        <f>IF(D119=0,"",D119/D$119)</f>
        <v/>
      </c>
      <c r="H146" s="47">
        <f>SUM(H143:H145)</f>
        <v>0</v>
      </c>
      <c r="J146" s="1617" t="str">
        <f>IF(H119=0,"",H119/H$119)</f>
        <v/>
      </c>
    </row>
    <row r="147" spans="1:13" s="3" customFormat="1" ht="7.5" customHeight="1">
      <c r="A147" s="221"/>
      <c r="B147" s="258"/>
      <c r="C147" s="917"/>
      <c r="D147" s="61"/>
      <c r="E147" s="917"/>
      <c r="F147" s="1610"/>
      <c r="G147" s="917"/>
      <c r="H147" s="61"/>
      <c r="I147" s="917"/>
      <c r="J147" s="1618"/>
    </row>
    <row r="148" spans="1:13" s="3" customFormat="1" ht="11.5">
      <c r="A148" s="217"/>
      <c r="B148" s="217"/>
      <c r="D148" s="7"/>
      <c r="F148" s="1592"/>
      <c r="H148" s="7"/>
      <c r="J148" s="1592"/>
    </row>
    <row r="149" spans="1:13" s="3" customFormat="1" ht="11.5">
      <c r="A149" s="78" t="s">
        <v>109</v>
      </c>
      <c r="B149" s="78"/>
      <c r="D149" s="7"/>
      <c r="F149" s="1592"/>
      <c r="H149" s="7"/>
      <c r="J149" s="1592"/>
    </row>
    <row r="150" spans="1:13" s="3" customFormat="1" ht="11.5">
      <c r="A150" s="78"/>
      <c r="B150" s="78"/>
      <c r="D150" s="7"/>
      <c r="F150" s="1592"/>
      <c r="H150" s="7"/>
      <c r="J150" s="1592"/>
    </row>
    <row r="151" spans="1:13" s="3" customFormat="1" ht="11.5">
      <c r="A151" s="218" t="s">
        <v>110</v>
      </c>
      <c r="B151" s="257"/>
      <c r="C151" s="916"/>
      <c r="D151" s="76"/>
      <c r="E151" s="916"/>
      <c r="F151" s="1611" t="str">
        <f>IF(D151=0,"",D151/D$119)</f>
        <v/>
      </c>
      <c r="G151" s="916"/>
      <c r="H151" s="76"/>
      <c r="I151" s="916"/>
      <c r="J151" s="1619" t="str">
        <f>IF(H151=0,"",H151/H$119)</f>
        <v/>
      </c>
    </row>
    <row r="152" spans="1:13" s="3" customFormat="1" ht="11.5">
      <c r="A152" s="222" t="s">
        <v>55</v>
      </c>
      <c r="B152" s="259"/>
      <c r="D152" s="5"/>
      <c r="F152" s="1598" t="str">
        <f>IF(D152=0,"",D152/D$119)</f>
        <v/>
      </c>
      <c r="H152" s="5"/>
      <c r="J152" s="1620" t="str">
        <f>IF(H152=0,"",H152/H$119)</f>
        <v/>
      </c>
    </row>
    <row r="153" spans="1:13" s="3" customFormat="1" ht="11.5">
      <c r="A153" s="219" t="s">
        <v>56</v>
      </c>
      <c r="B153" s="215"/>
      <c r="D153" s="5"/>
      <c r="F153" s="1598" t="str">
        <f>IF(D153=0,"",D153/D$119)</f>
        <v/>
      </c>
      <c r="H153" s="5"/>
      <c r="J153" s="1620" t="str">
        <f>IF(H153=0,"",H153/H$119)</f>
        <v/>
      </c>
    </row>
    <row r="154" spans="1:13" s="3" customFormat="1" ht="11.5">
      <c r="A154" s="223" t="s">
        <v>30</v>
      </c>
      <c r="B154" s="214"/>
      <c r="D154" s="5"/>
      <c r="F154" s="1598" t="str">
        <f>IF(D154=0,"",D154/D$119)</f>
        <v/>
      </c>
      <c r="H154" s="5"/>
      <c r="J154" s="1620" t="str">
        <f>IF(H154=0,"",H154/H$119)</f>
        <v/>
      </c>
    </row>
    <row r="155" spans="1:13" s="3" customFormat="1" ht="11.5">
      <c r="A155" s="220" t="s">
        <v>57</v>
      </c>
      <c r="B155" s="261"/>
      <c r="D155" s="47">
        <f>SUM(D151:D154)</f>
        <v>0</v>
      </c>
      <c r="F155" s="1607" t="str">
        <f>IF(D119=0,"",D155/D$119)</f>
        <v/>
      </c>
      <c r="H155" s="47">
        <f>SUM(H151:H154)</f>
        <v>0</v>
      </c>
      <c r="J155" s="1617" t="str">
        <f>IF(H119=0,"",H155/H$119)</f>
        <v/>
      </c>
    </row>
    <row r="156" spans="1:13" s="3" customFormat="1" ht="5.25" customHeight="1">
      <c r="A156" s="221"/>
      <c r="B156" s="258"/>
      <c r="C156" s="917"/>
      <c r="D156" s="61"/>
      <c r="E156" s="917"/>
      <c r="F156" s="1610"/>
      <c r="G156" s="917"/>
      <c r="H156" s="61"/>
      <c r="I156" s="917"/>
      <c r="J156" s="1618"/>
    </row>
    <row r="157" spans="1:13" s="3" customFormat="1" ht="11.5">
      <c r="A157" s="213"/>
      <c r="B157" s="213"/>
      <c r="F157" s="1592"/>
      <c r="J157" s="1592"/>
    </row>
    <row r="158" spans="1:13" s="3" customFormat="1" ht="11.5">
      <c r="A158" s="116" t="s">
        <v>53</v>
      </c>
      <c r="B158" s="116"/>
      <c r="F158" s="1592"/>
      <c r="J158" s="1592"/>
    </row>
    <row r="159" spans="1:13" s="3" customFormat="1" ht="46.5" customHeight="1">
      <c r="A159" s="1787" t="s">
        <v>698</v>
      </c>
      <c r="B159" s="1787"/>
      <c r="C159" s="1787"/>
      <c r="D159" s="1787"/>
      <c r="E159" s="1787"/>
      <c r="F159" s="1787"/>
      <c r="G159" s="1787"/>
      <c r="H159" s="1787"/>
      <c r="I159" s="1787"/>
      <c r="J159" s="1787"/>
      <c r="K159" s="225"/>
      <c r="L159" s="225"/>
      <c r="M159" s="225"/>
    </row>
    <row r="160" spans="1:13" s="3" customFormat="1" ht="15" customHeight="1">
      <c r="A160" s="331"/>
      <c r="B160" s="331"/>
      <c r="C160" s="331"/>
      <c r="D160" s="331"/>
      <c r="E160" s="331"/>
      <c r="F160" s="331"/>
      <c r="G160" s="331"/>
      <c r="H160" s="331"/>
      <c r="I160" s="331"/>
      <c r="J160" s="331"/>
      <c r="K160" s="225"/>
      <c r="L160" s="225"/>
      <c r="M160" s="225"/>
    </row>
    <row r="161" spans="1:13" s="3" customFormat="1" ht="8.25" customHeight="1">
      <c r="A161" s="331"/>
      <c r="B161" s="331"/>
      <c r="C161" s="331"/>
      <c r="D161" s="331"/>
      <c r="E161" s="331"/>
      <c r="F161" s="331"/>
      <c r="G161" s="331"/>
      <c r="H161" s="331"/>
      <c r="I161" s="331"/>
      <c r="J161" s="331"/>
      <c r="K161" s="225"/>
      <c r="L161" s="225"/>
      <c r="M161" s="225"/>
    </row>
    <row r="162" spans="1:13" s="3" customFormat="1">
      <c r="A162" s="79" t="str">
        <f>"Situation financière " &amp;D6&amp; " affichant un déficit accumulé supérieur à 10 %"</f>
        <v>Situation financière 2021-2022 affichant un déficit accumulé supérieur à 10 %</v>
      </c>
      <c r="B162" s="234"/>
      <c r="C162" s="849"/>
      <c r="D162" s="849"/>
      <c r="E162" s="849"/>
      <c r="F162" s="849"/>
      <c r="G162" s="93"/>
      <c r="H162" s="849"/>
      <c r="I162" s="849"/>
      <c r="J162" s="849"/>
      <c r="K162" s="928"/>
      <c r="L162" s="849"/>
    </row>
    <row r="163" spans="1:13" s="3" customFormat="1" ht="36" customHeight="1">
      <c r="A163" s="1754" t="s">
        <v>735</v>
      </c>
      <c r="B163" s="1754"/>
      <c r="C163" s="1754"/>
      <c r="D163" s="1754"/>
      <c r="E163" s="1754"/>
      <c r="F163" s="1754"/>
      <c r="G163" s="1754"/>
      <c r="H163" s="1754"/>
      <c r="I163" s="1754"/>
      <c r="J163" s="1754"/>
      <c r="K163" s="929"/>
      <c r="L163" s="849"/>
    </row>
    <row r="164" spans="1:13">
      <c r="A164" s="263"/>
      <c r="B164" s="234"/>
      <c r="C164" s="849"/>
      <c r="D164" s="849"/>
      <c r="E164" s="849"/>
      <c r="F164" s="849"/>
      <c r="G164" s="93"/>
      <c r="H164" s="849"/>
      <c r="I164" s="849"/>
      <c r="J164" s="849"/>
      <c r="K164" s="93"/>
      <c r="L164" s="849"/>
    </row>
    <row r="165" spans="1:13">
      <c r="A165" s="263"/>
      <c r="B165" s="234"/>
      <c r="C165" s="849"/>
      <c r="D165" s="849"/>
      <c r="E165" s="849"/>
      <c r="F165" s="849"/>
      <c r="G165" s="93"/>
      <c r="H165" s="849"/>
      <c r="I165" s="849"/>
      <c r="J165" s="849"/>
      <c r="K165" s="93"/>
      <c r="L165" s="849"/>
    </row>
    <row r="166" spans="1:13">
      <c r="A166" s="263"/>
      <c r="B166" s="234"/>
      <c r="C166" s="849"/>
      <c r="D166" s="849"/>
      <c r="E166" s="849"/>
      <c r="F166" s="849"/>
      <c r="G166" s="93"/>
      <c r="H166" s="849"/>
      <c r="I166" s="849"/>
      <c r="J166" s="849"/>
      <c r="K166" s="93"/>
      <c r="L166" s="849"/>
    </row>
    <row r="167" spans="1:13">
      <c r="A167" s="263"/>
      <c r="B167" s="234"/>
      <c r="C167" s="849"/>
      <c r="D167" s="849"/>
      <c r="E167" s="849"/>
      <c r="F167" s="849"/>
      <c r="G167" s="93"/>
      <c r="H167" s="849"/>
      <c r="I167" s="849"/>
      <c r="J167" s="849"/>
      <c r="K167" s="93"/>
      <c r="L167" s="849"/>
    </row>
    <row r="168" spans="1:13">
      <c r="A168" s="263"/>
      <c r="B168" s="234"/>
      <c r="C168" s="849"/>
      <c r="D168" s="849"/>
      <c r="E168" s="849"/>
      <c r="F168" s="849"/>
      <c r="G168" s="93"/>
      <c r="H168" s="849"/>
      <c r="I168" s="849"/>
      <c r="J168" s="849"/>
      <c r="K168" s="93"/>
      <c r="L168" s="849"/>
    </row>
    <row r="169" spans="1:13">
      <c r="A169" s="263"/>
      <c r="B169" s="234"/>
      <c r="C169" s="849"/>
      <c r="D169" s="849"/>
      <c r="E169" s="849"/>
      <c r="F169" s="849"/>
      <c r="G169" s="93"/>
      <c r="H169" s="849"/>
      <c r="I169" s="849"/>
      <c r="J169" s="849"/>
      <c r="K169" s="93"/>
      <c r="L169" s="849"/>
    </row>
    <row r="170" spans="1:13">
      <c r="A170" s="263"/>
      <c r="B170" s="234"/>
      <c r="C170" s="849"/>
      <c r="D170" s="849"/>
      <c r="E170" s="849"/>
      <c r="F170" s="849"/>
      <c r="G170" s="93"/>
      <c r="H170" s="849"/>
      <c r="I170" s="849"/>
      <c r="J170" s="849"/>
      <c r="K170" s="93"/>
      <c r="L170" s="849"/>
    </row>
    <row r="171" spans="1:13">
      <c r="A171" s="263"/>
      <c r="B171" s="234"/>
      <c r="C171" s="849"/>
      <c r="D171" s="849"/>
      <c r="E171" s="849"/>
      <c r="F171" s="849"/>
      <c r="G171" s="93"/>
      <c r="H171" s="849"/>
      <c r="I171" s="849"/>
      <c r="J171" s="849"/>
      <c r="K171" s="93"/>
      <c r="L171" s="849"/>
    </row>
    <row r="172" spans="1:13">
      <c r="A172" s="263"/>
      <c r="B172" s="234"/>
      <c r="C172" s="849"/>
      <c r="D172" s="849"/>
      <c r="E172" s="849"/>
      <c r="F172" s="849"/>
      <c r="G172" s="93"/>
      <c r="H172" s="849"/>
      <c r="I172" s="849"/>
      <c r="J172" s="849"/>
      <c r="K172" s="93"/>
      <c r="L172" s="849"/>
    </row>
    <row r="173" spans="1:13">
      <c r="A173" s="263"/>
      <c r="B173" s="234"/>
      <c r="C173" s="849"/>
      <c r="D173" s="849"/>
      <c r="E173" s="849"/>
      <c r="F173" s="849"/>
      <c r="G173" s="93"/>
      <c r="H173" s="849"/>
      <c r="I173" s="849"/>
      <c r="J173" s="849"/>
      <c r="K173" s="93"/>
      <c r="L173" s="849"/>
    </row>
    <row r="174" spans="1:13">
      <c r="A174" s="263"/>
      <c r="B174" s="234"/>
      <c r="C174" s="849"/>
      <c r="D174" s="849"/>
      <c r="E174" s="849"/>
      <c r="F174" s="849"/>
      <c r="G174" s="93"/>
      <c r="H174" s="849"/>
      <c r="I174" s="849"/>
      <c r="J174" s="849"/>
      <c r="K174" s="93"/>
      <c r="L174" s="849"/>
    </row>
    <row r="175" spans="1:13">
      <c r="A175" s="263"/>
      <c r="B175" s="234"/>
      <c r="C175" s="849"/>
      <c r="D175" s="849"/>
      <c r="E175" s="849"/>
      <c r="F175" s="849"/>
      <c r="G175" s="93"/>
      <c r="H175" s="849"/>
      <c r="I175" s="849"/>
      <c r="J175" s="849"/>
      <c r="K175" s="93"/>
      <c r="L175" s="849"/>
    </row>
    <row r="176" spans="1:13">
      <c r="B176" s="234"/>
      <c r="C176" s="849"/>
      <c r="D176" s="849"/>
      <c r="E176" s="849"/>
      <c r="F176" s="849"/>
      <c r="G176" s="93"/>
      <c r="H176" s="849"/>
      <c r="I176" s="849"/>
      <c r="J176" s="849"/>
      <c r="K176" s="93"/>
      <c r="L176" s="849"/>
    </row>
    <row r="178" spans="1:12" s="3" customFormat="1">
      <c r="A178" s="79" t="str">
        <f>"Situation financière " &amp;D6&amp; " affichant un surplus accumulé supérieur à 35 %"</f>
        <v>Situation financière 2021-2022 affichant un surplus accumulé supérieur à 35 %</v>
      </c>
      <c r="B178" s="234"/>
      <c r="C178" s="849"/>
      <c r="D178" s="849"/>
      <c r="E178" s="849"/>
      <c r="F178" s="849"/>
      <c r="G178" s="93"/>
      <c r="H178" s="849"/>
      <c r="I178" s="849"/>
      <c r="J178" s="849"/>
      <c r="K178" s="928"/>
      <c r="L178" s="849"/>
    </row>
    <row r="179" spans="1:12" s="3" customFormat="1" ht="27.75" customHeight="1">
      <c r="A179" s="1754" t="s">
        <v>736</v>
      </c>
      <c r="B179" s="1754"/>
      <c r="C179" s="1754"/>
      <c r="D179" s="1754"/>
      <c r="E179" s="1754"/>
      <c r="F179" s="1754"/>
      <c r="G179" s="1754"/>
      <c r="H179" s="1754"/>
      <c r="I179" s="1754"/>
      <c r="J179" s="1754"/>
      <c r="K179" s="929"/>
      <c r="L179" s="849"/>
    </row>
    <row r="180" spans="1:12">
      <c r="A180" s="263"/>
      <c r="B180" s="234"/>
      <c r="C180" s="849"/>
      <c r="D180" s="849"/>
      <c r="E180" s="849"/>
      <c r="F180" s="849"/>
      <c r="G180" s="93"/>
      <c r="H180" s="849"/>
      <c r="I180" s="849"/>
      <c r="J180" s="849"/>
      <c r="K180" s="93"/>
      <c r="L180" s="849"/>
    </row>
    <row r="181" spans="1:12">
      <c r="A181" s="263"/>
      <c r="B181" s="234"/>
      <c r="C181" s="849"/>
      <c r="D181" s="849"/>
      <c r="E181" s="849"/>
      <c r="F181" s="849"/>
      <c r="G181" s="93"/>
      <c r="H181" s="849"/>
      <c r="I181" s="849"/>
      <c r="J181" s="849"/>
      <c r="K181" s="93"/>
      <c r="L181" s="849"/>
    </row>
    <row r="182" spans="1:12">
      <c r="A182" s="263"/>
      <c r="B182" s="234"/>
      <c r="C182" s="849"/>
      <c r="D182" s="849"/>
      <c r="E182" s="849"/>
      <c r="F182" s="849"/>
      <c r="G182" s="93"/>
      <c r="H182" s="849"/>
      <c r="I182" s="849"/>
      <c r="J182" s="849"/>
      <c r="K182" s="93"/>
      <c r="L182" s="849"/>
    </row>
    <row r="183" spans="1:12">
      <c r="A183" s="263"/>
      <c r="B183" s="234"/>
      <c r="C183" s="849"/>
      <c r="D183" s="849"/>
      <c r="E183" s="849"/>
      <c r="F183" s="849"/>
      <c r="G183" s="93"/>
      <c r="H183" s="849"/>
      <c r="I183" s="849"/>
      <c r="J183" s="849"/>
      <c r="K183" s="93"/>
      <c r="L183" s="849"/>
    </row>
    <row r="184" spans="1:12">
      <c r="A184" s="263"/>
      <c r="B184" s="234"/>
      <c r="C184" s="849"/>
      <c r="D184" s="849"/>
      <c r="E184" s="849"/>
      <c r="F184" s="849"/>
      <c r="G184" s="93"/>
      <c r="H184" s="849"/>
      <c r="I184" s="849"/>
      <c r="J184" s="849"/>
      <c r="K184" s="93"/>
      <c r="L184" s="849"/>
    </row>
    <row r="185" spans="1:12">
      <c r="A185" s="263"/>
      <c r="B185" s="234"/>
      <c r="C185" s="849"/>
      <c r="D185" s="849"/>
      <c r="E185" s="849"/>
      <c r="F185" s="849"/>
      <c r="G185" s="93"/>
      <c r="H185" s="849"/>
      <c r="I185" s="849"/>
      <c r="J185" s="849"/>
      <c r="K185" s="93"/>
      <c r="L185" s="849"/>
    </row>
    <row r="186" spans="1:12">
      <c r="A186" s="263"/>
      <c r="B186" s="234"/>
      <c r="C186" s="849"/>
      <c r="D186" s="849"/>
      <c r="E186" s="849"/>
      <c r="F186" s="849"/>
      <c r="G186" s="93"/>
      <c r="H186" s="849"/>
      <c r="I186" s="849"/>
      <c r="J186" s="849"/>
      <c r="K186" s="93"/>
      <c r="L186" s="849"/>
    </row>
    <row r="187" spans="1:12">
      <c r="A187" s="263"/>
      <c r="B187" s="234"/>
      <c r="C187" s="849"/>
      <c r="D187" s="849"/>
      <c r="E187" s="849"/>
      <c r="F187" s="849"/>
      <c r="G187" s="93"/>
      <c r="H187" s="849"/>
      <c r="I187" s="849"/>
      <c r="J187" s="849"/>
      <c r="K187" s="93"/>
      <c r="L187" s="849"/>
    </row>
    <row r="188" spans="1:12">
      <c r="A188" s="263"/>
      <c r="B188" s="234"/>
      <c r="C188" s="849"/>
      <c r="D188" s="849"/>
      <c r="E188" s="849"/>
      <c r="F188" s="849"/>
      <c r="G188" s="93"/>
      <c r="H188" s="849"/>
      <c r="I188" s="849"/>
      <c r="J188" s="849"/>
      <c r="K188" s="93"/>
      <c r="L188" s="849"/>
    </row>
    <row r="189" spans="1:12">
      <c r="A189" s="263"/>
      <c r="B189" s="234"/>
      <c r="C189" s="849"/>
      <c r="D189" s="849"/>
      <c r="E189" s="849"/>
      <c r="F189" s="849"/>
      <c r="G189" s="93"/>
      <c r="H189" s="849"/>
      <c r="I189" s="849"/>
      <c r="J189" s="849"/>
      <c r="K189" s="93"/>
      <c r="L189" s="849"/>
    </row>
    <row r="197" spans="1:1">
      <c r="A197" s="263"/>
    </row>
  </sheetData>
  <customSheetViews>
    <customSheetView guid="{E81D238A-7B02-4284-898B-8B059A14501E}" showPageBreaks="1" showGridLines="0" zeroValues="0" fitToPage="1">
      <selection activeCell="H58" sqref="H58"/>
      <rowBreaks count="2" manualBreakCount="2">
        <brk id="67" max="16383" man="1"/>
        <brk id="112" max="16383" man="1"/>
      </rowBreaks>
      <pageMargins left="0.55118110236220474" right="0.51181102362204722" top="0.39370078740157483" bottom="0.39370078740157483" header="0" footer="0.27559055118110237"/>
      <pageSetup scale="82" firstPageNumber="29" fitToHeight="0" orientation="portrait" r:id="rId1"/>
      <headerFooter alignWithMargins="0">
        <oddFooter>&amp;R&amp;8Soutien à la mission 2017-2018</oddFooter>
      </headerFooter>
    </customSheetView>
    <customSheetView guid="{EE10AC66-1EA7-44A5-A4AC-C85396D1CDF4}" showGridLines="0" zeroValues="0" showRuler="0">
      <selection activeCell="L4" sqref="L4"/>
      <rowBreaks count="2" manualBreakCount="2">
        <brk id="64" max="12" man="1"/>
        <brk id="104" max="12" man="1"/>
      </rowBreaks>
      <pageMargins left="0.55000000000000004" right="0.51181102362204722" top="0.41" bottom="0.38" header="0" footer="0.28999999999999998"/>
      <pageSetup scale="90" firstPageNumber="29" orientation="portrait" r:id="rId2"/>
      <headerFooter alignWithMargins="0">
        <oddFooter>&amp;R&amp;8Soutien pour une année 2012-2013</oddFooter>
      </headerFooter>
    </customSheetView>
    <customSheetView guid="{880C3229-9790-4559-BAA0-FBDBBD6DDD03}" showGridLines="0" zeroValues="0" fitToPage="1">
      <selection activeCell="H58" sqref="H58"/>
      <rowBreaks count="2" manualBreakCount="2">
        <brk id="67" max="16383" man="1"/>
        <brk id="112" max="16383" man="1"/>
      </rowBreaks>
      <pageMargins left="0.55118110236220474" right="0.51181102362204722" top="0.39370078740157483" bottom="0.39370078740157483" header="0" footer="0.27559055118110237"/>
      <pageSetup scale="82" firstPageNumber="29" fitToHeight="0" orientation="portrait" r:id="rId3"/>
      <headerFooter alignWithMargins="0">
        <oddFooter>&amp;R&amp;8Soutien à la mission 2017-2018</oddFooter>
      </headerFooter>
    </customSheetView>
  </customSheetViews>
  <mergeCells count="4">
    <mergeCell ref="A159:J159"/>
    <mergeCell ref="A134:B134"/>
    <mergeCell ref="A163:J163"/>
    <mergeCell ref="A179:J179"/>
  </mergeCells>
  <phoneticPr fontId="0" type="noConversion"/>
  <pageMargins left="0.55118110236220474" right="0.51181102362204722" top="0.39370078740157483" bottom="0.39370078740157483" header="0" footer="0.27559055118110237"/>
  <pageSetup scale="85" firstPageNumber="29" fitToWidth="0" fitToHeight="0" orientation="portrait" r:id="rId4"/>
  <headerFooter alignWithMargins="0">
    <oddFooter>&amp;R&amp;8Rapport final d'activité</oddFooter>
  </headerFooter>
  <rowBreaks count="3" manualBreakCount="3">
    <brk id="69" max="16383" man="1"/>
    <brk id="117" max="16383" man="1"/>
    <brk id="159"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13323" r:id="rId7" name="Check Box 11">
              <controlPr defaultSize="0" autoFill="0" autoLine="0" autoPict="0">
                <anchor moveWithCells="1">
                  <from>
                    <xdr:col>3</xdr:col>
                    <xdr:colOff>171450</xdr:colOff>
                    <xdr:row>5</xdr:row>
                    <xdr:rowOff>184150</xdr:rowOff>
                  </from>
                  <to>
                    <xdr:col>4</xdr:col>
                    <xdr:colOff>57150</xdr:colOff>
                    <xdr:row>7</xdr:row>
                    <xdr:rowOff>0</xdr:rowOff>
                  </to>
                </anchor>
              </controlPr>
            </control>
          </mc:Choice>
        </mc:AlternateContent>
        <mc:AlternateContent xmlns:mc="http://schemas.openxmlformats.org/markup-compatibility/2006">
          <mc:Choice Requires="x14">
            <control shapeId="13324" r:id="rId8" name="Check Box 12">
              <controlPr defaultSize="0" autoFill="0" autoLine="0" autoPict="0">
                <anchor moveWithCells="1">
                  <from>
                    <xdr:col>7</xdr:col>
                    <xdr:colOff>69850</xdr:colOff>
                    <xdr:row>5</xdr:row>
                    <xdr:rowOff>165100</xdr:rowOff>
                  </from>
                  <to>
                    <xdr:col>9</xdr:col>
                    <xdr:colOff>266700</xdr:colOff>
                    <xdr:row>6</xdr:row>
                    <xdr:rowOff>133350</xdr:rowOff>
                  </to>
                </anchor>
              </controlPr>
            </control>
          </mc:Choice>
        </mc:AlternateContent>
        <mc:AlternateContent xmlns:mc="http://schemas.openxmlformats.org/markup-compatibility/2006">
          <mc:Choice Requires="x14">
            <control shapeId="13325" r:id="rId9" name="Check Box 13">
              <controlPr defaultSize="0" autoFill="0" autoLine="0" autoPict="0">
                <anchor moveWithCells="1">
                  <from>
                    <xdr:col>7</xdr:col>
                    <xdr:colOff>69850</xdr:colOff>
                    <xdr:row>6</xdr:row>
                    <xdr:rowOff>152400</xdr:rowOff>
                  </from>
                  <to>
                    <xdr:col>7</xdr:col>
                    <xdr:colOff>641350</xdr:colOff>
                    <xdr:row>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83426-7C0B-4821-8806-3A2D45C156A3}">
  <dimension ref="A1:N58"/>
  <sheetViews>
    <sheetView workbookViewId="0"/>
  </sheetViews>
  <sheetFormatPr baseColWidth="10" defaultColWidth="10.81640625" defaultRowHeight="12.5"/>
  <cols>
    <col min="1" max="1" width="5.1796875" style="1855" customWidth="1"/>
    <col min="2" max="2" width="0.1796875" style="1855" customWidth="1"/>
    <col min="3" max="3" width="12.08984375" style="1855" customWidth="1"/>
    <col min="4" max="12" width="10.81640625" style="1855"/>
    <col min="13" max="13" width="5.90625" style="1855" customWidth="1"/>
    <col min="14" max="16384" width="10.81640625" style="1855"/>
  </cols>
  <sheetData>
    <row r="1" spans="1:14" ht="20.5" customHeight="1">
      <c r="A1" s="942" t="s">
        <v>800</v>
      </c>
      <c r="B1" s="1853"/>
      <c r="C1" s="1853"/>
      <c r="D1" s="1853"/>
      <c r="E1" s="1854"/>
      <c r="F1" s="1854"/>
      <c r="M1" s="1856" t="s">
        <v>373</v>
      </c>
    </row>
    <row r="2" spans="1:14" ht="13">
      <c r="A2" s="1857"/>
      <c r="M2" s="1856" t="s">
        <v>374</v>
      </c>
      <c r="N2" s="1856"/>
    </row>
    <row r="3" spans="1:14" ht="19" customHeight="1">
      <c r="A3" s="1857"/>
    </row>
    <row r="4" spans="1:14" ht="18.649999999999999" customHeight="1">
      <c r="A4" s="1858" t="s">
        <v>138</v>
      </c>
      <c r="D4" s="1859">
        <f>'[1]Page de garde'!C3</f>
        <v>0</v>
      </c>
      <c r="E4" s="1860"/>
      <c r="F4" s="1860"/>
      <c r="G4" s="1860"/>
      <c r="H4" s="1860"/>
      <c r="I4" s="1860"/>
      <c r="J4" s="1861"/>
      <c r="K4" s="1861"/>
      <c r="L4" s="1861"/>
      <c r="M4" s="1861"/>
    </row>
    <row r="5" spans="1:14" ht="14.5">
      <c r="A5" s="1862"/>
    </row>
    <row r="6" spans="1:14" ht="14.5">
      <c r="A6" s="1862"/>
    </row>
    <row r="7" spans="1:14" ht="15.5">
      <c r="A7" s="1863" t="str">
        <f>"1. Bilan d'activités "&amp; 'Page de garde'!C4</f>
        <v>1. Bilan d'activités 2021-2022</v>
      </c>
      <c r="B7" s="1864"/>
      <c r="C7" s="1865"/>
      <c r="D7" s="1865"/>
      <c r="E7" s="1865"/>
      <c r="F7" s="1865"/>
      <c r="G7" s="1865"/>
      <c r="H7" s="1865"/>
      <c r="I7" s="1865"/>
      <c r="J7" s="1864"/>
      <c r="K7" s="1864"/>
      <c r="L7" s="1864"/>
      <c r="M7" s="1864"/>
    </row>
    <row r="8" spans="1:14" ht="24" customHeight="1" thickBot="1">
      <c r="A8" s="1866"/>
      <c r="B8" s="1867"/>
      <c r="C8" s="1868"/>
      <c r="D8" s="1868"/>
      <c r="E8" s="1868"/>
      <c r="F8" s="1868"/>
      <c r="G8" s="1868"/>
      <c r="H8" s="1868"/>
      <c r="I8" s="1868"/>
    </row>
    <row r="9" spans="1:14" s="1872" customFormat="1" ht="19" customHeight="1">
      <c r="A9" s="1869" t="s">
        <v>801</v>
      </c>
      <c r="B9" s="1870"/>
      <c r="C9" s="1870"/>
      <c r="D9" s="1870"/>
      <c r="E9" s="1870"/>
      <c r="F9" s="1870"/>
      <c r="G9" s="1870"/>
      <c r="H9" s="1870"/>
      <c r="I9" s="1870"/>
      <c r="J9" s="1870"/>
      <c r="K9" s="1870"/>
      <c r="L9" s="1870"/>
      <c r="M9" s="1871"/>
    </row>
    <row r="10" spans="1:14" ht="15" customHeight="1" thickBot="1">
      <c r="A10" s="1873" t="s">
        <v>802</v>
      </c>
      <c r="B10" s="1874"/>
      <c r="C10" s="1874"/>
      <c r="D10" s="1874"/>
      <c r="E10" s="1874"/>
      <c r="F10" s="1874"/>
      <c r="G10" s="1874"/>
      <c r="H10" s="1874"/>
      <c r="I10" s="1874"/>
      <c r="J10" s="1874"/>
      <c r="K10" s="1874"/>
      <c r="L10" s="1874"/>
      <c r="M10" s="1875"/>
    </row>
    <row r="11" spans="1:14" ht="15" customHeight="1">
      <c r="A11" s="1876"/>
      <c r="B11" s="1876"/>
      <c r="C11" s="1876"/>
      <c r="D11" s="1876"/>
      <c r="E11" s="1876"/>
      <c r="F11" s="1876"/>
      <c r="G11" s="1876"/>
      <c r="H11" s="1876"/>
      <c r="I11" s="1876"/>
      <c r="J11" s="1876"/>
      <c r="K11" s="1876"/>
      <c r="L11" s="1876"/>
      <c r="M11" s="1876"/>
    </row>
    <row r="12" spans="1:14">
      <c r="A12" s="1877"/>
      <c r="B12" s="1877"/>
      <c r="C12" s="1877"/>
      <c r="D12" s="1877"/>
      <c r="E12" s="1877"/>
      <c r="F12" s="1877"/>
      <c r="G12" s="1877"/>
      <c r="H12" s="1877"/>
      <c r="I12" s="1877"/>
      <c r="J12" s="1877"/>
      <c r="K12" s="1877"/>
      <c r="L12" s="1877"/>
      <c r="M12" s="1877"/>
    </row>
    <row r="53" spans="1:14" ht="94.5" customHeight="1">
      <c r="A53" s="1878"/>
      <c r="B53" s="1878"/>
      <c r="C53" s="1878"/>
      <c r="D53" s="1878"/>
      <c r="E53" s="1878"/>
      <c r="F53" s="1878"/>
      <c r="G53" s="1878"/>
      <c r="H53" s="1878"/>
      <c r="I53" s="1878"/>
      <c r="J53" s="1878"/>
      <c r="K53" s="1878"/>
      <c r="L53" s="1878"/>
      <c r="M53" s="1878"/>
      <c r="N53" s="1878"/>
    </row>
    <row r="54" spans="1:14" ht="29.5" customHeight="1">
      <c r="A54" s="1878"/>
      <c r="B54" s="1878"/>
      <c r="C54" s="1878"/>
      <c r="D54" s="1878"/>
      <c r="E54" s="1878"/>
      <c r="F54" s="1878"/>
      <c r="G54" s="1878"/>
      <c r="H54" s="1878"/>
      <c r="I54" s="1878"/>
      <c r="J54" s="1878"/>
      <c r="K54" s="1878"/>
      <c r="L54" s="1878"/>
      <c r="M54" s="1878"/>
    </row>
    <row r="55" spans="1:14" ht="15.5">
      <c r="A55" s="1879" t="str">
        <f>"2. Programme d'activités "&amp; CONCATENATE(LEFT('Page de garde'!$C$4,4)+1,"-",RIGHT('Page de garde'!$C$4,4)+1)</f>
        <v>2. Programme d'activités 2022-2023</v>
      </c>
      <c r="B55" s="1864"/>
      <c r="C55" s="1865"/>
      <c r="D55" s="1865"/>
      <c r="E55" s="1865"/>
      <c r="F55" s="1865"/>
      <c r="G55" s="1865"/>
      <c r="H55" s="1865"/>
      <c r="I55" s="1865"/>
      <c r="J55" s="1865"/>
      <c r="K55" s="1865"/>
      <c r="L55" s="1865"/>
      <c r="M55" s="1865"/>
    </row>
    <row r="57" spans="1:14" ht="7" customHeight="1" thickBot="1">
      <c r="B57" s="1880"/>
      <c r="C57" s="1880"/>
      <c r="D57" s="1880"/>
      <c r="E57" s="1880"/>
      <c r="F57" s="1880"/>
      <c r="G57" s="1880"/>
    </row>
    <row r="58" spans="1:14" ht="22" customHeight="1" thickBot="1">
      <c r="A58" s="1881" t="s">
        <v>803</v>
      </c>
      <c r="B58" s="1882"/>
      <c r="C58" s="1882"/>
      <c r="D58" s="1882"/>
      <c r="E58" s="1882"/>
      <c r="F58" s="1882"/>
      <c r="G58" s="1882"/>
      <c r="H58" s="1882"/>
      <c r="I58" s="1882"/>
      <c r="J58" s="1882"/>
      <c r="K58" s="1882"/>
      <c r="L58" s="1882"/>
      <c r="M58" s="1883"/>
    </row>
  </sheetData>
  <sheetProtection formatCells="0" formatRows="0" selectLockedCells="1"/>
  <mergeCells count="1">
    <mergeCell ref="A11:M1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07"/>
  <sheetViews>
    <sheetView showGridLines="0" showZeros="0" zoomScaleNormal="100" zoomScaleSheetLayoutView="100" workbookViewId="0"/>
  </sheetViews>
  <sheetFormatPr baseColWidth="10" defaultRowHeight="12.5"/>
  <cols>
    <col min="1" max="1" width="23" style="263" customWidth="1"/>
    <col min="2" max="2" width="55.7265625" style="234" customWidth="1"/>
    <col min="3" max="3" width="0.81640625" customWidth="1"/>
    <col min="4" max="4" width="9.54296875" style="616" customWidth="1"/>
    <col min="5" max="5" width="0.81640625" customWidth="1"/>
    <col min="6" max="6" width="5.26953125" style="1609" customWidth="1"/>
    <col min="7" max="7" width="0.81640625" customWidth="1"/>
    <col min="8" max="8" width="9.54296875" style="616" customWidth="1"/>
    <col min="9" max="9" width="0.81640625" customWidth="1"/>
    <col min="10" max="10" width="5.26953125" style="1609" customWidth="1"/>
  </cols>
  <sheetData>
    <row r="1" spans="1:10" s="135" customFormat="1" ht="22.5" customHeight="1">
      <c r="A1" s="178" t="s">
        <v>141</v>
      </c>
      <c r="B1" s="132"/>
      <c r="C1" s="132"/>
      <c r="D1" s="178"/>
      <c r="E1" s="132"/>
      <c r="F1" s="1624"/>
      <c r="G1" s="179"/>
      <c r="H1" s="180"/>
      <c r="I1" s="132"/>
      <c r="J1" s="1624"/>
    </row>
    <row r="2" spans="1:10" ht="3" customHeight="1">
      <c r="A2" s="31"/>
      <c r="B2" s="31"/>
      <c r="J2" s="247"/>
    </row>
    <row r="3" spans="1:10" ht="15" customHeight="1">
      <c r="A3" s="108" t="s">
        <v>9</v>
      </c>
      <c r="B3" s="1125">
        <f>'Page de garde'!$C$3</f>
        <v>0</v>
      </c>
      <c r="C3" s="1344"/>
      <c r="D3" s="1137"/>
      <c r="E3" s="1344"/>
      <c r="F3" s="1125"/>
      <c r="G3" s="1344"/>
      <c r="H3" s="1137"/>
      <c r="J3" s="1642"/>
    </row>
    <row r="4" spans="1:10" ht="11.25" customHeight="1">
      <c r="B4" s="255"/>
    </row>
    <row r="5" spans="1:10" s="41" customFormat="1" ht="11.25" customHeight="1">
      <c r="A5" s="115" t="s">
        <v>631</v>
      </c>
      <c r="B5" s="115"/>
      <c r="C5"/>
      <c r="D5" s="966"/>
      <c r="E5"/>
      <c r="F5" s="1638"/>
      <c r="G5" s="52"/>
      <c r="H5" s="966"/>
      <c r="I5"/>
      <c r="J5" s="1642"/>
    </row>
    <row r="6" spans="1:10" ht="11.25" customHeight="1">
      <c r="C6" s="41"/>
      <c r="D6" s="103" t="str">
        <f>CONCATENATE(LEFT('Page de garde'!C4,4),"-",RIGHT('Page de garde'!C4,4))</f>
        <v>2021-2022</v>
      </c>
      <c r="E6" s="912"/>
      <c r="F6" s="1639"/>
      <c r="G6" s="52"/>
      <c r="H6" s="103" t="str">
        <f>CONCATENATE(LEFT('Page de garde'!C4,4)+1,"-",RIGHT('Page de garde'!C4,4)+1)</f>
        <v>2022-2023</v>
      </c>
      <c r="I6" s="912"/>
      <c r="J6" s="1643"/>
    </row>
    <row r="7" spans="1:10" ht="11.25" customHeight="1">
      <c r="D7" s="1138"/>
      <c r="E7" s="1"/>
      <c r="F7" s="1640"/>
      <c r="H7" s="1138"/>
      <c r="J7" s="1614"/>
    </row>
    <row r="8" spans="1:10" ht="15.75" customHeight="1">
      <c r="C8" s="235"/>
      <c r="D8" s="1139"/>
      <c r="F8" s="1640"/>
      <c r="H8" s="1139"/>
      <c r="I8" s="1"/>
      <c r="J8" s="1640"/>
    </row>
    <row r="9" spans="1:10" ht="15.75" customHeight="1">
      <c r="C9" s="235"/>
      <c r="D9" s="1140" t="s">
        <v>35</v>
      </c>
      <c r="E9" s="96"/>
      <c r="F9" s="1641" t="s">
        <v>36</v>
      </c>
      <c r="G9" s="56"/>
      <c r="H9" s="1140" t="s">
        <v>35</v>
      </c>
      <c r="I9" s="96"/>
      <c r="J9" s="1641" t="s">
        <v>36</v>
      </c>
    </row>
    <row r="10" spans="1:10" s="32" customFormat="1" ht="11.25" customHeight="1">
      <c r="A10" s="79" t="s">
        <v>37</v>
      </c>
      <c r="B10" s="79"/>
      <c r="D10" s="1141"/>
      <c r="F10" s="2"/>
      <c r="H10" s="1141"/>
      <c r="J10" s="2"/>
    </row>
    <row r="11" spans="1:10" s="32" customFormat="1" ht="11.25" customHeight="1">
      <c r="A11" s="9" t="s">
        <v>38</v>
      </c>
      <c r="B11" s="9"/>
      <c r="D11" s="1142"/>
      <c r="F11" s="1625"/>
      <c r="H11" s="1142"/>
      <c r="J11" s="1625"/>
    </row>
    <row r="12" spans="1:10" s="32" customFormat="1" ht="11.25" customHeight="1">
      <c r="A12" s="9" t="s">
        <v>39</v>
      </c>
      <c r="B12" s="9"/>
      <c r="D12" s="1143"/>
      <c r="F12" s="1625"/>
      <c r="H12" s="1143"/>
      <c r="J12" s="1625"/>
    </row>
    <row r="13" spans="1:10" s="32" customFormat="1" ht="11.25" customHeight="1">
      <c r="A13" s="276" t="s">
        <v>113</v>
      </c>
      <c r="B13" s="305"/>
      <c r="D13" s="1144"/>
      <c r="F13" s="1626" t="str">
        <f t="shared" ref="F13:F25" si="0">IF(D13=0,"",D13/D$76)</f>
        <v/>
      </c>
      <c r="H13" s="1144"/>
      <c r="J13" s="1626" t="str">
        <f t="shared" ref="J13:J25" si="1">IF(H13=0,"",H13/H$76)</f>
        <v/>
      </c>
    </row>
    <row r="14" spans="1:10" s="32" customFormat="1" ht="11.25" customHeight="1">
      <c r="A14" s="276" t="s">
        <v>132</v>
      </c>
      <c r="B14" s="305"/>
      <c r="D14" s="1144"/>
      <c r="F14" s="1626" t="str">
        <f>IF(D14=0,"",D14/D$76)</f>
        <v/>
      </c>
      <c r="H14" s="1144"/>
      <c r="J14" s="1626" t="str">
        <f t="shared" si="1"/>
        <v/>
      </c>
    </row>
    <row r="15" spans="1:10" s="32" customFormat="1" ht="11.25" customHeight="1">
      <c r="A15" s="325" t="s">
        <v>161</v>
      </c>
      <c r="B15" s="305"/>
      <c r="D15" s="1144"/>
      <c r="F15" s="1626" t="str">
        <f t="shared" si="0"/>
        <v/>
      </c>
      <c r="H15" s="1144"/>
      <c r="J15" s="1626" t="str">
        <f t="shared" si="1"/>
        <v/>
      </c>
    </row>
    <row r="16" spans="1:10" s="32" customFormat="1" ht="11.25" customHeight="1">
      <c r="A16" s="325" t="s">
        <v>162</v>
      </c>
      <c r="B16" s="305"/>
      <c r="D16" s="1144"/>
      <c r="F16" s="1626" t="str">
        <f t="shared" si="0"/>
        <v/>
      </c>
      <c r="H16" s="1144"/>
      <c r="J16" s="1626" t="str">
        <f t="shared" si="1"/>
        <v/>
      </c>
    </row>
    <row r="17" spans="1:10" s="32" customFormat="1" ht="11.25" customHeight="1">
      <c r="A17" s="325" t="s">
        <v>121</v>
      </c>
      <c r="B17" s="305"/>
      <c r="D17" s="1144"/>
      <c r="F17" s="1626" t="str">
        <f t="shared" si="0"/>
        <v/>
      </c>
      <c r="H17" s="1144"/>
      <c r="J17" s="1626" t="str">
        <f t="shared" si="1"/>
        <v/>
      </c>
    </row>
    <row r="18" spans="1:10" s="32" customFormat="1" ht="11.25" customHeight="1">
      <c r="A18" s="276" t="s">
        <v>16</v>
      </c>
      <c r="B18" s="305"/>
      <c r="D18" s="1144"/>
      <c r="F18" s="1626" t="str">
        <f t="shared" si="0"/>
        <v/>
      </c>
      <c r="H18" s="1144"/>
      <c r="J18" s="1626" t="str">
        <f t="shared" si="1"/>
        <v/>
      </c>
    </row>
    <row r="19" spans="1:10" s="32" customFormat="1" ht="11.25" customHeight="1">
      <c r="A19" s="276" t="s">
        <v>115</v>
      </c>
      <c r="B19" s="305"/>
      <c r="D19" s="1144"/>
      <c r="F19" s="1626" t="str">
        <f t="shared" si="0"/>
        <v/>
      </c>
      <c r="H19" s="1144"/>
      <c r="J19" s="1626" t="str">
        <f t="shared" si="1"/>
        <v/>
      </c>
    </row>
    <row r="20" spans="1:10" s="32" customFormat="1" ht="11.25" customHeight="1">
      <c r="A20" s="276" t="s">
        <v>116</v>
      </c>
      <c r="B20" s="234"/>
      <c r="D20" s="1144"/>
      <c r="F20" s="1626" t="str">
        <f>IF(D20=0,"",D20/D$76)</f>
        <v/>
      </c>
      <c r="H20" s="1144"/>
      <c r="J20" s="1626" t="str">
        <f t="shared" si="1"/>
        <v/>
      </c>
    </row>
    <row r="21" spans="1:10" s="32" customFormat="1" ht="11.25" customHeight="1">
      <c r="A21" s="325" t="s">
        <v>137</v>
      </c>
      <c r="B21" s="253"/>
      <c r="D21" s="1144"/>
      <c r="F21" s="1626" t="str">
        <f t="shared" si="0"/>
        <v/>
      </c>
      <c r="H21" s="1144"/>
      <c r="J21" s="1626" t="str">
        <f t="shared" si="1"/>
        <v/>
      </c>
    </row>
    <row r="22" spans="1:10" s="32" customFormat="1" ht="11.25" customHeight="1">
      <c r="A22" s="298" t="s">
        <v>117</v>
      </c>
      <c r="B22" s="306"/>
      <c r="D22" s="1144"/>
      <c r="F22" s="1626" t="str">
        <f t="shared" si="0"/>
        <v/>
      </c>
      <c r="H22" s="1144"/>
      <c r="J22" s="1626" t="str">
        <f t="shared" si="1"/>
        <v/>
      </c>
    </row>
    <row r="23" spans="1:10" s="32" customFormat="1" ht="11.25" customHeight="1">
      <c r="A23" s="435"/>
      <c r="B23" s="436"/>
      <c r="D23" s="1144"/>
      <c r="F23" s="1626" t="str">
        <f t="shared" si="0"/>
        <v/>
      </c>
      <c r="H23" s="1144"/>
      <c r="J23" s="1626" t="str">
        <f t="shared" si="1"/>
        <v/>
      </c>
    </row>
    <row r="24" spans="1:10" s="32" customFormat="1" ht="11.25" customHeight="1">
      <c r="A24" s="437"/>
      <c r="B24" s="438"/>
      <c r="C24" s="41"/>
      <c r="D24" s="1144"/>
      <c r="E24" s="41"/>
      <c r="F24" s="1626" t="str">
        <f t="shared" si="0"/>
        <v/>
      </c>
      <c r="H24" s="1144"/>
      <c r="I24" s="41"/>
      <c r="J24" s="1626" t="str">
        <f t="shared" si="1"/>
        <v/>
      </c>
    </row>
    <row r="25" spans="1:10" s="32" customFormat="1" ht="11.25" customHeight="1">
      <c r="A25" s="277"/>
      <c r="B25" s="277" t="s">
        <v>54</v>
      </c>
      <c r="C25" s="41"/>
      <c r="D25" s="1145">
        <f>SUM(D13:D24)</f>
        <v>0</v>
      </c>
      <c r="E25" s="41"/>
      <c r="F25" s="1136" t="str">
        <f t="shared" si="0"/>
        <v/>
      </c>
      <c r="H25" s="1145">
        <f>SUM(H13:H24)</f>
        <v>0</v>
      </c>
      <c r="I25" s="41"/>
      <c r="J25" s="1136" t="str">
        <f t="shared" si="1"/>
        <v/>
      </c>
    </row>
    <row r="26" spans="1:10" s="32" customFormat="1" ht="11.5">
      <c r="A26" s="15" t="s">
        <v>59</v>
      </c>
      <c r="B26" s="307"/>
      <c r="C26" s="41"/>
      <c r="D26" s="1146"/>
      <c r="E26" s="41"/>
      <c r="F26" s="1135"/>
      <c r="H26" s="1146"/>
      <c r="I26" s="41"/>
      <c r="J26" s="1135"/>
    </row>
    <row r="27" spans="1:10" s="32" customFormat="1" ht="11.25" customHeight="1">
      <c r="A27" s="278" t="s">
        <v>60</v>
      </c>
      <c r="B27" s="309"/>
      <c r="C27" s="41"/>
      <c r="D27" s="1144"/>
      <c r="E27" s="41"/>
      <c r="F27" s="1626" t="str">
        <f t="shared" ref="F27:F35" si="2">IF(D27=0,"",D27/D$76)</f>
        <v/>
      </c>
      <c r="H27" s="1144"/>
      <c r="I27" s="41"/>
      <c r="J27" s="1626" t="str">
        <f t="shared" ref="J27:J34" si="3">IF(H27=0,"",H27/H$76)</f>
        <v/>
      </c>
    </row>
    <row r="28" spans="1:10" s="32" customFormat="1" ht="11.25" customHeight="1">
      <c r="A28" s="203" t="s">
        <v>61</v>
      </c>
      <c r="B28" s="236"/>
      <c r="C28" s="41"/>
      <c r="D28" s="1144"/>
      <c r="E28" s="41"/>
      <c r="F28" s="1626" t="str">
        <f t="shared" si="2"/>
        <v/>
      </c>
      <c r="H28" s="1144"/>
      <c r="I28" s="41"/>
      <c r="J28" s="1626" t="str">
        <f t="shared" si="3"/>
        <v/>
      </c>
    </row>
    <row r="29" spans="1:10" s="32" customFormat="1" ht="11.25" customHeight="1">
      <c r="A29" s="203" t="s">
        <v>62</v>
      </c>
      <c r="B29" s="236"/>
      <c r="C29" s="41"/>
      <c r="D29" s="1144"/>
      <c r="E29" s="41"/>
      <c r="F29" s="1626" t="str">
        <f t="shared" si="2"/>
        <v/>
      </c>
      <c r="H29" s="1144"/>
      <c r="I29" s="41"/>
      <c r="J29" s="1626" t="str">
        <f t="shared" si="3"/>
        <v/>
      </c>
    </row>
    <row r="30" spans="1:10" s="32" customFormat="1" ht="11.25" customHeight="1">
      <c r="A30" s="203" t="s">
        <v>63</v>
      </c>
      <c r="B30" s="236"/>
      <c r="C30" s="41"/>
      <c r="D30" s="1144"/>
      <c r="E30" s="41"/>
      <c r="F30" s="1626" t="str">
        <f t="shared" si="2"/>
        <v/>
      </c>
      <c r="H30" s="1144"/>
      <c r="I30" s="41"/>
      <c r="J30" s="1626" t="str">
        <f t="shared" si="3"/>
        <v/>
      </c>
    </row>
    <row r="31" spans="1:10" s="32" customFormat="1" ht="11.25" customHeight="1">
      <c r="A31" s="203" t="s">
        <v>64</v>
      </c>
      <c r="B31" s="236"/>
      <c r="C31" s="41"/>
      <c r="D31" s="1144"/>
      <c r="E31" s="41"/>
      <c r="F31" s="1626" t="str">
        <f t="shared" si="2"/>
        <v/>
      </c>
      <c r="H31" s="1144"/>
      <c r="I31" s="41"/>
      <c r="J31" s="1626" t="str">
        <f t="shared" si="3"/>
        <v/>
      </c>
    </row>
    <row r="32" spans="1:10" s="32" customFormat="1" ht="11.25" customHeight="1">
      <c r="A32" s="263" t="s">
        <v>65</v>
      </c>
      <c r="B32" s="234"/>
      <c r="C32" s="41"/>
      <c r="D32" s="1144"/>
      <c r="E32" s="41"/>
      <c r="F32" s="1626" t="str">
        <f t="shared" si="2"/>
        <v/>
      </c>
      <c r="H32" s="1144"/>
      <c r="I32" s="41"/>
      <c r="J32" s="1626" t="str">
        <f t="shared" si="3"/>
        <v/>
      </c>
    </row>
    <row r="33" spans="1:10" s="32" customFormat="1" ht="11.25" customHeight="1">
      <c r="A33" s="439"/>
      <c r="B33" s="440"/>
      <c r="C33" s="41"/>
      <c r="D33" s="1144"/>
      <c r="E33" s="41"/>
      <c r="F33" s="1626" t="str">
        <f t="shared" si="2"/>
        <v/>
      </c>
      <c r="H33" s="1144"/>
      <c r="I33" s="41"/>
      <c r="J33" s="1626" t="str">
        <f t="shared" si="3"/>
        <v/>
      </c>
    </row>
    <row r="34" spans="1:10" s="32" customFormat="1" ht="11.25" customHeight="1">
      <c r="A34" s="441"/>
      <c r="B34" s="442"/>
      <c r="C34" s="41"/>
      <c r="D34" s="1144"/>
      <c r="E34" s="41"/>
      <c r="F34" s="1626" t="str">
        <f t="shared" si="2"/>
        <v/>
      </c>
      <c r="H34" s="1144"/>
      <c r="I34" s="41"/>
      <c r="J34" s="1626" t="str">
        <f t="shared" si="3"/>
        <v/>
      </c>
    </row>
    <row r="35" spans="1:10" s="32" customFormat="1" ht="11.25" customHeight="1">
      <c r="A35" s="277"/>
      <c r="B35" s="306" t="s">
        <v>28</v>
      </c>
      <c r="C35" s="41"/>
      <c r="D35" s="1147">
        <f>SUM(D27:D34)</f>
        <v>0</v>
      </c>
      <c r="E35" s="41"/>
      <c r="F35" s="1136" t="str">
        <f t="shared" si="2"/>
        <v/>
      </c>
      <c r="H35" s="1147">
        <f>SUM(H27:H34)</f>
        <v>0</v>
      </c>
      <c r="I35" s="41"/>
      <c r="J35" s="1136" t="str">
        <f>IF(H35=0,"",H35/H$76)</f>
        <v/>
      </c>
    </row>
    <row r="36" spans="1:10" s="32" customFormat="1" ht="11.25" customHeight="1">
      <c r="A36" s="8"/>
      <c r="B36" s="310" t="s">
        <v>10</v>
      </c>
      <c r="C36" s="41"/>
      <c r="D36" s="1145">
        <f>D25+D35</f>
        <v>0</v>
      </c>
      <c r="E36" s="41"/>
      <c r="F36" s="1136" t="str">
        <f>IF(D36=0,"",D36/D$76)</f>
        <v/>
      </c>
      <c r="H36" s="1145">
        <f>H25+H35</f>
        <v>0</v>
      </c>
      <c r="I36" s="41"/>
      <c r="J36" s="1136" t="str">
        <f>IF(H36=0,"",H36/H$76)</f>
        <v/>
      </c>
    </row>
    <row r="37" spans="1:10" s="32" customFormat="1" ht="11.25" customHeight="1">
      <c r="A37" s="63" t="s">
        <v>66</v>
      </c>
      <c r="B37" s="63"/>
      <c r="C37" s="41"/>
      <c r="D37" s="1146"/>
      <c r="E37" s="41"/>
      <c r="F37" s="1135"/>
      <c r="H37" s="1146"/>
      <c r="I37" s="41"/>
      <c r="J37" s="1135"/>
    </row>
    <row r="38" spans="1:10" s="32" customFormat="1" ht="11.25" customHeight="1">
      <c r="A38" s="9" t="s">
        <v>67</v>
      </c>
      <c r="B38" s="9"/>
      <c r="C38" s="41"/>
      <c r="D38" s="1146"/>
      <c r="E38" s="41"/>
      <c r="F38" s="1135"/>
      <c r="H38" s="1146"/>
      <c r="I38" s="41"/>
      <c r="J38" s="1135"/>
    </row>
    <row r="39" spans="1:10" s="32" customFormat="1" ht="12" customHeight="1">
      <c r="A39" s="278" t="s">
        <v>68</v>
      </c>
      <c r="B39" s="308"/>
      <c r="C39" s="41"/>
      <c r="D39" s="102"/>
      <c r="E39" s="41"/>
      <c r="F39" s="1135" t="str">
        <f>IF(D39=0,"",D39/D$76)</f>
        <v/>
      </c>
      <c r="H39" s="102"/>
      <c r="I39" s="41"/>
      <c r="J39" s="1135" t="str">
        <f>IF(H39=0,"",H39/H$76)</f>
        <v/>
      </c>
    </row>
    <row r="40" spans="1:10" s="32" customFormat="1" ht="11.25" customHeight="1">
      <c r="A40" s="329" t="s">
        <v>724</v>
      </c>
      <c r="B40" s="236"/>
      <c r="C40" s="41"/>
      <c r="D40" s="1144"/>
      <c r="E40" s="41"/>
      <c r="F40" s="1626" t="str">
        <f>IF(D40=0,"",D40/D$76)</f>
        <v/>
      </c>
      <c r="H40" s="1144"/>
      <c r="I40" s="41"/>
      <c r="J40" s="1626" t="str">
        <f>IF(H40=0,"",H40/H$76)</f>
        <v/>
      </c>
    </row>
    <row r="41" spans="1:10" s="32" customFormat="1" ht="11.25" customHeight="1">
      <c r="A41" s="329" t="s">
        <v>334</v>
      </c>
      <c r="B41" s="236"/>
      <c r="C41" s="41"/>
      <c r="D41" s="1144"/>
      <c r="E41" s="41"/>
      <c r="F41" s="1626" t="str">
        <f>IF(D41=0,"",D41/D$76)</f>
        <v/>
      </c>
      <c r="H41" s="1144"/>
      <c r="I41" s="41"/>
      <c r="J41" s="1626" t="str">
        <f>IF(H41=0,"",H41/H$76)</f>
        <v/>
      </c>
    </row>
    <row r="42" spans="1:10" s="32" customFormat="1" ht="12.75" customHeight="1">
      <c r="A42" s="329" t="s">
        <v>69</v>
      </c>
      <c r="B42" s="236"/>
      <c r="C42" s="41"/>
      <c r="D42" s="1142"/>
      <c r="E42" s="41"/>
      <c r="F42" s="1627" t="str">
        <f>IF(D42=0,"",D42/D$76)</f>
        <v/>
      </c>
      <c r="H42" s="1142"/>
      <c r="I42" s="41"/>
      <c r="J42" s="1627" t="str">
        <f>IF(H42=0,"",H42/H$76)</f>
        <v/>
      </c>
    </row>
    <row r="43" spans="1:10" s="32" customFormat="1" ht="11.25" customHeight="1">
      <c r="A43" s="240"/>
      <c r="B43" s="240"/>
      <c r="C43" s="41"/>
      <c r="D43" s="1144"/>
      <c r="E43" s="41"/>
      <c r="F43" s="1626" t="str">
        <f t="shared" ref="F43:F53" si="4">IF(D43=0,"",D43/D$76)</f>
        <v/>
      </c>
      <c r="H43" s="1144"/>
      <c r="I43" s="41"/>
      <c r="J43" s="1626" t="str">
        <f t="shared" ref="J43:J53" si="5">IF(H43=0,"",H43/H$76)</f>
        <v/>
      </c>
    </row>
    <row r="44" spans="1:10" s="32" customFormat="1" ht="11.25" customHeight="1">
      <c r="A44" s="240"/>
      <c r="B44" s="240"/>
      <c r="C44" s="41"/>
      <c r="D44" s="1144"/>
      <c r="E44" s="41"/>
      <c r="F44" s="1626" t="str">
        <f t="shared" si="4"/>
        <v/>
      </c>
      <c r="H44" s="1144"/>
      <c r="I44" s="41"/>
      <c r="J44" s="1626" t="str">
        <f t="shared" si="5"/>
        <v/>
      </c>
    </row>
    <row r="45" spans="1:10" s="32" customFormat="1" ht="11.25" customHeight="1">
      <c r="A45" s="203" t="s">
        <v>70</v>
      </c>
      <c r="B45" s="236"/>
      <c r="C45" s="41"/>
      <c r="D45" s="1144"/>
      <c r="E45" s="41"/>
      <c r="F45" s="1626" t="str">
        <f t="shared" si="4"/>
        <v/>
      </c>
      <c r="H45" s="1144"/>
      <c r="I45" s="41"/>
      <c r="J45" s="1626" t="str">
        <f t="shared" si="5"/>
        <v/>
      </c>
    </row>
    <row r="46" spans="1:10" s="32" customFormat="1" ht="11.5">
      <c r="A46" s="1792" t="s">
        <v>383</v>
      </c>
      <c r="B46" s="1792"/>
      <c r="C46" s="41"/>
      <c r="D46" s="1144"/>
      <c r="E46" s="41"/>
      <c r="F46" s="1626" t="str">
        <f t="shared" si="4"/>
        <v/>
      </c>
      <c r="H46" s="1144"/>
      <c r="J46" s="1626" t="str">
        <f t="shared" si="5"/>
        <v/>
      </c>
    </row>
    <row r="47" spans="1:10" s="32" customFormat="1" ht="11.5">
      <c r="A47" s="236" t="s">
        <v>182</v>
      </c>
      <c r="B47" s="242"/>
      <c r="C47" s="41"/>
      <c r="D47" s="1144"/>
      <c r="E47" s="41"/>
      <c r="F47" s="1626" t="str">
        <f>IF(D47=0,"",D47/D$76)</f>
        <v/>
      </c>
      <c r="H47" s="1144"/>
      <c r="J47" s="1626" t="str">
        <f>IF(H47=0,"",H47/H$76)</f>
        <v/>
      </c>
    </row>
    <row r="48" spans="1:10" s="32" customFormat="1" ht="11.25" customHeight="1">
      <c r="A48" s="203" t="s">
        <v>71</v>
      </c>
      <c r="B48" s="236"/>
      <c r="C48" s="41"/>
      <c r="D48" s="1144"/>
      <c r="E48" s="41"/>
      <c r="F48" s="1626" t="str">
        <f t="shared" si="4"/>
        <v/>
      </c>
      <c r="H48" s="1144"/>
      <c r="I48" s="41"/>
      <c r="J48" s="1626" t="str">
        <f t="shared" si="5"/>
        <v/>
      </c>
    </row>
    <row r="49" spans="1:10" s="32" customFormat="1" ht="11.25" customHeight="1">
      <c r="A49" s="203" t="s">
        <v>72</v>
      </c>
      <c r="B49" s="236"/>
      <c r="C49" s="41"/>
      <c r="D49" s="1144"/>
      <c r="E49" s="41"/>
      <c r="F49" s="1626" t="str">
        <f t="shared" si="4"/>
        <v/>
      </c>
      <c r="H49" s="1144"/>
      <c r="I49" s="41"/>
      <c r="J49" s="1626" t="str">
        <f t="shared" si="5"/>
        <v/>
      </c>
    </row>
    <row r="50" spans="1:10" s="32" customFormat="1" ht="11.25" customHeight="1">
      <c r="A50" s="203" t="s">
        <v>117</v>
      </c>
      <c r="B50" s="236"/>
      <c r="C50" s="41"/>
      <c r="D50" s="1144"/>
      <c r="E50" s="41"/>
      <c r="F50" s="1626" t="str">
        <f t="shared" si="4"/>
        <v/>
      </c>
      <c r="H50" s="1144"/>
      <c r="I50" s="41"/>
      <c r="J50" s="1626" t="str">
        <f t="shared" si="5"/>
        <v/>
      </c>
    </row>
    <row r="51" spans="1:10" s="32" customFormat="1" ht="11.25" customHeight="1">
      <c r="A51" s="266"/>
      <c r="B51" s="443"/>
      <c r="C51" s="41"/>
      <c r="D51" s="1144"/>
      <c r="E51" s="41"/>
      <c r="F51" s="1626" t="str">
        <f t="shared" si="4"/>
        <v/>
      </c>
      <c r="H51" s="1144"/>
      <c r="I51" s="41"/>
      <c r="J51" s="1626" t="str">
        <f t="shared" si="5"/>
        <v/>
      </c>
    </row>
    <row r="52" spans="1:10" s="32" customFormat="1" ht="11.25" customHeight="1">
      <c r="A52" s="444"/>
      <c r="B52" s="445"/>
      <c r="C52" s="41"/>
      <c r="D52" s="1144"/>
      <c r="E52" s="41"/>
      <c r="F52" s="1626" t="str">
        <f t="shared" si="4"/>
        <v/>
      </c>
      <c r="H52" s="1144"/>
      <c r="I52" s="41"/>
      <c r="J52" s="1626" t="str">
        <f t="shared" si="5"/>
        <v/>
      </c>
    </row>
    <row r="53" spans="1:10" s="32" customFormat="1" ht="11.25" customHeight="1">
      <c r="A53" s="277"/>
      <c r="B53" s="306" t="s">
        <v>28</v>
      </c>
      <c r="C53" s="41"/>
      <c r="D53" s="1148">
        <f>SUM(D39:D52)</f>
        <v>0</v>
      </c>
      <c r="E53" s="41"/>
      <c r="F53" s="1136" t="str">
        <f t="shared" si="4"/>
        <v/>
      </c>
      <c r="H53" s="1148">
        <f>SUM(H39:H52)</f>
        <v>0</v>
      </c>
      <c r="I53" s="41"/>
      <c r="J53" s="1136" t="str">
        <f t="shared" si="5"/>
        <v/>
      </c>
    </row>
    <row r="54" spans="1:10" s="32" customFormat="1" ht="11.25" customHeight="1">
      <c r="A54" s="9" t="s">
        <v>73</v>
      </c>
      <c r="B54" s="9"/>
      <c r="C54" s="41"/>
      <c r="D54" s="1146"/>
      <c r="E54" s="41"/>
      <c r="F54" s="1628"/>
      <c r="H54" s="1146"/>
      <c r="I54" s="41"/>
      <c r="J54" s="1628"/>
    </row>
    <row r="55" spans="1:10" s="32" customFormat="1" ht="11.25" customHeight="1">
      <c r="A55" s="278" t="s">
        <v>635</v>
      </c>
      <c r="B55" s="308"/>
      <c r="C55" s="41"/>
      <c r="D55" s="1146"/>
      <c r="E55" s="41"/>
      <c r="F55" s="1135" t="str">
        <f t="shared" ref="F55:F65" si="6">IF(D55=0,"",D55/D$76)</f>
        <v/>
      </c>
      <c r="H55" s="1146"/>
      <c r="I55" s="41"/>
      <c r="J55" s="1135" t="str">
        <f t="shared" ref="J55:J65" si="7">IF(H55=0,"",H55/H$76)</f>
        <v/>
      </c>
    </row>
    <row r="56" spans="1:10" s="32" customFormat="1" ht="11.25" customHeight="1">
      <c r="A56" s="329" t="s">
        <v>74</v>
      </c>
      <c r="B56" s="236"/>
      <c r="C56" s="41"/>
      <c r="D56" s="1144"/>
      <c r="E56" s="41"/>
      <c r="F56" s="1626" t="str">
        <f t="shared" si="6"/>
        <v/>
      </c>
      <c r="H56" s="1144"/>
      <c r="I56" s="41"/>
      <c r="J56" s="1626" t="str">
        <f t="shared" si="7"/>
        <v/>
      </c>
    </row>
    <row r="57" spans="1:10" s="32" customFormat="1" ht="11.25" customHeight="1">
      <c r="A57" s="329" t="s">
        <v>75</v>
      </c>
      <c r="B57" s="236"/>
      <c r="C57" s="41"/>
      <c r="D57" s="1144"/>
      <c r="E57" s="41"/>
      <c r="F57" s="1626" t="str">
        <f t="shared" si="6"/>
        <v/>
      </c>
      <c r="H57" s="1144"/>
      <c r="I57" s="41"/>
      <c r="J57" s="1626" t="str">
        <f t="shared" si="7"/>
        <v/>
      </c>
    </row>
    <row r="58" spans="1:10" s="32" customFormat="1" ht="11.25" customHeight="1">
      <c r="A58" s="330" t="s">
        <v>69</v>
      </c>
      <c r="B58" s="234"/>
      <c r="C58" s="41"/>
      <c r="D58" s="1144"/>
      <c r="E58" s="41"/>
      <c r="F58" s="1626" t="str">
        <f t="shared" si="6"/>
        <v/>
      </c>
      <c r="H58" s="1144"/>
      <c r="I58" s="41"/>
      <c r="J58" s="1626" t="str">
        <f t="shared" si="7"/>
        <v/>
      </c>
    </row>
    <row r="59" spans="1:10" s="32" customFormat="1" ht="11.25" customHeight="1">
      <c r="A59" s="446"/>
      <c r="B59" s="440"/>
      <c r="C59" s="41"/>
      <c r="D59" s="1144"/>
      <c r="E59" s="41"/>
      <c r="F59" s="1626" t="str">
        <f t="shared" si="6"/>
        <v/>
      </c>
      <c r="H59" s="1144"/>
      <c r="I59" s="41"/>
      <c r="J59" s="1626" t="str">
        <f t="shared" si="7"/>
        <v/>
      </c>
    </row>
    <row r="60" spans="1:10" s="32" customFormat="1" ht="11.25" customHeight="1">
      <c r="A60" s="441"/>
      <c r="B60" s="445"/>
      <c r="C60" s="41"/>
      <c r="D60" s="1144"/>
      <c r="E60" s="41"/>
      <c r="F60" s="1626" t="str">
        <f t="shared" si="6"/>
        <v/>
      </c>
      <c r="H60" s="1144"/>
      <c r="I60" s="41"/>
      <c r="J60" s="1626" t="str">
        <f t="shared" si="7"/>
        <v/>
      </c>
    </row>
    <row r="61" spans="1:10" s="32" customFormat="1" ht="11.25" customHeight="1">
      <c r="A61" s="203" t="s">
        <v>76</v>
      </c>
      <c r="B61" s="236"/>
      <c r="C61" s="41"/>
      <c r="D61" s="1144"/>
      <c r="E61" s="41"/>
      <c r="F61" s="1626" t="str">
        <f t="shared" si="6"/>
        <v/>
      </c>
      <c r="H61" s="1144"/>
      <c r="I61" s="41"/>
      <c r="J61" s="1626" t="str">
        <f t="shared" si="7"/>
        <v/>
      </c>
    </row>
    <row r="62" spans="1:10" s="32" customFormat="1" ht="11.25" customHeight="1">
      <c r="A62" s="203" t="s">
        <v>47</v>
      </c>
      <c r="B62" s="236"/>
      <c r="C62" s="41"/>
      <c r="D62" s="1144"/>
      <c r="E62" s="41"/>
      <c r="F62" s="1626" t="str">
        <f t="shared" si="6"/>
        <v/>
      </c>
      <c r="H62" s="1144"/>
      <c r="I62" s="41"/>
      <c r="J62" s="1626" t="str">
        <f t="shared" si="7"/>
        <v/>
      </c>
    </row>
    <row r="63" spans="1:10" s="32" customFormat="1" ht="11.25" customHeight="1">
      <c r="A63" s="203" t="s">
        <v>117</v>
      </c>
      <c r="B63" s="236"/>
      <c r="C63" s="41"/>
      <c r="D63" s="1144"/>
      <c r="E63" s="41"/>
      <c r="F63" s="1626" t="str">
        <f t="shared" si="6"/>
        <v/>
      </c>
      <c r="H63" s="1144"/>
      <c r="I63" s="41"/>
      <c r="J63" s="1626" t="str">
        <f t="shared" si="7"/>
        <v/>
      </c>
    </row>
    <row r="64" spans="1:10" s="32" customFormat="1" ht="11.25" customHeight="1">
      <c r="A64" s="266"/>
      <c r="B64" s="443"/>
      <c r="C64" s="41"/>
      <c r="D64" s="1144"/>
      <c r="E64" s="41"/>
      <c r="F64" s="1626" t="str">
        <f t="shared" si="6"/>
        <v/>
      </c>
      <c r="H64" s="1144"/>
      <c r="I64" s="41"/>
      <c r="J64" s="1626" t="str">
        <f t="shared" si="7"/>
        <v/>
      </c>
    </row>
    <row r="65" spans="1:10" s="32" customFormat="1" ht="11.25" customHeight="1">
      <c r="A65" s="444"/>
      <c r="B65" s="447"/>
      <c r="C65" s="41"/>
      <c r="D65" s="1144"/>
      <c r="E65" s="41"/>
      <c r="F65" s="1626" t="str">
        <f t="shared" si="6"/>
        <v/>
      </c>
      <c r="H65" s="1144"/>
      <c r="I65" s="41"/>
      <c r="J65" s="1626" t="str">
        <f t="shared" si="7"/>
        <v/>
      </c>
    </row>
    <row r="66" spans="1:10" s="32" customFormat="1" ht="11.5">
      <c r="A66" s="277"/>
      <c r="B66" s="306" t="s">
        <v>28</v>
      </c>
      <c r="C66" s="41"/>
      <c r="D66" s="1145">
        <f>SUM(D55:D65)</f>
        <v>0</v>
      </c>
      <c r="E66" s="41"/>
      <c r="F66" s="1136" t="str">
        <f>IF(D66=0,"",D66/D$76)</f>
        <v/>
      </c>
      <c r="H66" s="1145">
        <f>SUM(H55:H65)</f>
        <v>0</v>
      </c>
      <c r="I66" s="41"/>
      <c r="J66" s="1136" t="str">
        <f>IF(H66=0,"",H66/H$76)</f>
        <v/>
      </c>
    </row>
    <row r="67" spans="1:10" s="32" customFormat="1" ht="11.5">
      <c r="A67" s="9" t="s">
        <v>48</v>
      </c>
      <c r="B67" s="12"/>
      <c r="C67" s="41"/>
      <c r="D67" s="1146"/>
      <c r="E67" s="41"/>
      <c r="F67" s="1135"/>
      <c r="H67" s="1146"/>
      <c r="I67" s="41"/>
      <c r="J67" s="1135"/>
    </row>
    <row r="68" spans="1:10" s="32" customFormat="1" ht="11.5">
      <c r="A68" s="278" t="s">
        <v>402</v>
      </c>
      <c r="B68" s="308"/>
      <c r="C68" s="41"/>
      <c r="D68" s="1146"/>
      <c r="E68" s="41"/>
      <c r="F68" s="1135" t="str">
        <f t="shared" ref="F68:F73" si="8">IF(D68=0,"",D68/D$76)</f>
        <v/>
      </c>
      <c r="H68" s="1146"/>
      <c r="I68" s="41"/>
      <c r="J68" s="1135" t="str">
        <f t="shared" ref="J68:J73" si="9">IF(H68=0,"",H68/H$76)</f>
        <v/>
      </c>
    </row>
    <row r="69" spans="1:10" s="32" customFormat="1" ht="11.25" customHeight="1">
      <c r="A69" s="203" t="s">
        <v>127</v>
      </c>
      <c r="B69" s="236"/>
      <c r="C69" s="41"/>
      <c r="D69" s="1144"/>
      <c r="E69" s="41"/>
      <c r="F69" s="1626" t="str">
        <f t="shared" si="8"/>
        <v/>
      </c>
      <c r="H69" s="1144"/>
      <c r="I69" s="41"/>
      <c r="J69" s="1626" t="str">
        <f t="shared" si="9"/>
        <v/>
      </c>
    </row>
    <row r="70" spans="1:10" s="32" customFormat="1" ht="11.25" customHeight="1">
      <c r="A70" s="203" t="s">
        <v>128</v>
      </c>
      <c r="B70" s="236"/>
      <c r="C70" s="41"/>
      <c r="D70" s="1144"/>
      <c r="E70" s="41"/>
      <c r="F70" s="1629" t="str">
        <f t="shared" si="8"/>
        <v/>
      </c>
      <c r="H70" s="1144"/>
      <c r="I70" s="41"/>
      <c r="J70" s="1629" t="str">
        <f t="shared" si="9"/>
        <v/>
      </c>
    </row>
    <row r="71" spans="1:10" s="32" customFormat="1" ht="15" customHeight="1">
      <c r="A71" s="278" t="s">
        <v>49</v>
      </c>
      <c r="B71" s="308"/>
      <c r="C71" s="242"/>
      <c r="D71" s="1144"/>
      <c r="E71" s="242"/>
      <c r="F71" s="1629" t="str">
        <f t="shared" si="8"/>
        <v/>
      </c>
      <c r="H71" s="1144"/>
      <c r="I71" s="242"/>
      <c r="J71" s="1629" t="str">
        <f t="shared" si="9"/>
        <v/>
      </c>
    </row>
    <row r="72" spans="1:10" s="32" customFormat="1" ht="11.5">
      <c r="A72" s="277"/>
      <c r="B72" s="306" t="s">
        <v>28</v>
      </c>
      <c r="C72" s="242"/>
      <c r="D72" s="1147">
        <f>SUM(D68:D71)</f>
        <v>0</v>
      </c>
      <c r="E72" s="242"/>
      <c r="F72" s="1136" t="str">
        <f t="shared" si="8"/>
        <v/>
      </c>
      <c r="H72" s="1147">
        <f>SUM(H68:H71)</f>
        <v>0</v>
      </c>
      <c r="I72" s="242"/>
      <c r="J72" s="1136" t="str">
        <f t="shared" si="9"/>
        <v/>
      </c>
    </row>
    <row r="73" spans="1:10" s="32" customFormat="1" ht="26.25" customHeight="1">
      <c r="A73" s="1791" t="s">
        <v>50</v>
      </c>
      <c r="B73" s="1791"/>
      <c r="C73" s="41"/>
      <c r="D73" s="1144"/>
      <c r="E73" s="41"/>
      <c r="F73" s="1630" t="str">
        <f t="shared" si="8"/>
        <v/>
      </c>
      <c r="H73" s="1144"/>
      <c r="I73" s="41"/>
      <c r="J73" s="1630" t="str">
        <f t="shared" si="9"/>
        <v/>
      </c>
    </row>
    <row r="74" spans="1:10" s="32" customFormat="1" ht="3.75" customHeight="1">
      <c r="A74" s="13"/>
      <c r="B74" s="13"/>
      <c r="C74" s="41"/>
      <c r="D74" s="1149"/>
      <c r="E74" s="41"/>
      <c r="F74" s="1631"/>
      <c r="H74" s="1149"/>
      <c r="I74" s="41"/>
      <c r="J74" s="1631"/>
    </row>
    <row r="75" spans="1:10" s="32" customFormat="1" ht="11.5">
      <c r="A75" s="8"/>
      <c r="B75" s="310" t="s">
        <v>164</v>
      </c>
      <c r="C75" s="41"/>
      <c r="D75" s="1150">
        <f>D53+D66+D72+D73</f>
        <v>0</v>
      </c>
      <c r="E75" s="41"/>
      <c r="F75" s="1134" t="str">
        <f>IF(D75=0,"",D75/D$76)</f>
        <v/>
      </c>
      <c r="H75" s="1150">
        <f>H53+H66+H72+H73</f>
        <v>0</v>
      </c>
      <c r="I75" s="41"/>
      <c r="J75" s="1134" t="str">
        <f>IF(H75=0,"",H75/H$76)</f>
        <v/>
      </c>
    </row>
    <row r="76" spans="1:10" s="32" customFormat="1" ht="11.25" customHeight="1">
      <c r="B76" s="8" t="s">
        <v>51</v>
      </c>
      <c r="C76" s="41"/>
      <c r="D76" s="1142">
        <f>D36+D75</f>
        <v>0</v>
      </c>
      <c r="E76" s="41"/>
      <c r="F76" s="1630" t="str">
        <f>IF(D76=0,"",D76/D$76)</f>
        <v/>
      </c>
      <c r="H76" s="1142">
        <f>H36+H75</f>
        <v>0</v>
      </c>
      <c r="I76" s="41"/>
      <c r="J76" s="1630" t="str">
        <f>IF(H76=0,"",H76/H$76)</f>
        <v/>
      </c>
    </row>
    <row r="77" spans="1:10" s="32" customFormat="1" ht="11.5">
      <c r="A77" s="263" t="s">
        <v>52</v>
      </c>
      <c r="B77" s="234"/>
      <c r="D77" s="1151"/>
      <c r="F77" s="1632" t="str">
        <f>IF(D77=0,"",D77/D$76)</f>
        <v/>
      </c>
      <c r="H77" s="1151"/>
      <c r="J77" s="1632" t="str">
        <f>IF(H77=0,"",H77/H$76)</f>
        <v/>
      </c>
    </row>
    <row r="78" spans="1:10" s="25" customFormat="1" ht="11.25" customHeight="1">
      <c r="A78" s="116" t="s">
        <v>53</v>
      </c>
      <c r="B78" s="234"/>
      <c r="C78" s="41"/>
      <c r="D78" s="102"/>
      <c r="E78" s="41"/>
      <c r="F78" s="1135"/>
      <c r="G78" s="32"/>
      <c r="H78" s="102"/>
      <c r="I78" s="41"/>
      <c r="J78" s="1135"/>
    </row>
    <row r="79" spans="1:10" s="32" customFormat="1" ht="33.75" customHeight="1">
      <c r="A79" s="303" t="s">
        <v>685</v>
      </c>
      <c r="B79" s="306"/>
      <c r="D79" s="1146"/>
      <c r="F79" s="1135"/>
      <c r="H79" s="1146"/>
      <c r="J79" s="1135"/>
    </row>
    <row r="80" spans="1:10" s="32" customFormat="1" ht="18.75" customHeight="1">
      <c r="A80" s="13" t="s">
        <v>120</v>
      </c>
      <c r="B80" s="13"/>
      <c r="D80" s="1146"/>
      <c r="F80" s="1135"/>
      <c r="H80" s="1146"/>
      <c r="J80" s="1135"/>
    </row>
    <row r="81" spans="1:10" s="32" customFormat="1" ht="12" customHeight="1">
      <c r="A81" s="203" t="s">
        <v>88</v>
      </c>
      <c r="B81" s="236"/>
      <c r="D81" s="1152"/>
      <c r="F81" s="1626" t="str">
        <f t="shared" ref="F81:F86" si="10">IF(D81=0,"",D81/D$76)</f>
        <v/>
      </c>
      <c r="H81" s="1152"/>
      <c r="J81" s="1626" t="str">
        <f t="shared" ref="J81:J86" si="11">IF(H81=0,"",H81/H$76)</f>
        <v/>
      </c>
    </row>
    <row r="82" spans="1:10" s="32" customFormat="1" ht="11.25" customHeight="1">
      <c r="A82" s="203" t="s">
        <v>77</v>
      </c>
      <c r="B82" s="236"/>
      <c r="D82" s="1152"/>
      <c r="F82" s="1626" t="str">
        <f t="shared" si="10"/>
        <v/>
      </c>
      <c r="H82" s="1152"/>
      <c r="J82" s="1626" t="str">
        <f t="shared" si="11"/>
        <v/>
      </c>
    </row>
    <row r="83" spans="1:10" s="32" customFormat="1" ht="12" customHeight="1">
      <c r="A83" s="203" t="s">
        <v>180</v>
      </c>
      <c r="B83" s="236"/>
      <c r="D83" s="1153"/>
      <c r="F83" s="1633" t="str">
        <f t="shared" si="10"/>
        <v/>
      </c>
      <c r="H83" s="1153"/>
      <c r="J83" s="1633" t="str">
        <f t="shared" si="11"/>
        <v/>
      </c>
    </row>
    <row r="84" spans="1:10" s="32" customFormat="1" ht="11.5">
      <c r="A84" s="203" t="s">
        <v>78</v>
      </c>
      <c r="B84" s="236"/>
      <c r="D84" s="1154"/>
      <c r="F84" s="1629" t="str">
        <f t="shared" si="10"/>
        <v/>
      </c>
      <c r="H84" s="1154"/>
      <c r="J84" s="1629" t="str">
        <f t="shared" si="11"/>
        <v/>
      </c>
    </row>
    <row r="85" spans="1:10" s="32" customFormat="1" ht="12.75" customHeight="1">
      <c r="A85" s="1782" t="s">
        <v>174</v>
      </c>
      <c r="B85" s="1790"/>
      <c r="D85" s="1153"/>
      <c r="F85" s="1633" t="str">
        <f t="shared" si="10"/>
        <v/>
      </c>
      <c r="H85" s="1153"/>
      <c r="J85" s="1633" t="str">
        <f t="shared" si="11"/>
        <v/>
      </c>
    </row>
    <row r="86" spans="1:10" s="32" customFormat="1">
      <c r="A86" s="1782" t="s">
        <v>7</v>
      </c>
      <c r="B86" s="1790"/>
      <c r="D86" s="1153"/>
      <c r="F86" s="1633" t="str">
        <f t="shared" si="10"/>
        <v/>
      </c>
      <c r="H86" s="1153"/>
      <c r="I86" s="408"/>
      <c r="J86" s="1633" t="str">
        <f t="shared" si="11"/>
        <v/>
      </c>
    </row>
    <row r="87" spans="1:10" s="32" customFormat="1">
      <c r="A87" s="1782" t="s">
        <v>491</v>
      </c>
      <c r="B87" s="1790"/>
      <c r="D87" s="1154"/>
      <c r="F87" s="1629" t="str">
        <f t="shared" ref="F87:F97" si="12">IF(D87=0,"",D87/D$76)</f>
        <v/>
      </c>
      <c r="H87" s="1154"/>
      <c r="J87" s="1629" t="str">
        <f t="shared" ref="J87:J98" si="13">IF(H87=0,"",H87/H$76)</f>
        <v/>
      </c>
    </row>
    <row r="88" spans="1:10" s="32" customFormat="1" ht="12" customHeight="1">
      <c r="A88" s="203" t="s">
        <v>492</v>
      </c>
      <c r="B88" s="236"/>
      <c r="D88" s="1155"/>
      <c r="F88" s="1628" t="str">
        <f t="shared" si="12"/>
        <v/>
      </c>
      <c r="H88" s="1155"/>
      <c r="J88" s="1628" t="str">
        <f t="shared" si="13"/>
        <v/>
      </c>
    </row>
    <row r="89" spans="1:10" s="32" customFormat="1" ht="12" customHeight="1">
      <c r="A89" s="203" t="s">
        <v>5</v>
      </c>
      <c r="B89" s="236"/>
      <c r="D89" s="1155"/>
      <c r="F89" s="1628" t="str">
        <f t="shared" si="12"/>
        <v/>
      </c>
      <c r="H89" s="1155"/>
      <c r="J89" s="1628" t="str">
        <f t="shared" si="13"/>
        <v/>
      </c>
    </row>
    <row r="90" spans="1:10" s="32" customFormat="1" ht="12" customHeight="1">
      <c r="A90" s="203" t="s">
        <v>6</v>
      </c>
      <c r="B90" s="236"/>
      <c r="D90" s="1155"/>
      <c r="F90" s="1628" t="str">
        <f t="shared" si="12"/>
        <v/>
      </c>
      <c r="H90" s="1155"/>
      <c r="J90" s="1628" t="str">
        <f t="shared" si="13"/>
        <v/>
      </c>
    </row>
    <row r="91" spans="1:10" s="32" customFormat="1" ht="11.5">
      <c r="A91" s="326" t="s">
        <v>136</v>
      </c>
      <c r="B91" s="236"/>
      <c r="D91" s="1155"/>
      <c r="F91" s="1628" t="str">
        <f t="shared" si="12"/>
        <v/>
      </c>
      <c r="H91" s="1155"/>
      <c r="J91" s="1628" t="str">
        <f t="shared" si="13"/>
        <v/>
      </c>
    </row>
    <row r="92" spans="1:10" s="32" customFormat="1" ht="11.25" customHeight="1">
      <c r="A92" s="326" t="s">
        <v>112</v>
      </c>
      <c r="B92" s="236"/>
      <c r="D92" s="1155"/>
      <c r="F92" s="1628" t="str">
        <f t="shared" si="12"/>
        <v/>
      </c>
      <c r="H92" s="1155"/>
      <c r="J92" s="1628" t="str">
        <f t="shared" si="13"/>
        <v/>
      </c>
    </row>
    <row r="93" spans="1:10" s="32" customFormat="1" ht="11.5">
      <c r="A93" s="326" t="s">
        <v>135</v>
      </c>
      <c r="B93" s="236"/>
      <c r="D93" s="1155"/>
      <c r="F93" s="1628" t="str">
        <f t="shared" si="12"/>
        <v/>
      </c>
      <c r="H93" s="1155"/>
      <c r="J93" s="1628" t="str">
        <f t="shared" si="13"/>
        <v/>
      </c>
    </row>
    <row r="94" spans="1:10" s="32" customFormat="1" ht="11.5">
      <c r="A94" s="414" t="s">
        <v>162</v>
      </c>
      <c r="B94" s="236"/>
      <c r="D94" s="1155"/>
      <c r="F94" s="1628" t="str">
        <f t="shared" si="12"/>
        <v/>
      </c>
      <c r="H94" s="1155"/>
      <c r="J94" s="1628" t="str">
        <f t="shared" si="13"/>
        <v/>
      </c>
    </row>
    <row r="95" spans="1:10" s="32" customFormat="1" ht="11.25" customHeight="1">
      <c r="A95" s="326" t="s">
        <v>30</v>
      </c>
      <c r="B95" s="236"/>
      <c r="D95" s="1155"/>
      <c r="F95" s="1628" t="str">
        <f t="shared" si="12"/>
        <v/>
      </c>
      <c r="H95" s="1155"/>
      <c r="J95" s="1628" t="str">
        <f t="shared" si="13"/>
        <v/>
      </c>
    </row>
    <row r="96" spans="1:10" s="32" customFormat="1" ht="11.25" customHeight="1">
      <c r="A96" s="448"/>
      <c r="B96" s="443"/>
      <c r="D96" s="1155"/>
      <c r="F96" s="1628" t="str">
        <f t="shared" si="12"/>
        <v/>
      </c>
      <c r="H96" s="1155"/>
      <c r="J96" s="1628" t="str">
        <f t="shared" si="13"/>
        <v/>
      </c>
    </row>
    <row r="97" spans="1:10" s="32" customFormat="1" ht="11.25" customHeight="1">
      <c r="A97" s="449"/>
      <c r="B97" s="447"/>
      <c r="D97" s="1155"/>
      <c r="F97" s="1628" t="str">
        <f t="shared" si="12"/>
        <v/>
      </c>
      <c r="H97" s="1155"/>
      <c r="J97" s="1628" t="str">
        <f t="shared" si="13"/>
        <v/>
      </c>
    </row>
    <row r="98" spans="1:10" s="32" customFormat="1" ht="11.25" customHeight="1">
      <c r="A98" s="326"/>
      <c r="B98" s="306" t="s">
        <v>28</v>
      </c>
      <c r="D98" s="1148">
        <f>SUM(D81:D97)</f>
        <v>0</v>
      </c>
      <c r="F98" s="1136" t="str">
        <f>IF(D98=0,"",D98/D$76)</f>
        <v/>
      </c>
      <c r="H98" s="1148">
        <f>SUM(H81:H97)</f>
        <v>0</v>
      </c>
      <c r="J98" s="1136" t="str">
        <f t="shared" si="13"/>
        <v/>
      </c>
    </row>
    <row r="99" spans="1:10" s="32" customFormat="1" ht="21" customHeight="1">
      <c r="A99" s="13" t="s">
        <v>79</v>
      </c>
      <c r="B99" s="13"/>
      <c r="D99" s="1146"/>
      <c r="F99" s="1135"/>
      <c r="H99" s="1146"/>
      <c r="J99" s="1135"/>
    </row>
    <row r="100" spans="1:10" s="32" customFormat="1" ht="11.25" customHeight="1">
      <c r="A100" s="203" t="s">
        <v>88</v>
      </c>
      <c r="B100" s="236"/>
      <c r="D100" s="1152"/>
      <c r="F100" s="1626" t="str">
        <f t="shared" ref="F100:F107" si="14">IF(D100=0,"",D100/D$76)</f>
        <v/>
      </c>
      <c r="H100" s="1152"/>
      <c r="J100" s="1626" t="str">
        <f t="shared" ref="J100:J106" si="15">IF(H100=0,"",H100/H$76)</f>
        <v/>
      </c>
    </row>
    <row r="101" spans="1:10" s="32" customFormat="1" ht="11.5">
      <c r="A101" s="203" t="s">
        <v>180</v>
      </c>
      <c r="B101" s="236"/>
      <c r="D101" s="1153"/>
      <c r="F101" s="1633" t="str">
        <f t="shared" si="14"/>
        <v/>
      </c>
      <c r="H101" s="1153"/>
      <c r="J101" s="1633" t="str">
        <f t="shared" si="15"/>
        <v/>
      </c>
    </row>
    <row r="102" spans="1:10" s="32" customFormat="1" ht="11.25" customHeight="1">
      <c r="A102" s="203" t="s">
        <v>89</v>
      </c>
      <c r="B102" s="236"/>
      <c r="C102" s="41"/>
      <c r="D102" s="1152"/>
      <c r="E102" s="41"/>
      <c r="F102" s="1626" t="str">
        <f t="shared" si="14"/>
        <v/>
      </c>
      <c r="H102" s="1152"/>
      <c r="I102" s="41"/>
      <c r="J102" s="1626" t="str">
        <f t="shared" si="15"/>
        <v/>
      </c>
    </row>
    <row r="103" spans="1:10" s="32" customFormat="1" ht="11.25" customHeight="1">
      <c r="A103" s="203" t="s">
        <v>80</v>
      </c>
      <c r="B103" s="236"/>
      <c r="C103" s="41"/>
      <c r="D103" s="1152"/>
      <c r="E103" s="41"/>
      <c r="F103" s="1626" t="str">
        <f t="shared" si="14"/>
        <v/>
      </c>
      <c r="H103" s="1152"/>
      <c r="I103" s="41"/>
      <c r="J103" s="1626" t="str">
        <f t="shared" si="15"/>
        <v/>
      </c>
    </row>
    <row r="104" spans="1:10" s="32" customFormat="1" ht="11.25" customHeight="1">
      <c r="A104" s="203" t="s">
        <v>81</v>
      </c>
      <c r="B104" s="236"/>
      <c r="C104" s="41"/>
      <c r="D104" s="1152"/>
      <c r="E104" s="41"/>
      <c r="F104" s="1626" t="str">
        <f t="shared" si="14"/>
        <v/>
      </c>
      <c r="H104" s="1152"/>
      <c r="I104" s="41"/>
      <c r="J104" s="1626" t="str">
        <f t="shared" si="15"/>
        <v/>
      </c>
    </row>
    <row r="105" spans="1:10" s="32" customFormat="1" ht="11.25" customHeight="1">
      <c r="A105" s="203" t="s">
        <v>82</v>
      </c>
      <c r="B105" s="236"/>
      <c r="C105" s="41"/>
      <c r="D105" s="1152"/>
      <c r="E105" s="41"/>
      <c r="F105" s="1626" t="str">
        <f t="shared" si="14"/>
        <v/>
      </c>
      <c r="H105" s="1152"/>
      <c r="I105" s="41"/>
      <c r="J105" s="1626" t="str">
        <f t="shared" si="15"/>
        <v/>
      </c>
    </row>
    <row r="106" spans="1:10" s="32" customFormat="1" ht="11.25" customHeight="1">
      <c r="A106" s="203" t="s">
        <v>92</v>
      </c>
      <c r="B106" s="236"/>
      <c r="C106" s="41"/>
      <c r="D106" s="1154"/>
      <c r="E106" s="41"/>
      <c r="F106" s="1629" t="str">
        <f t="shared" si="14"/>
        <v/>
      </c>
      <c r="H106" s="1154"/>
      <c r="I106" s="41"/>
      <c r="J106" s="1629" t="str">
        <f t="shared" si="15"/>
        <v/>
      </c>
    </row>
    <row r="107" spans="1:10" s="32" customFormat="1" ht="11.5">
      <c r="A107" s="277"/>
      <c r="B107" s="306" t="s">
        <v>28</v>
      </c>
      <c r="C107" s="41"/>
      <c r="D107" s="1148">
        <f>SUM(D100:D106)</f>
        <v>0</v>
      </c>
      <c r="E107" s="41"/>
      <c r="F107" s="1136" t="str">
        <f t="shared" si="14"/>
        <v/>
      </c>
      <c r="H107" s="1148">
        <f>SUM(H100:H106)</f>
        <v>0</v>
      </c>
      <c r="I107" s="41"/>
      <c r="J107" s="1136" t="str">
        <f>IF(H107=0,"",H107/H$76)</f>
        <v/>
      </c>
    </row>
    <row r="108" spans="1:10" ht="21" customHeight="1">
      <c r="A108" s="13" t="s">
        <v>83</v>
      </c>
      <c r="B108" s="13"/>
      <c r="C108" s="41"/>
      <c r="D108" s="1146"/>
      <c r="E108" s="41"/>
      <c r="F108" s="1135"/>
      <c r="G108" s="32"/>
      <c r="H108" s="1146"/>
      <c r="I108" s="41"/>
      <c r="J108" s="1135"/>
    </row>
    <row r="109" spans="1:10" s="32" customFormat="1" ht="11.5">
      <c r="A109" s="203" t="s">
        <v>88</v>
      </c>
      <c r="B109" s="236"/>
      <c r="C109" s="41"/>
      <c r="D109" s="1152"/>
      <c r="E109" s="41"/>
      <c r="F109" s="1626" t="str">
        <f t="shared" ref="F109:F116" si="16">IF(D109=0,"",D109/D$76)</f>
        <v/>
      </c>
      <c r="H109" s="1152"/>
      <c r="I109" s="41"/>
      <c r="J109" s="1626" t="str">
        <f t="shared" ref="J109:J116" si="17">IF(H109=0,"",H109/H$76)</f>
        <v/>
      </c>
    </row>
    <row r="110" spans="1:10" s="32" customFormat="1" ht="11.25" customHeight="1">
      <c r="A110" s="203" t="s">
        <v>180</v>
      </c>
      <c r="B110" s="236"/>
      <c r="D110" s="1153"/>
      <c r="F110" s="1633" t="str">
        <f t="shared" si="16"/>
        <v/>
      </c>
      <c r="H110" s="1153"/>
      <c r="J110" s="1633" t="str">
        <f t="shared" si="17"/>
        <v/>
      </c>
    </row>
    <row r="111" spans="1:10" s="32" customFormat="1" ht="11.25" customHeight="1">
      <c r="A111" s="203" t="s">
        <v>89</v>
      </c>
      <c r="B111" s="236"/>
      <c r="C111" s="41"/>
      <c r="D111" s="1152"/>
      <c r="E111" s="41"/>
      <c r="F111" s="1626" t="str">
        <f t="shared" si="16"/>
        <v/>
      </c>
      <c r="H111" s="1152"/>
      <c r="I111" s="41"/>
      <c r="J111" s="1626" t="str">
        <f t="shared" si="17"/>
        <v/>
      </c>
    </row>
    <row r="112" spans="1:10" s="32" customFormat="1" ht="11.5">
      <c r="A112" s="1782" t="s">
        <v>133</v>
      </c>
      <c r="B112" s="1782"/>
      <c r="C112" s="41"/>
      <c r="D112" s="1152"/>
      <c r="E112" s="41"/>
      <c r="F112" s="1626" t="str">
        <f t="shared" si="16"/>
        <v/>
      </c>
      <c r="H112" s="1152"/>
      <c r="I112" s="41"/>
      <c r="J112" s="1626" t="str">
        <f t="shared" si="17"/>
        <v/>
      </c>
    </row>
    <row r="113" spans="1:10" s="32" customFormat="1" ht="11.25" customHeight="1">
      <c r="A113" s="203" t="s">
        <v>84</v>
      </c>
      <c r="B113" s="236"/>
      <c r="C113" s="41"/>
      <c r="D113" s="1152"/>
      <c r="E113" s="41"/>
      <c r="F113" s="1626" t="str">
        <f t="shared" si="16"/>
        <v/>
      </c>
      <c r="H113" s="1152"/>
      <c r="I113" s="41"/>
      <c r="J113" s="1626" t="str">
        <f t="shared" si="17"/>
        <v/>
      </c>
    </row>
    <row r="114" spans="1:10" s="32" customFormat="1" ht="11.25" customHeight="1">
      <c r="A114" s="298" t="s">
        <v>15</v>
      </c>
      <c r="B114" s="299"/>
      <c r="C114" s="703"/>
      <c r="D114" s="1142"/>
      <c r="E114" s="703"/>
      <c r="F114" s="1626" t="str">
        <f t="shared" si="16"/>
        <v/>
      </c>
      <c r="G114" s="1345"/>
      <c r="H114" s="1142"/>
      <c r="I114" s="703"/>
      <c r="J114" s="1626" t="str">
        <f t="shared" si="17"/>
        <v/>
      </c>
    </row>
    <row r="115" spans="1:10" s="32" customFormat="1" ht="11.25" customHeight="1">
      <c r="A115" s="203" t="s">
        <v>92</v>
      </c>
      <c r="B115" s="236"/>
      <c r="C115" s="41"/>
      <c r="D115" s="1154"/>
      <c r="E115" s="41"/>
      <c r="F115" s="1629" t="str">
        <f t="shared" si="16"/>
        <v/>
      </c>
      <c r="H115" s="1154"/>
      <c r="I115" s="41"/>
      <c r="J115" s="1629" t="str">
        <f t="shared" si="17"/>
        <v/>
      </c>
    </row>
    <row r="116" spans="1:10" s="32" customFormat="1" ht="11.5">
      <c r="A116" s="277"/>
      <c r="B116" s="306" t="s">
        <v>28</v>
      </c>
      <c r="D116" s="1148">
        <f>SUM(D109:D115)</f>
        <v>0</v>
      </c>
      <c r="F116" s="1136" t="str">
        <f t="shared" si="16"/>
        <v/>
      </c>
      <c r="H116" s="1148">
        <f>SUM(H109:H115)</f>
        <v>0</v>
      </c>
      <c r="J116" s="1136" t="str">
        <f t="shared" si="17"/>
        <v/>
      </c>
    </row>
    <row r="117" spans="1:10" s="32" customFormat="1" ht="21" customHeight="1">
      <c r="A117" s="13" t="s">
        <v>85</v>
      </c>
      <c r="B117" s="13"/>
      <c r="D117" s="1146"/>
      <c r="F117" s="1135"/>
      <c r="H117" s="1146"/>
      <c r="J117" s="1135"/>
    </row>
    <row r="118" spans="1:10" s="32" customFormat="1" ht="11.25" customHeight="1">
      <c r="A118" s="203" t="s">
        <v>88</v>
      </c>
      <c r="B118" s="236"/>
      <c r="D118" s="1152"/>
      <c r="F118" s="1626" t="str">
        <f t="shared" ref="F118:F131" si="18">IF(D118=0,"",D118/D$76)</f>
        <v/>
      </c>
      <c r="H118" s="1152"/>
      <c r="J118" s="1626" t="str">
        <f t="shared" ref="J118:J131" si="19">IF(H118=0,"",H118/H$76)</f>
        <v/>
      </c>
    </row>
    <row r="119" spans="1:10" s="32" customFormat="1" ht="11.25" customHeight="1">
      <c r="A119" s="203" t="s">
        <v>180</v>
      </c>
      <c r="B119" s="236"/>
      <c r="D119" s="1153"/>
      <c r="F119" s="1633" t="str">
        <f t="shared" si="18"/>
        <v/>
      </c>
      <c r="H119" s="1153"/>
      <c r="J119" s="1633" t="str">
        <f t="shared" si="19"/>
        <v/>
      </c>
    </row>
    <row r="120" spans="1:10" s="32" customFormat="1" ht="11.25" customHeight="1">
      <c r="A120" s="203" t="s">
        <v>89</v>
      </c>
      <c r="B120" s="236"/>
      <c r="D120" s="1152"/>
      <c r="F120" s="1626" t="str">
        <f t="shared" si="18"/>
        <v/>
      </c>
      <c r="H120" s="1152"/>
      <c r="J120" s="1626" t="str">
        <f t="shared" si="19"/>
        <v/>
      </c>
    </row>
    <row r="121" spans="1:10" s="32" customFormat="1" ht="11.25" customHeight="1">
      <c r="A121" s="203" t="s">
        <v>92</v>
      </c>
      <c r="B121" s="236"/>
      <c r="C121" s="41"/>
      <c r="D121" s="1154"/>
      <c r="E121" s="41"/>
      <c r="F121" s="1629" t="str">
        <f t="shared" si="18"/>
        <v/>
      </c>
      <c r="H121" s="1154"/>
      <c r="I121" s="41"/>
      <c r="J121" s="1629" t="str">
        <f t="shared" si="19"/>
        <v/>
      </c>
    </row>
    <row r="122" spans="1:10" s="32" customFormat="1" ht="11.5">
      <c r="A122" s="277"/>
      <c r="B122" s="306" t="s">
        <v>28</v>
      </c>
      <c r="C122" s="41"/>
      <c r="D122" s="1148">
        <f>SUM(D118:D121)</f>
        <v>0</v>
      </c>
      <c r="E122" s="41"/>
      <c r="F122" s="1136" t="str">
        <f t="shared" si="18"/>
        <v/>
      </c>
      <c r="H122" s="1148">
        <f>SUM(H118:H121)</f>
        <v>0</v>
      </c>
      <c r="I122" s="41"/>
      <c r="J122" s="1136" t="str">
        <f t="shared" si="19"/>
        <v/>
      </c>
    </row>
    <row r="123" spans="1:10" s="32" customFormat="1" ht="21" customHeight="1">
      <c r="A123" s="13" t="s">
        <v>87</v>
      </c>
      <c r="B123" s="13"/>
      <c r="D123" s="1146"/>
      <c r="F123" s="1135" t="str">
        <f t="shared" si="18"/>
        <v/>
      </c>
      <c r="H123" s="1146"/>
      <c r="J123" s="1135" t="str">
        <f t="shared" si="19"/>
        <v/>
      </c>
    </row>
    <row r="124" spans="1:10" s="32" customFormat="1" ht="15" customHeight="1">
      <c r="A124" s="203" t="s">
        <v>88</v>
      </c>
      <c r="B124" s="236"/>
      <c r="D124" s="1152"/>
      <c r="F124" s="1626" t="str">
        <f t="shared" si="18"/>
        <v/>
      </c>
      <c r="H124" s="1152"/>
      <c r="J124" s="1626" t="str">
        <f t="shared" si="19"/>
        <v/>
      </c>
    </row>
    <row r="125" spans="1:10" s="32" customFormat="1" ht="12.75" customHeight="1">
      <c r="A125" s="203" t="s">
        <v>89</v>
      </c>
      <c r="B125" s="236"/>
      <c r="D125" s="1152"/>
      <c r="F125" s="1626" t="str">
        <f t="shared" si="18"/>
        <v/>
      </c>
      <c r="H125" s="1152"/>
      <c r="J125" s="1626" t="str">
        <f t="shared" si="19"/>
        <v/>
      </c>
    </row>
    <row r="126" spans="1:10" s="32" customFormat="1" ht="11.25" customHeight="1">
      <c r="A126" s="203" t="s">
        <v>180</v>
      </c>
      <c r="B126" s="236"/>
      <c r="D126" s="1153"/>
      <c r="F126" s="1633" t="str">
        <f t="shared" si="18"/>
        <v/>
      </c>
      <c r="H126" s="1153"/>
      <c r="J126" s="1633" t="str">
        <f t="shared" si="19"/>
        <v/>
      </c>
    </row>
    <row r="127" spans="1:10" s="32" customFormat="1" ht="11.5">
      <c r="A127" s="203" t="s">
        <v>91</v>
      </c>
      <c r="B127" s="236"/>
      <c r="D127" s="1154"/>
      <c r="F127" s="1629" t="str">
        <f t="shared" si="18"/>
        <v/>
      </c>
      <c r="H127" s="1154"/>
      <c r="J127" s="1629" t="str">
        <f t="shared" si="19"/>
        <v/>
      </c>
    </row>
    <row r="128" spans="1:10" s="32" customFormat="1" ht="11.5">
      <c r="A128" s="203" t="s">
        <v>129</v>
      </c>
      <c r="B128" s="236"/>
      <c r="D128" s="1155"/>
      <c r="F128" s="1628" t="str">
        <f t="shared" si="18"/>
        <v/>
      </c>
      <c r="H128" s="1155"/>
      <c r="J128" s="1628" t="str">
        <f t="shared" si="19"/>
        <v/>
      </c>
    </row>
    <row r="129" spans="1:10" s="32" customFormat="1" ht="11.5">
      <c r="A129" s="203" t="s">
        <v>92</v>
      </c>
      <c r="B129" s="236"/>
      <c r="D129" s="1155"/>
      <c r="F129" s="1628" t="str">
        <f t="shared" si="18"/>
        <v/>
      </c>
      <c r="H129" s="1155"/>
      <c r="J129" s="1628" t="str">
        <f t="shared" si="19"/>
        <v/>
      </c>
    </row>
    <row r="130" spans="1:10" s="32" customFormat="1" ht="11.5">
      <c r="A130" s="277"/>
      <c r="B130" s="306" t="s">
        <v>28</v>
      </c>
      <c r="D130" s="1148">
        <f>SUM(D124:D129)</f>
        <v>0</v>
      </c>
      <c r="F130" s="1136" t="str">
        <f t="shared" si="18"/>
        <v/>
      </c>
      <c r="H130" s="1148">
        <f>SUM(H124:H129)</f>
        <v>0</v>
      </c>
      <c r="J130" s="1136" t="str">
        <f t="shared" si="19"/>
        <v/>
      </c>
    </row>
    <row r="131" spans="1:10" s="32" customFormat="1" ht="11.5">
      <c r="A131" s="8" t="s">
        <v>93</v>
      </c>
      <c r="B131" s="310" t="s">
        <v>93</v>
      </c>
      <c r="D131" s="1156">
        <f>D98+D116+D122+D107+D130</f>
        <v>0</v>
      </c>
      <c r="F131" s="1630" t="str">
        <f t="shared" si="18"/>
        <v/>
      </c>
      <c r="H131" s="1156">
        <f>H98+H116+H122+H107+H130</f>
        <v>0</v>
      </c>
      <c r="J131" s="1630" t="str">
        <f t="shared" si="19"/>
        <v/>
      </c>
    </row>
    <row r="132" spans="1:10" s="32" customFormat="1" ht="9.75" customHeight="1">
      <c r="A132" s="8"/>
      <c r="B132" s="11"/>
      <c r="D132" s="1146"/>
      <c r="F132" s="1135"/>
      <c r="H132" s="1146"/>
      <c r="J132" s="1135"/>
    </row>
    <row r="133" spans="1:10" s="32" customFormat="1" ht="11.5">
      <c r="A133" s="8"/>
      <c r="B133" s="11"/>
      <c r="D133" s="1146"/>
      <c r="F133" s="1135"/>
      <c r="H133" s="1146"/>
      <c r="J133" s="1135"/>
    </row>
    <row r="134" spans="1:10" s="32" customFormat="1" ht="11.5">
      <c r="A134" s="116" t="s">
        <v>53</v>
      </c>
      <c r="B134" s="116"/>
      <c r="D134" s="1146"/>
      <c r="F134" s="1135"/>
      <c r="H134" s="1146"/>
      <c r="J134" s="1135"/>
    </row>
    <row r="135" spans="1:10" s="32" customFormat="1" ht="11.5">
      <c r="A135" s="116" t="s">
        <v>94</v>
      </c>
      <c r="B135" s="118"/>
      <c r="D135" s="1146"/>
      <c r="F135" s="1135"/>
      <c r="H135" s="1146"/>
      <c r="J135" s="1135"/>
    </row>
    <row r="136" spans="1:10" s="32" customFormat="1" ht="11.5">
      <c r="A136" s="116" t="s">
        <v>336</v>
      </c>
      <c r="B136" s="118"/>
      <c r="D136" s="1146"/>
      <c r="F136" s="1135"/>
      <c r="H136" s="1146"/>
      <c r="J136" s="1135"/>
    </row>
    <row r="137" spans="1:10" s="32" customFormat="1" ht="27" customHeight="1">
      <c r="A137" s="9" t="s">
        <v>95</v>
      </c>
      <c r="B137" s="12"/>
      <c r="D137" s="1146"/>
      <c r="F137" s="1135"/>
      <c r="H137" s="1146"/>
      <c r="J137" s="1135"/>
    </row>
    <row r="138" spans="1:10" s="32" customFormat="1" ht="11.5">
      <c r="A138" s="203" t="s">
        <v>51</v>
      </c>
      <c r="B138" s="236"/>
      <c r="D138" s="1152">
        <f>D76</f>
        <v>0</v>
      </c>
      <c r="F138" s="1626" t="str">
        <f t="shared" ref="F138:F150" si="20">IF(D138=0,"",D138/D$138)</f>
        <v/>
      </c>
      <c r="H138" s="1152">
        <f>H76</f>
        <v>0</v>
      </c>
      <c r="J138" s="1626" t="str">
        <f t="shared" ref="J138:J150" si="21">IF(H138=0,"",H138/H$138)</f>
        <v/>
      </c>
    </row>
    <row r="139" spans="1:10" s="32" customFormat="1" ht="11.5">
      <c r="A139" s="224" t="s">
        <v>93</v>
      </c>
      <c r="B139" s="267"/>
      <c r="C139" s="41"/>
      <c r="D139" s="1154">
        <f>D131</f>
        <v>0</v>
      </c>
      <c r="E139" s="41"/>
      <c r="F139" s="1629" t="str">
        <f t="shared" si="20"/>
        <v/>
      </c>
      <c r="H139" s="1154">
        <f>H131</f>
        <v>0</v>
      </c>
      <c r="I139" s="41"/>
      <c r="J139" s="1629" t="str">
        <f t="shared" si="21"/>
        <v/>
      </c>
    </row>
    <row r="140" spans="1:10" s="2" customFormat="1" ht="22.5" customHeight="1">
      <c r="A140" s="13" t="s">
        <v>96</v>
      </c>
      <c r="B140" s="75"/>
      <c r="D140" s="1157">
        <f>D138-D139</f>
        <v>0</v>
      </c>
      <c r="F140" s="1134" t="str">
        <f t="shared" si="20"/>
        <v/>
      </c>
      <c r="H140" s="1157">
        <f>H138-H139</f>
        <v>0</v>
      </c>
      <c r="J140" s="1134" t="str">
        <f t="shared" si="21"/>
        <v/>
      </c>
    </row>
    <row r="141" spans="1:10" s="32" customFormat="1" ht="11.5">
      <c r="A141" s="327" t="s">
        <v>97</v>
      </c>
      <c r="B141" s="311"/>
      <c r="C141" s="41"/>
      <c r="D141" s="1154"/>
      <c r="E141" s="41"/>
      <c r="F141" s="1626" t="str">
        <f t="shared" si="20"/>
        <v/>
      </c>
      <c r="H141" s="1154"/>
      <c r="I141" s="41"/>
      <c r="J141" s="1626" t="str">
        <f t="shared" si="21"/>
        <v/>
      </c>
    </row>
    <row r="142" spans="1:10" s="32" customFormat="1" ht="11.5">
      <c r="A142" s="224" t="s">
        <v>98</v>
      </c>
      <c r="B142" s="243"/>
      <c r="C142" s="41"/>
      <c r="D142" s="1154"/>
      <c r="E142" s="41"/>
      <c r="F142" s="1629" t="str">
        <f t="shared" si="20"/>
        <v/>
      </c>
      <c r="H142" s="1154"/>
      <c r="I142" s="41"/>
      <c r="J142" s="1629" t="str">
        <f t="shared" si="21"/>
        <v/>
      </c>
    </row>
    <row r="143" spans="1:10" s="32" customFormat="1" ht="11.5">
      <c r="A143" s="224" t="s">
        <v>99</v>
      </c>
      <c r="B143" s="243"/>
      <c r="C143" s="41"/>
      <c r="D143" s="1154"/>
      <c r="E143" s="41"/>
      <c r="F143" s="1629" t="str">
        <f t="shared" si="20"/>
        <v/>
      </c>
      <c r="H143" s="1154"/>
      <c r="I143" s="41"/>
      <c r="J143" s="1629" t="str">
        <f t="shared" si="21"/>
        <v/>
      </c>
    </row>
    <row r="144" spans="1:10" s="32" customFormat="1" ht="11.5">
      <c r="A144" s="224" t="s">
        <v>117</v>
      </c>
      <c r="B144" s="243"/>
      <c r="C144" s="41"/>
      <c r="D144" s="1146"/>
      <c r="E144" s="41"/>
      <c r="F144" s="1135" t="str">
        <f t="shared" si="20"/>
        <v/>
      </c>
      <c r="H144" s="1146"/>
      <c r="I144" s="41"/>
      <c r="J144" s="1135" t="str">
        <f t="shared" si="21"/>
        <v/>
      </c>
    </row>
    <row r="145" spans="1:10" s="32" customFormat="1" ht="11.5">
      <c r="A145" s="224"/>
      <c r="B145" s="254"/>
      <c r="C145" s="41"/>
      <c r="D145" s="1154"/>
      <c r="E145" s="41"/>
      <c r="F145" s="1629" t="str">
        <f t="shared" si="20"/>
        <v/>
      </c>
      <c r="H145" s="1154"/>
      <c r="I145" s="41"/>
      <c r="J145" s="1629" t="str">
        <f t="shared" si="21"/>
        <v/>
      </c>
    </row>
    <row r="146" spans="1:10" s="32" customFormat="1" ht="11.5">
      <c r="A146" s="217" t="s">
        <v>100</v>
      </c>
      <c r="B146" s="313"/>
      <c r="C146" s="58"/>
      <c r="D146" s="1157">
        <f>SUM(D140:D145)</f>
        <v>0</v>
      </c>
      <c r="E146" s="58"/>
      <c r="F146" s="1134" t="str">
        <f t="shared" si="20"/>
        <v/>
      </c>
      <c r="G146" s="2"/>
      <c r="H146" s="1157">
        <f>SUM(H140:H145)</f>
        <v>0</v>
      </c>
      <c r="I146" s="58"/>
      <c r="J146" s="1134" t="str">
        <f t="shared" si="21"/>
        <v/>
      </c>
    </row>
    <row r="147" spans="1:10" s="2" customFormat="1" ht="11.5">
      <c r="A147" s="224" t="s">
        <v>101</v>
      </c>
      <c r="B147" s="243"/>
      <c r="C147" s="41"/>
      <c r="D147" s="1152"/>
      <c r="E147" s="41"/>
      <c r="F147" s="1626" t="str">
        <f t="shared" si="20"/>
        <v/>
      </c>
      <c r="G147" s="32"/>
      <c r="H147" s="1152"/>
      <c r="I147" s="41"/>
      <c r="J147" s="1626" t="str">
        <f t="shared" si="21"/>
        <v/>
      </c>
    </row>
    <row r="148" spans="1:10" s="2" customFormat="1" ht="12.75" customHeight="1">
      <c r="A148" s="327" t="s">
        <v>100</v>
      </c>
      <c r="B148" s="311"/>
      <c r="C148" s="41"/>
      <c r="D148" s="1154">
        <f>D146</f>
        <v>0</v>
      </c>
      <c r="E148" s="41"/>
      <c r="F148" s="1629" t="str">
        <f t="shared" si="20"/>
        <v/>
      </c>
      <c r="G148" s="32"/>
      <c r="H148" s="1154">
        <f>H146</f>
        <v>0</v>
      </c>
      <c r="I148" s="41"/>
      <c r="J148" s="1629" t="str">
        <f t="shared" si="21"/>
        <v/>
      </c>
    </row>
    <row r="149" spans="1:10" s="32" customFormat="1" ht="11.5">
      <c r="A149" s="224" t="s">
        <v>102</v>
      </c>
      <c r="B149" s="243"/>
      <c r="C149" s="58"/>
      <c r="D149" s="1154"/>
      <c r="E149" s="58"/>
      <c r="F149" s="1629" t="str">
        <f t="shared" si="20"/>
        <v/>
      </c>
      <c r="H149" s="1154"/>
      <c r="I149" s="58"/>
      <c r="J149" s="1629" t="str">
        <f t="shared" si="21"/>
        <v/>
      </c>
    </row>
    <row r="150" spans="1:10" s="32" customFormat="1" ht="11.5">
      <c r="A150" s="224" t="s">
        <v>103</v>
      </c>
      <c r="B150" s="243"/>
      <c r="C150" s="41"/>
      <c r="D150" s="1154"/>
      <c r="E150" s="41"/>
      <c r="F150" s="1629" t="str">
        <f t="shared" si="20"/>
        <v/>
      </c>
      <c r="H150" s="1154"/>
      <c r="I150" s="41"/>
      <c r="J150" s="1629" t="str">
        <f t="shared" si="21"/>
        <v/>
      </c>
    </row>
    <row r="151" spans="1:10" s="32" customFormat="1" ht="11.5">
      <c r="A151" s="224" t="s">
        <v>117</v>
      </c>
      <c r="B151" s="243"/>
      <c r="C151" s="41"/>
      <c r="D151" s="1158"/>
      <c r="E151" s="41"/>
      <c r="F151" s="1634"/>
      <c r="H151" s="1158"/>
      <c r="I151" s="41"/>
      <c r="J151" s="1634"/>
    </row>
    <row r="152" spans="1:10" s="32" customFormat="1" ht="12.75" customHeight="1">
      <c r="A152" s="224"/>
      <c r="B152" s="254"/>
      <c r="C152" s="41"/>
      <c r="D152" s="1152"/>
      <c r="E152" s="41"/>
      <c r="F152" s="1626" t="str">
        <f>IF(D152=0,"",D152/D$138)</f>
        <v/>
      </c>
      <c r="H152" s="1152"/>
      <c r="I152" s="41"/>
      <c r="J152" s="1626" t="str">
        <f>IF(H152=0,"",H152/H$138)</f>
        <v/>
      </c>
    </row>
    <row r="153" spans="1:10" s="32" customFormat="1" ht="11.5">
      <c r="A153" s="217" t="s">
        <v>171</v>
      </c>
      <c r="B153" s="314"/>
      <c r="C153" s="58"/>
      <c r="D153" s="1157">
        <f>SUM(D147:D152)</f>
        <v>0</v>
      </c>
      <c r="E153" s="58"/>
      <c r="F153" s="1134" t="str">
        <f>IF(D153=0,"",D153/D$138)</f>
        <v/>
      </c>
      <c r="G153" s="2"/>
      <c r="H153" s="1157">
        <f>SUM(H147:H152)</f>
        <v>0</v>
      </c>
      <c r="I153" s="58"/>
      <c r="J153" s="1134" t="str">
        <f>IF(H153=0,"",H153/H$138)</f>
        <v/>
      </c>
    </row>
    <row r="154" spans="1:10" s="32" customFormat="1" ht="11.5">
      <c r="A154" s="328"/>
      <c r="B154" s="314"/>
      <c r="C154" s="58"/>
      <c r="D154" s="1159"/>
      <c r="E154" s="58"/>
      <c r="F154" s="1135"/>
      <c r="G154" s="2"/>
      <c r="H154" s="1159"/>
      <c r="I154" s="58"/>
      <c r="J154" s="1135"/>
    </row>
    <row r="155" spans="1:10" s="32" customFormat="1" ht="11.5">
      <c r="A155" s="312" t="s">
        <v>2</v>
      </c>
      <c r="B155" s="313"/>
      <c r="C155" s="41"/>
      <c r="D155" s="1146"/>
      <c r="E155" s="41"/>
      <c r="F155" s="1135"/>
      <c r="H155" s="1146"/>
      <c r="I155" s="41"/>
      <c r="J155" s="1135"/>
    </row>
    <row r="156" spans="1:10" s="32" customFormat="1" ht="11.5">
      <c r="A156" s="320" t="s">
        <v>4</v>
      </c>
      <c r="B156" s="315"/>
      <c r="C156" s="41"/>
      <c r="D156" s="1160"/>
      <c r="E156" s="41"/>
      <c r="F156" s="1631" t="str">
        <f>IF(D158=0,"",D156/D158)</f>
        <v/>
      </c>
      <c r="H156" s="1160"/>
      <c r="I156" s="41"/>
      <c r="J156" s="1631" t="str">
        <f>IF(H158=0,"",H156/H158)</f>
        <v/>
      </c>
    </row>
    <row r="157" spans="1:10" s="32" customFormat="1" ht="11.5">
      <c r="A157" s="316" t="s">
        <v>3</v>
      </c>
      <c r="B157" s="313"/>
      <c r="C157" s="41"/>
      <c r="D157" s="1146"/>
      <c r="E157" s="41"/>
      <c r="F157" s="1629" t="str">
        <f>IF(D159=0,"",D157/D158)</f>
        <v/>
      </c>
      <c r="H157" s="1146"/>
      <c r="I157" s="41"/>
      <c r="J157" s="1629" t="str">
        <f>IF(H159=0,"",H157/H158)</f>
        <v/>
      </c>
    </row>
    <row r="158" spans="1:10" s="32" customFormat="1" ht="11.5">
      <c r="A158" s="927" t="s">
        <v>398</v>
      </c>
      <c r="B158" s="317"/>
      <c r="C158" s="58"/>
      <c r="D158" s="1157">
        <f>SUM(D156:D157)</f>
        <v>0</v>
      </c>
      <c r="E158" s="58"/>
      <c r="F158" s="1134" t="str">
        <f>IF(D158=0,"",F156+F157)</f>
        <v/>
      </c>
      <c r="G158" s="2"/>
      <c r="H158" s="1157">
        <f>SUM(H156:H157)</f>
        <v>0</v>
      </c>
      <c r="I158" s="58"/>
      <c r="J158" s="1134" t="str">
        <f>IF(H158=0,"",J156+J157)</f>
        <v/>
      </c>
    </row>
    <row r="159" spans="1:10" s="32" customFormat="1" ht="6" customHeight="1">
      <c r="A159" s="318"/>
      <c r="B159" s="319"/>
      <c r="C159" s="41"/>
      <c r="D159" s="1161"/>
      <c r="E159" s="41"/>
      <c r="F159" s="1134"/>
      <c r="H159" s="1161"/>
      <c r="I159" s="41"/>
      <c r="J159" s="1134"/>
    </row>
    <row r="160" spans="1:10" s="32" customFormat="1" ht="11.5">
      <c r="A160" s="312"/>
      <c r="B160" s="313"/>
      <c r="C160" s="41"/>
      <c r="D160" s="1146"/>
      <c r="E160" s="41"/>
      <c r="F160" s="1135"/>
      <c r="H160" s="1146"/>
      <c r="I160" s="41"/>
      <c r="J160" s="1135"/>
    </row>
    <row r="161" spans="1:10" s="32" customFormat="1" ht="15" customHeight="1">
      <c r="A161" s="46" t="s">
        <v>104</v>
      </c>
      <c r="B161" s="46"/>
      <c r="C161" s="41"/>
      <c r="D161" s="1146"/>
      <c r="E161" s="41"/>
      <c r="F161" s="1135"/>
      <c r="H161" s="1146"/>
      <c r="I161" s="41"/>
      <c r="J161" s="1135"/>
    </row>
    <row r="162" spans="1:10" s="32" customFormat="1" ht="11.5">
      <c r="A162" s="312"/>
      <c r="B162" s="313"/>
      <c r="C162" s="58"/>
      <c r="D162" s="1146"/>
      <c r="E162" s="58"/>
      <c r="F162" s="1135"/>
      <c r="H162" s="1146"/>
      <c r="I162" s="58"/>
      <c r="J162" s="1135"/>
    </row>
    <row r="163" spans="1:10" s="32" customFormat="1" ht="11.5">
      <c r="A163" s="320" t="s">
        <v>105</v>
      </c>
      <c r="B163" s="321"/>
      <c r="C163" s="41"/>
      <c r="D163" s="1149"/>
      <c r="E163" s="41"/>
      <c r="F163" s="1631" t="str">
        <f>IF(D163=0,"",D163/D$138)</f>
        <v/>
      </c>
      <c r="H163" s="1149"/>
      <c r="I163" s="41"/>
      <c r="J163" s="1631" t="str">
        <f>IF(H163=0,"",H163/H$138)</f>
        <v/>
      </c>
    </row>
    <row r="164" spans="1:10" s="32" customFormat="1" ht="11.5">
      <c r="A164" s="322" t="s">
        <v>106</v>
      </c>
      <c r="B164" s="311"/>
      <c r="C164" s="242"/>
      <c r="D164" s="1154"/>
      <c r="E164" s="242"/>
      <c r="F164" s="1629" t="str">
        <f>IF(D164=0,"",D164/D$138)</f>
        <v/>
      </c>
      <c r="H164" s="1154"/>
      <c r="I164" s="242"/>
      <c r="J164" s="1629" t="str">
        <f>IF(H164=0,"",H164/H$138)</f>
        <v/>
      </c>
    </row>
    <row r="165" spans="1:10" s="32" customFormat="1" ht="11.5">
      <c r="A165" s="322" t="s">
        <v>107</v>
      </c>
      <c r="B165" s="311"/>
      <c r="C165" s="242"/>
      <c r="D165" s="1154"/>
      <c r="E165" s="242"/>
      <c r="F165" s="1629" t="str">
        <f>IF(D165=0,"",D165/D$138)</f>
        <v/>
      </c>
      <c r="H165" s="1154"/>
      <c r="I165" s="242"/>
      <c r="J165" s="1629" t="str">
        <f>IF(H165=0,"",H165/H$138)</f>
        <v/>
      </c>
    </row>
    <row r="166" spans="1:10" s="32" customFormat="1" ht="11.5">
      <c r="A166" s="323" t="s">
        <v>108</v>
      </c>
      <c r="B166" s="313"/>
      <c r="D166" s="1157">
        <f>SUM(D163:D165)</f>
        <v>0</v>
      </c>
      <c r="F166" s="1136" t="str">
        <f>IF(D166=0,"",D166/D$138)</f>
        <v/>
      </c>
      <c r="H166" s="1157">
        <f>SUM(H163:H165)</f>
        <v>0</v>
      </c>
      <c r="J166" s="1136" t="str">
        <f>IF(H166=0,"",H166/H$138)</f>
        <v/>
      </c>
    </row>
    <row r="167" spans="1:10" s="32" customFormat="1" ht="7.5" customHeight="1">
      <c r="A167" s="318"/>
      <c r="B167" s="319"/>
      <c r="D167" s="1161"/>
      <c r="F167" s="1134"/>
      <c r="H167" s="1161"/>
      <c r="J167" s="1134"/>
    </row>
    <row r="168" spans="1:10" s="32" customFormat="1" ht="5.25" customHeight="1">
      <c r="A168" s="312"/>
      <c r="B168" s="313"/>
      <c r="D168" s="1146"/>
      <c r="F168" s="1135"/>
      <c r="H168" s="1146"/>
      <c r="J168" s="1135"/>
    </row>
    <row r="169" spans="1:10" s="32" customFormat="1" ht="11.25" customHeight="1">
      <c r="A169" s="78" t="s">
        <v>109</v>
      </c>
      <c r="B169" s="78"/>
      <c r="D169" s="1146"/>
      <c r="F169" s="1135"/>
      <c r="H169" s="1146"/>
      <c r="J169" s="1135"/>
    </row>
    <row r="170" spans="1:10" s="32" customFormat="1" ht="6.75" customHeight="1">
      <c r="A170" s="78"/>
      <c r="B170" s="78"/>
      <c r="D170" s="1146"/>
      <c r="F170" s="1135"/>
      <c r="H170" s="1146"/>
      <c r="J170" s="1135"/>
    </row>
    <row r="171" spans="1:10" s="32" customFormat="1" ht="11.5">
      <c r="A171" s="320" t="s">
        <v>110</v>
      </c>
      <c r="B171" s="321"/>
      <c r="D171" s="1149"/>
      <c r="F171" s="1631" t="str">
        <f>IF(D171=0,"",D171/D$138)</f>
        <v/>
      </c>
      <c r="H171" s="1149"/>
      <c r="J171" s="1631" t="str">
        <f>IF(H171=0,"",H171/H$138)</f>
        <v/>
      </c>
    </row>
    <row r="172" spans="1:10" s="32" customFormat="1" ht="11.5">
      <c r="A172" s="273" t="s">
        <v>55</v>
      </c>
      <c r="B172" s="242"/>
      <c r="D172" s="1154"/>
      <c r="F172" s="1629" t="str">
        <f>IF(D172=0,"",D172/D$138)</f>
        <v/>
      </c>
      <c r="H172" s="1154"/>
      <c r="J172" s="1629" t="str">
        <f>IF(H172=0,"",H172/H$138)</f>
        <v/>
      </c>
    </row>
    <row r="173" spans="1:10" s="32" customFormat="1" ht="11.5">
      <c r="A173" s="322" t="s">
        <v>56</v>
      </c>
      <c r="B173" s="311"/>
      <c r="D173" s="1154"/>
      <c r="F173" s="1629" t="str">
        <f>IF(D173=0,"",D173/D$138)</f>
        <v/>
      </c>
      <c r="H173" s="1154"/>
      <c r="J173" s="1629" t="str">
        <f>IF(H173=0,"",H173/H$138)</f>
        <v/>
      </c>
    </row>
    <row r="174" spans="1:10" s="32" customFormat="1" ht="11.5">
      <c r="A174" s="274" t="s">
        <v>30</v>
      </c>
      <c r="B174" s="243"/>
      <c r="D174" s="1154"/>
      <c r="F174" s="1629" t="str">
        <f>IF(D174=0,"",D174/D$138)</f>
        <v/>
      </c>
      <c r="H174" s="1154"/>
      <c r="J174" s="1629" t="str">
        <f>IF(H174=0,"",H174/H$138)</f>
        <v/>
      </c>
    </row>
    <row r="175" spans="1:10">
      <c r="A175" s="323" t="s">
        <v>57</v>
      </c>
      <c r="B175" s="324"/>
      <c r="C175" s="32"/>
      <c r="D175" s="1157">
        <f>SUM(D171:D174)</f>
        <v>0</v>
      </c>
      <c r="E175" s="32"/>
      <c r="F175" s="1136" t="str">
        <f>IF(D175=0,"",D175/D$138)</f>
        <v/>
      </c>
      <c r="G175" s="32"/>
      <c r="H175" s="1157">
        <f>SUM(H171:H174)</f>
        <v>0</v>
      </c>
      <c r="I175" s="32"/>
      <c r="J175" s="1136" t="str">
        <f>IF(H175=0,"",H175/H$138)</f>
        <v/>
      </c>
    </row>
    <row r="176" spans="1:10">
      <c r="A176" s="318"/>
      <c r="B176" s="319"/>
      <c r="C176" s="32"/>
      <c r="D176" s="272"/>
      <c r="E176" s="32"/>
      <c r="F176" s="62"/>
      <c r="G176" s="32"/>
      <c r="H176" s="272"/>
      <c r="I176" s="32"/>
      <c r="J176" s="62"/>
    </row>
    <row r="177" spans="1:10" ht="7.5" customHeight="1">
      <c r="C177" s="32"/>
      <c r="D177" s="1141"/>
      <c r="E177" s="32"/>
      <c r="G177" s="32"/>
      <c r="H177" s="1141"/>
      <c r="I177" s="32"/>
    </row>
    <row r="178" spans="1:10">
      <c r="A178" s="116" t="s">
        <v>53</v>
      </c>
      <c r="B178" s="116"/>
      <c r="C178" s="32"/>
      <c r="D178" s="1141"/>
      <c r="E178" s="32"/>
      <c r="G178" s="32"/>
      <c r="H178" s="1141"/>
      <c r="I178" s="32"/>
    </row>
    <row r="179" spans="1:10" ht="33.75" customHeight="1">
      <c r="A179" s="1787" t="s">
        <v>640</v>
      </c>
      <c r="B179" s="1793"/>
      <c r="C179" s="1793"/>
      <c r="D179" s="1787"/>
      <c r="E179" s="1787"/>
      <c r="F179" s="1787"/>
      <c r="G179" s="1787"/>
      <c r="H179" s="1787"/>
      <c r="I179" s="1787"/>
      <c r="J179" s="1787"/>
    </row>
    <row r="180" spans="1:10" ht="24.75" customHeight="1">
      <c r="A180" s="331"/>
      <c r="B180" s="965"/>
      <c r="C180" s="965"/>
      <c r="D180" s="331"/>
      <c r="E180" s="331"/>
      <c r="F180" s="1635"/>
      <c r="G180" s="331"/>
      <c r="H180" s="331"/>
      <c r="I180" s="331"/>
      <c r="J180" s="1635"/>
    </row>
    <row r="181" spans="1:10" ht="5.25" customHeight="1">
      <c r="A181" s="331"/>
      <c r="B181" s="965"/>
      <c r="C181" s="965"/>
      <c r="D181" s="331"/>
      <c r="E181" s="331"/>
      <c r="F181" s="1635"/>
      <c r="G181" s="331"/>
      <c r="H181" s="331"/>
      <c r="I181" s="331"/>
      <c r="J181" s="1635"/>
    </row>
    <row r="182" spans="1:10" ht="6.75" customHeight="1">
      <c r="A182" s="275" t="s">
        <v>118</v>
      </c>
      <c r="B182" s="275"/>
      <c r="C182" s="112"/>
      <c r="D182" s="1162"/>
      <c r="E182" s="112"/>
      <c r="F182" s="1636"/>
      <c r="G182" s="242"/>
      <c r="H182" s="244"/>
      <c r="I182" s="109"/>
      <c r="J182" s="1644"/>
    </row>
    <row r="183" spans="1:10" ht="13">
      <c r="A183" s="79" t="str">
        <f>"Situation financière " &amp;D6&amp; " affichant un déficit accumulé supérieur à 10 %"</f>
        <v>Situation financière 2021-2022 affichant un déficit accumulé supérieur à 10 %</v>
      </c>
      <c r="C183" s="849"/>
      <c r="D183" s="1163"/>
      <c r="E183" s="849"/>
      <c r="F183" s="1637"/>
      <c r="G183" s="93"/>
      <c r="H183" s="1163"/>
      <c r="I183" s="849"/>
      <c r="J183" s="1637"/>
    </row>
    <row r="184" spans="1:10" ht="30.75" customHeight="1">
      <c r="A184" s="1754" t="s">
        <v>737</v>
      </c>
      <c r="B184" s="1754"/>
      <c r="C184" s="1754"/>
      <c r="D184" s="1754"/>
      <c r="E184" s="1754"/>
      <c r="F184" s="1754"/>
      <c r="G184" s="1754"/>
      <c r="H184" s="1754"/>
      <c r="I184" s="1754"/>
      <c r="J184" s="1754"/>
    </row>
    <row r="185" spans="1:10" ht="7.5" customHeight="1">
      <c r="C185" s="849"/>
      <c r="D185" s="1163"/>
      <c r="E185" s="849"/>
      <c r="F185" s="1637"/>
      <c r="G185" s="93"/>
      <c r="H185" s="1163"/>
      <c r="I185" s="849"/>
      <c r="J185" s="1637"/>
    </row>
    <row r="186" spans="1:10" ht="13">
      <c r="C186" s="849"/>
      <c r="D186" s="1163"/>
      <c r="E186" s="849"/>
      <c r="F186" s="1637"/>
      <c r="G186" s="93"/>
      <c r="H186" s="1163"/>
      <c r="I186" s="849"/>
      <c r="J186" s="1637"/>
    </row>
    <row r="187" spans="1:10" ht="13">
      <c r="C187" s="849"/>
      <c r="D187" s="1163"/>
      <c r="E187" s="849"/>
      <c r="F187" s="1637"/>
      <c r="G187" s="93"/>
      <c r="H187" s="1163"/>
      <c r="I187" s="849"/>
      <c r="J187" s="1637"/>
    </row>
    <row r="188" spans="1:10" ht="13">
      <c r="C188" s="849"/>
      <c r="D188" s="1163"/>
      <c r="E188" s="849"/>
      <c r="F188" s="1637"/>
      <c r="G188" s="93"/>
      <c r="H188" s="1163"/>
      <c r="I188" s="849"/>
      <c r="J188" s="1637"/>
    </row>
    <row r="189" spans="1:10" ht="13">
      <c r="C189" s="849"/>
      <c r="D189" s="1163"/>
      <c r="E189" s="849"/>
      <c r="F189" s="1637"/>
      <c r="G189" s="93"/>
      <c r="H189" s="1163"/>
      <c r="I189" s="849"/>
      <c r="J189" s="1637"/>
    </row>
    <row r="190" spans="1:10" ht="13">
      <c r="C190" s="849"/>
      <c r="D190" s="1163"/>
      <c r="E190" s="849"/>
      <c r="F190" s="1637"/>
      <c r="G190" s="93"/>
      <c r="H190" s="1163"/>
      <c r="I190" s="849"/>
      <c r="J190" s="1637"/>
    </row>
    <row r="191" spans="1:10" ht="13">
      <c r="C191" s="849"/>
      <c r="D191" s="1163"/>
      <c r="E191" s="849"/>
      <c r="F191" s="1637"/>
      <c r="G191" s="93"/>
      <c r="H191" s="1163"/>
      <c r="I191" s="849"/>
      <c r="J191" s="1637"/>
    </row>
    <row r="192" spans="1:10" ht="13">
      <c r="C192" s="849"/>
      <c r="D192" s="1163"/>
      <c r="E192" s="849"/>
      <c r="F192" s="1637"/>
      <c r="G192" s="93"/>
      <c r="H192" s="1163"/>
      <c r="I192" s="849"/>
      <c r="J192" s="1637"/>
    </row>
    <row r="193" spans="1:10" ht="13">
      <c r="C193" s="849"/>
      <c r="D193" s="1163"/>
      <c r="E193" s="849"/>
      <c r="F193" s="1637"/>
      <c r="G193" s="93"/>
      <c r="H193" s="1163"/>
      <c r="I193" s="849"/>
      <c r="J193" s="1637"/>
    </row>
    <row r="194" spans="1:10" ht="13">
      <c r="C194" s="849"/>
      <c r="D194" s="1163"/>
      <c r="E194" s="849"/>
      <c r="F194" s="1637"/>
      <c r="G194" s="93"/>
      <c r="H194" s="1163"/>
      <c r="I194" s="849"/>
      <c r="J194" s="1637"/>
    </row>
    <row r="195" spans="1:10" ht="13">
      <c r="A195" s="79" t="str">
        <f>"Situation financière " &amp;D6&amp; " affichant un surplus accumulé supérieur à 35 %"</f>
        <v>Situation financière 2021-2022 affichant un surplus accumulé supérieur à 35 %</v>
      </c>
      <c r="C195" s="849"/>
      <c r="D195" s="1163"/>
      <c r="E195" s="849"/>
      <c r="F195" s="1637"/>
      <c r="G195" s="93"/>
      <c r="H195" s="1163"/>
      <c r="I195" s="849"/>
      <c r="J195" s="1637"/>
    </row>
    <row r="196" spans="1:10" ht="25.5" customHeight="1">
      <c r="A196" s="1754" t="s">
        <v>738</v>
      </c>
      <c r="B196" s="1754"/>
      <c r="C196" s="1754"/>
      <c r="D196" s="1754"/>
      <c r="E196" s="1754"/>
      <c r="F196" s="1754"/>
      <c r="G196" s="1754"/>
      <c r="H196" s="1754"/>
      <c r="I196" s="1754"/>
      <c r="J196" s="1754"/>
    </row>
    <row r="197" spans="1:10" ht="7.5" customHeight="1">
      <c r="C197" s="849"/>
      <c r="D197" s="1163"/>
      <c r="E197" s="849"/>
      <c r="F197" s="1637"/>
      <c r="G197" s="93"/>
      <c r="H197" s="1163"/>
      <c r="I197" s="849"/>
      <c r="J197" s="1637"/>
    </row>
    <row r="198" spans="1:10" ht="13">
      <c r="C198" s="849"/>
      <c r="D198" s="1163"/>
      <c r="E198" s="849"/>
      <c r="F198" s="1637"/>
      <c r="G198" s="93"/>
      <c r="H198" s="1163"/>
      <c r="I198" s="849"/>
      <c r="J198" s="1637"/>
    </row>
    <row r="199" spans="1:10" ht="13">
      <c r="C199" s="849"/>
      <c r="D199" s="1163"/>
      <c r="E199" s="849"/>
      <c r="F199" s="1637"/>
      <c r="G199" s="93"/>
      <c r="H199" s="1163"/>
      <c r="I199" s="849"/>
      <c r="J199" s="1637"/>
    </row>
    <row r="200" spans="1:10" ht="13">
      <c r="C200" s="849"/>
      <c r="D200" s="1163"/>
      <c r="E200" s="849"/>
      <c r="F200" s="1637"/>
      <c r="G200" s="93"/>
      <c r="H200" s="1163"/>
      <c r="I200" s="849"/>
      <c r="J200" s="1637"/>
    </row>
    <row r="201" spans="1:10" ht="13">
      <c r="C201" s="849"/>
      <c r="D201" s="1163"/>
      <c r="E201" s="849"/>
      <c r="F201" s="1637"/>
      <c r="G201" s="93"/>
      <c r="H201" s="1163"/>
      <c r="I201" s="849"/>
      <c r="J201" s="1637"/>
    </row>
    <row r="202" spans="1:10" ht="13">
      <c r="C202" s="849"/>
      <c r="D202" s="1163"/>
      <c r="E202" s="849"/>
      <c r="F202" s="1637"/>
      <c r="G202" s="93"/>
      <c r="H202" s="1163"/>
      <c r="I202" s="849"/>
      <c r="J202" s="1637"/>
    </row>
    <row r="203" spans="1:10" ht="13">
      <c r="C203" s="849"/>
      <c r="D203" s="1163"/>
      <c r="E203" s="849"/>
      <c r="F203" s="1637"/>
      <c r="G203" s="93"/>
      <c r="H203" s="1163"/>
      <c r="I203" s="849"/>
      <c r="J203" s="1637"/>
    </row>
    <row r="204" spans="1:10" ht="13">
      <c r="C204" s="849"/>
      <c r="D204" s="1163"/>
      <c r="E204" s="849"/>
      <c r="F204" s="1637"/>
      <c r="G204" s="93"/>
      <c r="H204" s="1163"/>
      <c r="I204" s="849"/>
      <c r="J204" s="1637"/>
    </row>
    <row r="205" spans="1:10" ht="13">
      <c r="C205" s="849"/>
      <c r="D205" s="1163"/>
      <c r="E205" s="849"/>
      <c r="F205" s="1637"/>
      <c r="G205" s="93"/>
      <c r="H205" s="1163"/>
      <c r="I205" s="849"/>
      <c r="J205" s="1637"/>
    </row>
    <row r="206" spans="1:10" ht="13">
      <c r="C206" s="849"/>
      <c r="D206" s="1163"/>
      <c r="E206" s="849"/>
      <c r="F206" s="1637"/>
      <c r="G206" s="93"/>
      <c r="H206" s="1163"/>
      <c r="I206" s="849"/>
      <c r="J206" s="1637"/>
    </row>
    <row r="207" spans="1:10">
      <c r="A207" s="263" t="s">
        <v>639</v>
      </c>
    </row>
  </sheetData>
  <customSheetViews>
    <customSheetView guid="{E81D238A-7B02-4284-898B-8B059A14501E}" showPageBreaks="1" showGridLines="0" zeroValues="0">
      <selection activeCell="H58" sqref="H58"/>
      <rowBreaks count="3" manualBreakCount="3">
        <brk id="78" max="16383" man="1"/>
        <brk id="136" max="16383" man="1"/>
        <brk id="179" max="16383" man="1"/>
      </rowBreaks>
      <pageMargins left="0.55118110236220474" right="0.31496062992125984" top="0.27559055118110237" bottom="0.35433070866141736" header="0" footer="0.27559055118110237"/>
      <pageSetup scale="80" firstPageNumber="29" fitToHeight="0" orientation="portrait" r:id="rId1"/>
      <headerFooter alignWithMargins="0">
        <oddFooter>&amp;L&amp;8FoncRapp 2016-06&amp;C&amp;8&amp;P de &amp;N&amp;R&amp;8Soutien au fonctionnement</oddFooter>
      </headerFooter>
    </customSheetView>
    <customSheetView guid="{880C3229-9790-4559-BAA0-FBDBBD6DDD03}" showGridLines="0" zeroValues="0" topLeftCell="A172">
      <selection activeCell="H58" sqref="H58"/>
      <rowBreaks count="3" manualBreakCount="3">
        <brk id="78" max="16383" man="1"/>
        <brk id="136" max="16383" man="1"/>
        <brk id="179" max="16383" man="1"/>
      </rowBreaks>
      <pageMargins left="0.55118110236220474" right="0.31496062992125984" top="0.27559055118110237" bottom="0.35433070866141736" header="0" footer="0.27559055118110237"/>
      <pageSetup scale="80" firstPageNumber="29" fitToHeight="0" orientation="portrait" r:id="rId2"/>
      <headerFooter alignWithMargins="0">
        <oddFooter>&amp;L&amp;8FoncRapp 2016-06&amp;C&amp;8&amp;P de &amp;N&amp;R&amp;8Soutien au fonctionnement</oddFooter>
      </headerFooter>
    </customSheetView>
  </customSheetViews>
  <mergeCells count="9">
    <mergeCell ref="A85:B85"/>
    <mergeCell ref="A73:B73"/>
    <mergeCell ref="A46:B46"/>
    <mergeCell ref="A112:B112"/>
    <mergeCell ref="A196:J196"/>
    <mergeCell ref="A184:J184"/>
    <mergeCell ref="A179:J179"/>
    <mergeCell ref="A86:B86"/>
    <mergeCell ref="A87:B87"/>
  </mergeCells>
  <phoneticPr fontId="17" type="noConversion"/>
  <pageMargins left="0.55118110236220474" right="0.31496062992125984" top="0.27559055118110237" bottom="0.35433070866141736" header="0" footer="0.27559055118110237"/>
  <pageSetup scale="80" firstPageNumber="29" fitToHeight="0" orientation="portrait" r:id="rId3"/>
  <headerFooter alignWithMargins="0">
    <oddFooter>&amp;R&amp;8Rapport final d'activité</oddFooter>
  </headerFooter>
  <rowBreaks count="3" manualBreakCount="3">
    <brk id="78" max="16383" man="1"/>
    <brk id="136" max="16383" man="1"/>
    <brk id="17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46127" r:id="rId6" name="Check Box 47">
              <controlPr defaultSize="0" autoFill="0" autoLine="0" autoPict="0">
                <anchor moveWithCells="1">
                  <from>
                    <xdr:col>4</xdr:col>
                    <xdr:colOff>0</xdr:colOff>
                    <xdr:row>7</xdr:row>
                    <xdr:rowOff>184150</xdr:rowOff>
                  </from>
                  <to>
                    <xdr:col>4</xdr:col>
                    <xdr:colOff>0</xdr:colOff>
                    <xdr:row>8</xdr:row>
                    <xdr:rowOff>0</xdr:rowOff>
                  </to>
                </anchor>
              </controlPr>
            </control>
          </mc:Choice>
        </mc:AlternateContent>
        <mc:AlternateContent xmlns:mc="http://schemas.openxmlformats.org/markup-compatibility/2006">
          <mc:Choice Requires="x14">
            <control shapeId="46128" r:id="rId7" name="Check Box 48">
              <controlPr defaultSize="0" autoFill="0" autoLine="0" autoPict="0">
                <anchor moveWithCells="1">
                  <from>
                    <xdr:col>8</xdr:col>
                    <xdr:colOff>0</xdr:colOff>
                    <xdr:row>6</xdr:row>
                    <xdr:rowOff>0</xdr:rowOff>
                  </from>
                  <to>
                    <xdr:col>8</xdr:col>
                    <xdr:colOff>0</xdr:colOff>
                    <xdr:row>7</xdr:row>
                    <xdr:rowOff>0</xdr:rowOff>
                  </to>
                </anchor>
              </controlPr>
            </control>
          </mc:Choice>
        </mc:AlternateContent>
        <mc:AlternateContent xmlns:mc="http://schemas.openxmlformats.org/markup-compatibility/2006">
          <mc:Choice Requires="x14">
            <control shapeId="46129" r:id="rId8" name="Check Box 49">
              <controlPr defaultSize="0" autoFill="0" autoLine="0" autoPict="0">
                <anchor moveWithCells="1">
                  <from>
                    <xdr:col>8</xdr:col>
                    <xdr:colOff>0</xdr:colOff>
                    <xdr:row>7</xdr:row>
                    <xdr:rowOff>184150</xdr:rowOff>
                  </from>
                  <to>
                    <xdr:col>8</xdr:col>
                    <xdr:colOff>0</xdr:colOff>
                    <xdr:row>8</xdr:row>
                    <xdr:rowOff>0</xdr:rowOff>
                  </to>
                </anchor>
              </controlPr>
            </control>
          </mc:Choice>
        </mc:AlternateContent>
        <mc:AlternateContent xmlns:mc="http://schemas.openxmlformats.org/markup-compatibility/2006">
          <mc:Choice Requires="x14">
            <control shapeId="46132" r:id="rId9" name="Check Box 52">
              <controlPr defaultSize="0" autoFill="0" autoLine="0" autoPict="0">
                <anchor moveWithCells="1">
                  <from>
                    <xdr:col>3</xdr:col>
                    <xdr:colOff>133350</xdr:colOff>
                    <xdr:row>6</xdr:row>
                    <xdr:rowOff>38100</xdr:rowOff>
                  </from>
                  <to>
                    <xdr:col>5</xdr:col>
                    <xdr:colOff>88900</xdr:colOff>
                    <xdr:row>7</xdr:row>
                    <xdr:rowOff>50800</xdr:rowOff>
                  </to>
                </anchor>
              </controlPr>
            </control>
          </mc:Choice>
        </mc:AlternateContent>
        <mc:AlternateContent xmlns:mc="http://schemas.openxmlformats.org/markup-compatibility/2006">
          <mc:Choice Requires="x14">
            <control shapeId="46133" r:id="rId10" name="Check Box 53">
              <controlPr defaultSize="0" autoFill="0" autoLine="0" autoPict="0">
                <anchor moveWithCells="1">
                  <from>
                    <xdr:col>7</xdr:col>
                    <xdr:colOff>247650</xdr:colOff>
                    <xdr:row>6</xdr:row>
                    <xdr:rowOff>19050</xdr:rowOff>
                  </from>
                  <to>
                    <xdr:col>9</xdr:col>
                    <xdr:colOff>298450</xdr:colOff>
                    <xdr:row>7</xdr:row>
                    <xdr:rowOff>69850</xdr:rowOff>
                  </to>
                </anchor>
              </controlPr>
            </control>
          </mc:Choice>
        </mc:AlternateContent>
        <mc:AlternateContent xmlns:mc="http://schemas.openxmlformats.org/markup-compatibility/2006">
          <mc:Choice Requires="x14">
            <control shapeId="46134" r:id="rId11" name="Check Box 54">
              <controlPr defaultSize="0" autoFill="0" autoLine="0" autoPict="0">
                <anchor moveWithCells="1">
                  <from>
                    <xdr:col>7</xdr:col>
                    <xdr:colOff>247650</xdr:colOff>
                    <xdr:row>7</xdr:row>
                    <xdr:rowOff>31750</xdr:rowOff>
                  </from>
                  <to>
                    <xdr:col>8</xdr:col>
                    <xdr:colOff>31750</xdr:colOff>
                    <xdr:row>7</xdr:row>
                    <xdr:rowOff>184150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223"/>
  <sheetViews>
    <sheetView showGridLines="0" showZeros="0" zoomScaleNormal="100" zoomScaleSheetLayoutView="100" zoomScalePageLayoutView="90" workbookViewId="0">
      <selection activeCell="R12" sqref="R12"/>
    </sheetView>
  </sheetViews>
  <sheetFormatPr baseColWidth="10" defaultRowHeight="12.5"/>
  <cols>
    <col min="1" max="1" width="1.26953125" customWidth="1"/>
    <col min="2" max="2" width="9.7265625" style="295" customWidth="1"/>
    <col min="3" max="3" width="1.26953125" customWidth="1"/>
    <col min="4" max="4" width="5.7265625" style="343" customWidth="1"/>
    <col min="5" max="5" width="3.453125" customWidth="1"/>
    <col min="6" max="6" width="9.7265625" style="295" customWidth="1"/>
    <col min="7" max="7" width="1.26953125" customWidth="1"/>
    <col min="8" max="8" width="5.7265625" style="212" customWidth="1"/>
    <col min="9" max="9" width="1.26953125" customWidth="1"/>
    <col min="10" max="10" width="9.7265625" style="295" customWidth="1"/>
    <col min="11" max="11" width="1.26953125" customWidth="1"/>
    <col min="12" max="12" width="5.7265625" style="212" customWidth="1"/>
    <col min="13" max="13" width="1.26953125" customWidth="1"/>
    <col min="14" max="14" width="45.453125" style="234" customWidth="1"/>
    <col min="15" max="15" width="1.26953125" style="382" customWidth="1"/>
    <col min="16" max="16" width="9.7265625" customWidth="1"/>
    <col min="17" max="17" width="1.26953125" customWidth="1"/>
    <col min="18" max="18" width="5.7265625" customWidth="1"/>
    <col min="19" max="19" width="1.26953125" style="105" customWidth="1"/>
    <col min="20" max="20" width="9.7265625" customWidth="1"/>
    <col min="21" max="21" width="1.26953125" customWidth="1"/>
    <col min="22" max="22" width="5.81640625" customWidth="1"/>
    <col min="23" max="23" width="1.26953125" customWidth="1"/>
    <col min="24" max="24" width="9.7265625" style="93" customWidth="1"/>
    <col min="25" max="25" width="1.26953125" customWidth="1"/>
    <col min="26" max="26" width="5.7265625" customWidth="1"/>
    <col min="27" max="27" width="1.26953125" customWidth="1"/>
  </cols>
  <sheetData>
    <row r="1" spans="1:27" s="135" customFormat="1" ht="26.25" customHeight="1">
      <c r="B1" s="178" t="s">
        <v>728</v>
      </c>
      <c r="D1" s="362"/>
      <c r="F1" s="336"/>
      <c r="H1" s="332"/>
      <c r="J1" s="336"/>
      <c r="L1" s="332"/>
      <c r="N1" s="409"/>
      <c r="O1" s="376"/>
      <c r="P1" s="132"/>
      <c r="Q1" s="133"/>
      <c r="R1" s="178"/>
      <c r="S1" s="132"/>
      <c r="T1" s="179"/>
      <c r="U1" s="133"/>
      <c r="V1" s="178"/>
      <c r="W1" s="132"/>
      <c r="X1" s="179"/>
      <c r="Y1" s="179"/>
      <c r="Z1" s="180"/>
      <c r="AA1" s="132"/>
    </row>
    <row r="2" spans="1:27" ht="7.5" customHeight="1">
      <c r="N2" s="410"/>
      <c r="O2" s="377"/>
    </row>
    <row r="3" spans="1:27" ht="15" customHeight="1">
      <c r="B3" s="108" t="s">
        <v>9</v>
      </c>
      <c r="F3" s="1033">
        <f>'Page de garde'!C3</f>
        <v>0</v>
      </c>
      <c r="G3" s="1034"/>
      <c r="H3" s="1035"/>
      <c r="I3" s="1034"/>
      <c r="J3" s="1036"/>
      <c r="K3" s="1034"/>
      <c r="L3" s="1035"/>
      <c r="M3" s="1034"/>
      <c r="N3" s="1037"/>
      <c r="O3" s="404"/>
      <c r="P3" s="404"/>
      <c r="Q3" s="404"/>
      <c r="R3" s="405"/>
      <c r="S3" s="406"/>
      <c r="T3" s="406"/>
      <c r="U3" s="406"/>
      <c r="V3" s="378" t="s">
        <v>633</v>
      </c>
      <c r="W3" s="404"/>
      <c r="X3" s="407"/>
      <c r="Y3" s="407"/>
      <c r="Z3" s="407"/>
    </row>
    <row r="4" spans="1:27" ht="4.5" customHeight="1">
      <c r="O4" s="378"/>
    </row>
    <row r="5" spans="1:27" s="191" customFormat="1" ht="12" customHeight="1">
      <c r="A5" s="138"/>
      <c r="B5" s="337"/>
      <c r="C5" s="181"/>
      <c r="D5" s="333"/>
      <c r="E5" s="186"/>
      <c r="F5" s="340"/>
      <c r="G5" s="181"/>
      <c r="H5" s="333"/>
      <c r="I5" s="186"/>
      <c r="J5" s="340"/>
      <c r="K5" s="181"/>
      <c r="L5" s="333"/>
      <c r="M5" s="188"/>
      <c r="O5" s="379"/>
      <c r="P5" s="190"/>
      <c r="Q5" s="181"/>
      <c r="R5" s="184"/>
      <c r="S5" s="138"/>
      <c r="T5" s="185"/>
      <c r="U5" s="181"/>
      <c r="V5" s="184"/>
      <c r="W5" s="138"/>
      <c r="X5" s="187"/>
      <c r="Y5" s="181"/>
      <c r="Z5" s="184"/>
    </row>
    <row r="6" spans="1:27" s="191" customFormat="1" ht="17.25" customHeight="1">
      <c r="A6" s="192"/>
      <c r="B6" s="338"/>
      <c r="C6" s="193"/>
      <c r="D6" s="334"/>
      <c r="E6" s="195"/>
      <c r="F6" s="341" t="s">
        <v>122</v>
      </c>
      <c r="G6" s="193"/>
      <c r="H6" s="334"/>
      <c r="I6" s="197"/>
      <c r="J6" s="342"/>
      <c r="K6" s="193"/>
      <c r="L6" s="335"/>
      <c r="M6" s="188"/>
      <c r="N6" s="189"/>
      <c r="O6" s="452"/>
      <c r="P6" s="200"/>
      <c r="Q6" s="193"/>
      <c r="R6" s="194"/>
      <c r="S6" s="373"/>
      <c r="T6" s="196" t="s">
        <v>123</v>
      </c>
      <c r="U6" s="193"/>
      <c r="V6" s="194"/>
      <c r="W6" s="374"/>
      <c r="X6" s="198"/>
      <c r="Y6" s="193"/>
      <c r="Z6" s="199"/>
    </row>
    <row r="7" spans="1:27" s="191" customFormat="1" ht="36.75" customHeight="1">
      <c r="A7" s="1003"/>
      <c r="B7" s="1796" t="s">
        <v>124</v>
      </c>
      <c r="C7" s="1797"/>
      <c r="D7" s="1797"/>
      <c r="E7" s="1004"/>
      <c r="F7" s="1797" t="s">
        <v>125</v>
      </c>
      <c r="G7" s="1797"/>
      <c r="H7" s="1797"/>
      <c r="I7" s="1004"/>
      <c r="J7" s="1794" t="s">
        <v>166</v>
      </c>
      <c r="K7" s="1794"/>
      <c r="L7" s="1795"/>
      <c r="M7" s="1005"/>
      <c r="N7" s="1006" t="s">
        <v>126</v>
      </c>
      <c r="O7" s="1007"/>
      <c r="P7" s="1798" t="s">
        <v>124</v>
      </c>
      <c r="Q7" s="1794"/>
      <c r="R7" s="1008"/>
      <c r="S7" s="1004"/>
      <c r="T7" s="1794" t="s">
        <v>125</v>
      </c>
      <c r="U7" s="1794"/>
      <c r="V7" s="1008"/>
      <c r="W7" s="1004"/>
      <c r="X7" s="1794" t="s">
        <v>166</v>
      </c>
      <c r="Y7" s="1794"/>
      <c r="Z7" s="1795"/>
    </row>
    <row r="8" spans="1:27" s="202" customFormat="1" ht="6" customHeight="1">
      <c r="A8" s="344"/>
      <c r="B8" s="345"/>
      <c r="C8" s="345"/>
      <c r="D8" s="363"/>
      <c r="E8" s="344"/>
      <c r="F8" s="345"/>
      <c r="G8" s="345"/>
      <c r="H8" s="345"/>
      <c r="I8" s="344"/>
      <c r="J8" s="345"/>
      <c r="K8" s="346"/>
      <c r="L8" s="346"/>
      <c r="M8" s="201"/>
      <c r="N8" s="411"/>
      <c r="O8" s="380"/>
      <c r="P8" s="345"/>
      <c r="Q8" s="181"/>
      <c r="R8" s="183"/>
      <c r="S8" s="344"/>
      <c r="T8" s="345"/>
      <c r="U8" s="181"/>
      <c r="V8" s="183"/>
      <c r="W8" s="344"/>
      <c r="X8" s="345"/>
      <c r="Y8" s="346"/>
      <c r="Z8" s="346"/>
    </row>
    <row r="9" spans="1:27" s="32" customFormat="1" ht="11.25" customHeight="1">
      <c r="B9" s="339" t="s">
        <v>35</v>
      </c>
      <c r="C9" s="182"/>
      <c r="D9" s="1645" t="s">
        <v>36</v>
      </c>
      <c r="E9" s="177"/>
      <c r="F9" s="339" t="s">
        <v>35</v>
      </c>
      <c r="G9" s="182"/>
      <c r="H9" s="1645" t="s">
        <v>36</v>
      </c>
      <c r="I9" s="177"/>
      <c r="J9" s="339" t="s">
        <v>35</v>
      </c>
      <c r="K9" s="182"/>
      <c r="L9" s="1645" t="s">
        <v>36</v>
      </c>
      <c r="N9" s="412" t="s">
        <v>37</v>
      </c>
      <c r="O9" s="381"/>
      <c r="P9" s="339" t="s">
        <v>35</v>
      </c>
      <c r="Q9" s="293"/>
      <c r="R9" s="1645" t="s">
        <v>36</v>
      </c>
      <c r="S9" s="177"/>
      <c r="T9" s="339" t="s">
        <v>35</v>
      </c>
      <c r="U9" s="293"/>
      <c r="V9" s="1645" t="s">
        <v>36</v>
      </c>
      <c r="W9" s="177"/>
      <c r="X9" s="339" t="s">
        <v>35</v>
      </c>
      <c r="Y9" s="293"/>
      <c r="Z9" s="1645" t="s">
        <v>36</v>
      </c>
      <c r="AA9" s="177"/>
    </row>
    <row r="10" spans="1:27" s="32" customFormat="1" ht="11.25" customHeight="1">
      <c r="B10" s="295"/>
      <c r="D10" s="343"/>
      <c r="F10" s="295"/>
      <c r="H10" s="343"/>
      <c r="J10" s="295"/>
      <c r="L10" s="343"/>
      <c r="N10" s="12" t="s">
        <v>38</v>
      </c>
      <c r="O10" s="8"/>
      <c r="P10" s="295"/>
      <c r="R10" s="343"/>
      <c r="T10" s="295"/>
      <c r="V10" s="343"/>
      <c r="X10" s="295"/>
      <c r="Z10" s="343"/>
    </row>
    <row r="11" spans="1:27" s="32" customFormat="1" ht="11.25" customHeight="1">
      <c r="B11" s="295"/>
      <c r="D11" s="343"/>
      <c r="F11" s="295"/>
      <c r="H11" s="343"/>
      <c r="J11" s="295"/>
      <c r="L11" s="343"/>
      <c r="N11" s="12" t="s">
        <v>39</v>
      </c>
      <c r="O11" s="8"/>
      <c r="P11" s="295"/>
      <c r="R11" s="343"/>
      <c r="T11" s="295"/>
      <c r="V11" s="343"/>
      <c r="X11" s="295"/>
      <c r="Z11" s="343"/>
    </row>
    <row r="12" spans="1:27" s="32" customFormat="1" ht="23">
      <c r="B12" s="354"/>
      <c r="D12" s="364" t="str">
        <f t="shared" ref="D12:D23" si="0">IF(B12=0,"",B12/B$75)</f>
        <v/>
      </c>
      <c r="F12" s="354"/>
      <c r="H12" s="364" t="str">
        <f t="shared" ref="H12:H23" si="1">IF(F12=0,"",F12/F$75)</f>
        <v/>
      </c>
      <c r="J12" s="354">
        <f>B12+F12</f>
        <v>0</v>
      </c>
      <c r="L12" s="364" t="str">
        <f t="shared" ref="L12:L23" si="2">IF(J12=0,"",J12/J$75)</f>
        <v/>
      </c>
      <c r="N12" s="413" t="s">
        <v>113</v>
      </c>
      <c r="O12" s="306"/>
      <c r="P12" s="354"/>
      <c r="R12" s="364" t="str">
        <f t="shared" ref="R12:R23" si="3">IF(P12=0,"",P12/P$75)</f>
        <v/>
      </c>
      <c r="T12" s="354"/>
      <c r="V12" s="364" t="str">
        <f t="shared" ref="V12:V23" si="4">IF(T12=0,"",T12/T$75)</f>
        <v/>
      </c>
      <c r="X12" s="354">
        <f>P12+T12</f>
        <v>0</v>
      </c>
      <c r="Z12" s="364" t="str">
        <f t="shared" ref="Z12:Z23" si="5">IF(X12=0,"",X12/X$75)</f>
        <v/>
      </c>
    </row>
    <row r="13" spans="1:27" s="32" customFormat="1" ht="11.5">
      <c r="B13" s="355"/>
      <c r="D13" s="365" t="str">
        <f t="shared" si="0"/>
        <v/>
      </c>
      <c r="F13" s="355"/>
      <c r="H13" s="365" t="str">
        <f t="shared" si="1"/>
        <v/>
      </c>
      <c r="J13" s="355">
        <f t="shared" ref="J13:J23" si="6">B13+F13</f>
        <v>0</v>
      </c>
      <c r="L13" s="365" t="str">
        <f t="shared" si="2"/>
        <v/>
      </c>
      <c r="N13" s="413" t="s">
        <v>132</v>
      </c>
      <c r="O13" s="306"/>
      <c r="P13" s="355"/>
      <c r="R13" s="365" t="str">
        <f t="shared" si="3"/>
        <v/>
      </c>
      <c r="T13" s="355"/>
      <c r="V13" s="365" t="str">
        <f t="shared" si="4"/>
        <v/>
      </c>
      <c r="X13" s="355">
        <f t="shared" ref="X13:X23" si="7">P13+T13</f>
        <v>0</v>
      </c>
      <c r="Z13" s="365" t="str">
        <f t="shared" si="5"/>
        <v/>
      </c>
    </row>
    <row r="14" spans="1:27" s="32" customFormat="1" ht="11.25" customHeight="1">
      <c r="B14" s="355"/>
      <c r="D14" s="365" t="str">
        <f t="shared" si="0"/>
        <v/>
      </c>
      <c r="F14" s="355"/>
      <c r="H14" s="365" t="str">
        <f t="shared" si="1"/>
        <v/>
      </c>
      <c r="J14" s="355">
        <f t="shared" si="6"/>
        <v>0</v>
      </c>
      <c r="L14" s="365" t="str">
        <f t="shared" si="2"/>
        <v/>
      </c>
      <c r="N14" s="414" t="s">
        <v>161</v>
      </c>
      <c r="O14" s="306"/>
      <c r="P14" s="355"/>
      <c r="R14" s="365" t="str">
        <f t="shared" si="3"/>
        <v/>
      </c>
      <c r="T14" s="355"/>
      <c r="V14" s="365" t="str">
        <f t="shared" si="4"/>
        <v/>
      </c>
      <c r="X14" s="355">
        <f t="shared" si="7"/>
        <v>0</v>
      </c>
      <c r="Z14" s="365" t="str">
        <f t="shared" si="5"/>
        <v/>
      </c>
    </row>
    <row r="15" spans="1:27" s="32" customFormat="1" ht="11.25" customHeight="1">
      <c r="B15" s="355"/>
      <c r="D15" s="365" t="str">
        <f t="shared" si="0"/>
        <v/>
      </c>
      <c r="F15" s="355"/>
      <c r="H15" s="365" t="str">
        <f t="shared" si="1"/>
        <v/>
      </c>
      <c r="J15" s="355">
        <f t="shared" si="6"/>
        <v>0</v>
      </c>
      <c r="L15" s="365" t="str">
        <f t="shared" si="2"/>
        <v/>
      </c>
      <c r="N15" s="414" t="s">
        <v>162</v>
      </c>
      <c r="O15" s="306"/>
      <c r="P15" s="355"/>
      <c r="R15" s="365" t="str">
        <f t="shared" si="3"/>
        <v/>
      </c>
      <c r="T15" s="355"/>
      <c r="V15" s="365" t="str">
        <f t="shared" si="4"/>
        <v/>
      </c>
      <c r="X15" s="355">
        <f t="shared" si="7"/>
        <v>0</v>
      </c>
      <c r="Z15" s="365" t="str">
        <f t="shared" si="5"/>
        <v/>
      </c>
    </row>
    <row r="16" spans="1:27" s="32" customFormat="1" ht="11.25" customHeight="1">
      <c r="B16" s="355"/>
      <c r="D16" s="365" t="str">
        <f t="shared" si="0"/>
        <v/>
      </c>
      <c r="F16" s="355"/>
      <c r="H16" s="365" t="str">
        <f t="shared" si="1"/>
        <v/>
      </c>
      <c r="J16" s="355">
        <f t="shared" si="6"/>
        <v>0</v>
      </c>
      <c r="L16" s="365" t="str">
        <f t="shared" si="2"/>
        <v/>
      </c>
      <c r="N16" s="414" t="s">
        <v>121</v>
      </c>
      <c r="O16" s="306"/>
      <c r="P16" s="355"/>
      <c r="R16" s="365" t="str">
        <f t="shared" si="3"/>
        <v/>
      </c>
      <c r="T16" s="355"/>
      <c r="V16" s="365" t="str">
        <f t="shared" si="4"/>
        <v/>
      </c>
      <c r="X16" s="355">
        <f t="shared" si="7"/>
        <v>0</v>
      </c>
      <c r="Z16" s="365" t="str">
        <f t="shared" si="5"/>
        <v/>
      </c>
    </row>
    <row r="17" spans="2:27" s="32" customFormat="1" ht="11.25" customHeight="1">
      <c r="B17" s="355"/>
      <c r="D17" s="365" t="str">
        <f t="shared" si="0"/>
        <v/>
      </c>
      <c r="F17" s="355"/>
      <c r="H17" s="365" t="str">
        <f t="shared" si="1"/>
        <v/>
      </c>
      <c r="J17" s="355">
        <f t="shared" si="6"/>
        <v>0</v>
      </c>
      <c r="L17" s="365" t="str">
        <f t="shared" si="2"/>
        <v/>
      </c>
      <c r="N17" s="413" t="s">
        <v>16</v>
      </c>
      <c r="O17" s="306"/>
      <c r="P17" s="355"/>
      <c r="R17" s="365" t="str">
        <f t="shared" si="3"/>
        <v/>
      </c>
      <c r="T17" s="355"/>
      <c r="V17" s="365" t="str">
        <f t="shared" si="4"/>
        <v/>
      </c>
      <c r="X17" s="355">
        <f t="shared" si="7"/>
        <v>0</v>
      </c>
      <c r="Z17" s="365" t="str">
        <f t="shared" si="5"/>
        <v/>
      </c>
    </row>
    <row r="18" spans="2:27" s="32" customFormat="1" ht="11.25" customHeight="1">
      <c r="B18" s="355"/>
      <c r="D18" s="365" t="str">
        <f t="shared" si="0"/>
        <v/>
      </c>
      <c r="F18" s="355"/>
      <c r="H18" s="365" t="str">
        <f t="shared" si="1"/>
        <v/>
      </c>
      <c r="J18" s="355">
        <f t="shared" si="6"/>
        <v>0</v>
      </c>
      <c r="L18" s="365" t="str">
        <f t="shared" si="2"/>
        <v/>
      </c>
      <c r="N18" s="413" t="s">
        <v>115</v>
      </c>
      <c r="O18" s="306"/>
      <c r="P18" s="355"/>
      <c r="R18" s="365" t="str">
        <f t="shared" si="3"/>
        <v/>
      </c>
      <c r="T18" s="355"/>
      <c r="V18" s="365" t="str">
        <f t="shared" si="4"/>
        <v/>
      </c>
      <c r="X18" s="355">
        <f t="shared" si="7"/>
        <v>0</v>
      </c>
      <c r="Z18" s="365" t="str">
        <f t="shared" si="5"/>
        <v/>
      </c>
    </row>
    <row r="19" spans="2:27" s="32" customFormat="1" ht="11.25" customHeight="1">
      <c r="B19" s="355"/>
      <c r="D19" s="365" t="str">
        <f t="shared" si="0"/>
        <v/>
      </c>
      <c r="F19" s="355"/>
      <c r="H19" s="365" t="str">
        <f t="shared" si="1"/>
        <v/>
      </c>
      <c r="J19" s="355">
        <f t="shared" si="6"/>
        <v>0</v>
      </c>
      <c r="L19" s="365" t="str">
        <f t="shared" si="2"/>
        <v/>
      </c>
      <c r="N19" s="413" t="s">
        <v>116</v>
      </c>
      <c r="O19" s="382"/>
      <c r="P19" s="355"/>
      <c r="R19" s="365" t="str">
        <f t="shared" si="3"/>
        <v/>
      </c>
      <c r="T19" s="355"/>
      <c r="V19" s="365" t="str">
        <f t="shared" si="4"/>
        <v/>
      </c>
      <c r="X19" s="355">
        <f t="shared" si="7"/>
        <v>0</v>
      </c>
      <c r="Z19" s="365" t="str">
        <f t="shared" si="5"/>
        <v/>
      </c>
      <c r="AA19" s="41"/>
    </row>
    <row r="20" spans="2:27" s="32" customFormat="1" ht="11.25" customHeight="1">
      <c r="B20" s="355"/>
      <c r="D20" s="365" t="str">
        <f t="shared" si="0"/>
        <v/>
      </c>
      <c r="F20" s="355"/>
      <c r="H20" s="365" t="str">
        <f t="shared" si="1"/>
        <v/>
      </c>
      <c r="J20" s="355">
        <f t="shared" si="6"/>
        <v>0</v>
      </c>
      <c r="L20" s="365" t="str">
        <f t="shared" si="2"/>
        <v/>
      </c>
      <c r="N20" s="414" t="s">
        <v>137</v>
      </c>
      <c r="O20" s="383"/>
      <c r="P20" s="355"/>
      <c r="R20" s="365" t="str">
        <f t="shared" si="3"/>
        <v/>
      </c>
      <c r="T20" s="355"/>
      <c r="V20" s="365" t="str">
        <f t="shared" si="4"/>
        <v/>
      </c>
      <c r="X20" s="355">
        <f t="shared" si="7"/>
        <v>0</v>
      </c>
      <c r="Z20" s="365" t="str">
        <f t="shared" si="5"/>
        <v/>
      </c>
      <c r="AA20" s="41"/>
    </row>
    <row r="21" spans="2:27" s="32" customFormat="1" ht="11.25" customHeight="1">
      <c r="B21" s="355"/>
      <c r="D21" s="365" t="str">
        <f t="shared" si="0"/>
        <v/>
      </c>
      <c r="F21" s="355"/>
      <c r="H21" s="365" t="str">
        <f t="shared" si="1"/>
        <v/>
      </c>
      <c r="J21" s="355">
        <f t="shared" si="6"/>
        <v>0</v>
      </c>
      <c r="L21" s="365" t="str">
        <f t="shared" si="2"/>
        <v/>
      </c>
      <c r="N21" s="299" t="s">
        <v>117</v>
      </c>
      <c r="O21" s="306"/>
      <c r="P21" s="355"/>
      <c r="R21" s="365" t="str">
        <f t="shared" si="3"/>
        <v/>
      </c>
      <c r="T21" s="355"/>
      <c r="V21" s="365" t="str">
        <f t="shared" si="4"/>
        <v/>
      </c>
      <c r="X21" s="355">
        <f t="shared" si="7"/>
        <v>0</v>
      </c>
      <c r="Z21" s="365" t="str">
        <f t="shared" si="5"/>
        <v/>
      </c>
      <c r="AA21" s="41"/>
    </row>
    <row r="22" spans="2:27" s="32" customFormat="1" ht="11.25" customHeight="1">
      <c r="B22" s="355"/>
      <c r="D22" s="365" t="str">
        <f t="shared" si="0"/>
        <v/>
      </c>
      <c r="F22" s="355"/>
      <c r="H22" s="365" t="str">
        <f t="shared" si="1"/>
        <v/>
      </c>
      <c r="J22" s="355">
        <f t="shared" si="6"/>
        <v>0</v>
      </c>
      <c r="L22" s="365" t="str">
        <f t="shared" si="2"/>
        <v/>
      </c>
      <c r="N22" s="450"/>
      <c r="O22" s="306"/>
      <c r="P22" s="355"/>
      <c r="R22" s="365" t="str">
        <f t="shared" si="3"/>
        <v/>
      </c>
      <c r="T22" s="355"/>
      <c r="V22" s="365" t="str">
        <f t="shared" si="4"/>
        <v/>
      </c>
      <c r="X22" s="355">
        <f t="shared" si="7"/>
        <v>0</v>
      </c>
      <c r="Z22" s="365" t="str">
        <f t="shared" si="5"/>
        <v/>
      </c>
      <c r="AA22" s="41"/>
    </row>
    <row r="23" spans="2:27" s="32" customFormat="1" ht="11.25" customHeight="1">
      <c r="B23" s="355"/>
      <c r="D23" s="365" t="str">
        <f t="shared" si="0"/>
        <v/>
      </c>
      <c r="F23" s="355"/>
      <c r="H23" s="365" t="str">
        <f t="shared" si="1"/>
        <v/>
      </c>
      <c r="J23" s="355">
        <f t="shared" si="6"/>
        <v>0</v>
      </c>
      <c r="L23" s="365" t="str">
        <f t="shared" si="2"/>
        <v/>
      </c>
      <c r="N23" s="451"/>
      <c r="O23" s="310"/>
      <c r="P23" s="355"/>
      <c r="R23" s="365" t="str">
        <f t="shared" si="3"/>
        <v/>
      </c>
      <c r="T23" s="355"/>
      <c r="V23" s="365" t="str">
        <f t="shared" si="4"/>
        <v/>
      </c>
      <c r="X23" s="355">
        <f t="shared" si="7"/>
        <v>0</v>
      </c>
      <c r="Z23" s="365" t="str">
        <f t="shared" si="5"/>
        <v/>
      </c>
      <c r="AA23" s="41"/>
    </row>
    <row r="24" spans="2:27" s="32" customFormat="1" ht="11.25" customHeight="1">
      <c r="B24" s="358">
        <f>SUM(B12:B23)</f>
        <v>0</v>
      </c>
      <c r="D24" s="366" t="str">
        <f>IF(B24=0,"",B24/B$75)</f>
        <v/>
      </c>
      <c r="F24" s="358">
        <f>SUM(F12:F23)</f>
        <v>0</v>
      </c>
      <c r="H24" s="366" t="str">
        <f>IF(F24=0,"",F24/F$75)</f>
        <v/>
      </c>
      <c r="J24" s="358">
        <f>SUM(J12:J23)</f>
        <v>0</v>
      </c>
      <c r="L24" s="366" t="str">
        <f>IF(J24=0,"",J24/$J75)</f>
        <v/>
      </c>
      <c r="N24" s="416" t="s">
        <v>54</v>
      </c>
      <c r="O24" s="306"/>
      <c r="P24" s="358">
        <f>SUM(P12:P23)</f>
        <v>0</v>
      </c>
      <c r="R24" s="366" t="str">
        <f>IF(P24=0,"",P24/P$75)</f>
        <v/>
      </c>
      <c r="T24" s="358">
        <f>SUM(T12:T23)</f>
        <v>0</v>
      </c>
      <c r="V24" s="366" t="str">
        <f>IF(T24=0,"",T24/T$75)</f>
        <v/>
      </c>
      <c r="X24" s="358">
        <f>SUM(X12:X23)</f>
        <v>0</v>
      </c>
      <c r="Z24" s="366" t="str">
        <f>IF(X24=0,"",X24/$X75)</f>
        <v/>
      </c>
      <c r="AA24" s="41"/>
    </row>
    <row r="25" spans="2:27" s="32" customFormat="1" ht="21" customHeight="1">
      <c r="B25" s="295"/>
      <c r="D25" s="343"/>
      <c r="F25" s="295"/>
      <c r="H25" s="343"/>
      <c r="J25" s="295"/>
      <c r="L25" s="343"/>
      <c r="N25" s="417" t="s">
        <v>59</v>
      </c>
      <c r="O25" s="384"/>
      <c r="P25" s="295"/>
      <c r="R25" s="343"/>
      <c r="T25" s="295"/>
      <c r="V25" s="343"/>
      <c r="X25" s="295"/>
      <c r="Z25" s="343"/>
      <c r="AA25" s="41"/>
    </row>
    <row r="26" spans="2:27" s="32" customFormat="1" ht="11.25" customHeight="1">
      <c r="B26" s="354"/>
      <c r="D26" s="364" t="str">
        <f t="shared" ref="D26:D33" si="8">IF(B26=0,"",B26/B$75)</f>
        <v/>
      </c>
      <c r="F26" s="354"/>
      <c r="H26" s="364" t="str">
        <f t="shared" ref="H26:H33" si="9">IF(F26=0,"",F26/F$75)</f>
        <v/>
      </c>
      <c r="J26" s="354">
        <f>B26+F26</f>
        <v>0</v>
      </c>
      <c r="L26" s="364" t="str">
        <f>IF(J26=0,"",J26/J$75)</f>
        <v/>
      </c>
      <c r="N26" s="309" t="s">
        <v>60</v>
      </c>
      <c r="O26" s="385"/>
      <c r="P26" s="354"/>
      <c r="R26" s="364" t="str">
        <f t="shared" ref="R26:R33" si="10">IF(P26=0,"",P26/P$75)</f>
        <v/>
      </c>
      <c r="T26" s="354"/>
      <c r="V26" s="364" t="str">
        <f t="shared" ref="V26:V33" si="11">IF(T26=0,"",T26/T$75)</f>
        <v/>
      </c>
      <c r="X26" s="354">
        <f>P26+T26</f>
        <v>0</v>
      </c>
      <c r="Z26" s="364" t="str">
        <f>IF(X26=0,"",X26/X$75)</f>
        <v/>
      </c>
      <c r="AA26" s="41"/>
    </row>
    <row r="27" spans="2:27" s="32" customFormat="1" ht="11.25" customHeight="1">
      <c r="B27" s="355"/>
      <c r="D27" s="365" t="str">
        <f t="shared" si="8"/>
        <v/>
      </c>
      <c r="F27" s="355"/>
      <c r="H27" s="365" t="str">
        <f t="shared" si="9"/>
        <v/>
      </c>
      <c r="J27" s="355">
        <f t="shared" ref="J27:J33" si="12">B27+F27</f>
        <v>0</v>
      </c>
      <c r="L27" s="365" t="str">
        <f t="shared" ref="L27:L33" si="13">IF(J27=0,"",J27/J$75)</f>
        <v/>
      </c>
      <c r="N27" s="236" t="s">
        <v>61</v>
      </c>
      <c r="O27" s="386"/>
      <c r="P27" s="355"/>
      <c r="R27" s="365" t="str">
        <f t="shared" si="10"/>
        <v/>
      </c>
      <c r="T27" s="355"/>
      <c r="V27" s="365" t="str">
        <f t="shared" si="11"/>
        <v/>
      </c>
      <c r="X27" s="355">
        <f t="shared" ref="X27:X33" si="14">P27+T27</f>
        <v>0</v>
      </c>
      <c r="Z27" s="365" t="str">
        <f t="shared" ref="Z27:Z35" si="15">IF(X27=0,"",X27/X$75)</f>
        <v/>
      </c>
      <c r="AA27" s="41"/>
    </row>
    <row r="28" spans="2:27" s="32" customFormat="1" ht="11.25" customHeight="1">
      <c r="B28" s="355"/>
      <c r="D28" s="365" t="str">
        <f t="shared" si="8"/>
        <v/>
      </c>
      <c r="F28" s="355"/>
      <c r="H28" s="365" t="str">
        <f t="shared" si="9"/>
        <v/>
      </c>
      <c r="J28" s="355">
        <f t="shared" si="12"/>
        <v>0</v>
      </c>
      <c r="L28" s="365" t="str">
        <f t="shared" si="13"/>
        <v/>
      </c>
      <c r="N28" s="236" t="s">
        <v>62</v>
      </c>
      <c r="O28" s="386"/>
      <c r="P28" s="355"/>
      <c r="R28" s="365" t="str">
        <f t="shared" si="10"/>
        <v/>
      </c>
      <c r="T28" s="355"/>
      <c r="V28" s="365" t="str">
        <f t="shared" si="11"/>
        <v/>
      </c>
      <c r="X28" s="355">
        <f t="shared" si="14"/>
        <v>0</v>
      </c>
      <c r="Z28" s="365" t="str">
        <f t="shared" si="15"/>
        <v/>
      </c>
      <c r="AA28" s="41"/>
    </row>
    <row r="29" spans="2:27" s="32" customFormat="1" ht="11.25" customHeight="1">
      <c r="B29" s="355"/>
      <c r="D29" s="365" t="str">
        <f t="shared" si="8"/>
        <v/>
      </c>
      <c r="F29" s="355"/>
      <c r="H29" s="365" t="str">
        <f t="shared" si="9"/>
        <v/>
      </c>
      <c r="J29" s="355">
        <f t="shared" si="12"/>
        <v>0</v>
      </c>
      <c r="L29" s="365" t="str">
        <f t="shared" si="13"/>
        <v/>
      </c>
      <c r="N29" s="236" t="s">
        <v>63</v>
      </c>
      <c r="O29" s="386"/>
      <c r="P29" s="355"/>
      <c r="R29" s="365" t="str">
        <f t="shared" si="10"/>
        <v/>
      </c>
      <c r="T29" s="355"/>
      <c r="V29" s="365" t="str">
        <f t="shared" si="11"/>
        <v/>
      </c>
      <c r="X29" s="355">
        <f t="shared" si="14"/>
        <v>0</v>
      </c>
      <c r="Z29" s="365" t="str">
        <f t="shared" si="15"/>
        <v/>
      </c>
      <c r="AA29" s="41"/>
    </row>
    <row r="30" spans="2:27" s="32" customFormat="1" ht="11.25" customHeight="1">
      <c r="B30" s="355"/>
      <c r="D30" s="365" t="str">
        <f t="shared" si="8"/>
        <v/>
      </c>
      <c r="F30" s="355"/>
      <c r="H30" s="365" t="str">
        <f t="shared" si="9"/>
        <v/>
      </c>
      <c r="J30" s="355">
        <f t="shared" si="12"/>
        <v>0</v>
      </c>
      <c r="L30" s="365" t="str">
        <f t="shared" si="13"/>
        <v/>
      </c>
      <c r="N30" s="236" t="s">
        <v>64</v>
      </c>
      <c r="O30" s="386"/>
      <c r="P30" s="355"/>
      <c r="R30" s="365" t="str">
        <f t="shared" si="10"/>
        <v/>
      </c>
      <c r="T30" s="355"/>
      <c r="V30" s="365" t="str">
        <f t="shared" si="11"/>
        <v/>
      </c>
      <c r="X30" s="355">
        <f t="shared" si="14"/>
        <v>0</v>
      </c>
      <c r="Z30" s="365" t="str">
        <f t="shared" si="15"/>
        <v/>
      </c>
      <c r="AA30" s="41"/>
    </row>
    <row r="31" spans="2:27" s="32" customFormat="1" ht="11.25" customHeight="1">
      <c r="B31" s="355"/>
      <c r="D31" s="365" t="str">
        <f t="shared" si="8"/>
        <v/>
      </c>
      <c r="F31" s="355"/>
      <c r="H31" s="365" t="str">
        <f t="shared" si="9"/>
        <v/>
      </c>
      <c r="J31" s="355">
        <f t="shared" si="12"/>
        <v>0</v>
      </c>
      <c r="L31" s="365" t="str">
        <f t="shared" si="13"/>
        <v/>
      </c>
      <c r="N31" s="234" t="s">
        <v>65</v>
      </c>
      <c r="O31" s="382"/>
      <c r="P31" s="355"/>
      <c r="R31" s="365" t="str">
        <f t="shared" si="10"/>
        <v/>
      </c>
      <c r="T31" s="355"/>
      <c r="V31" s="365" t="str">
        <f t="shared" si="11"/>
        <v/>
      </c>
      <c r="X31" s="355">
        <f t="shared" si="14"/>
        <v>0</v>
      </c>
      <c r="Z31" s="365" t="str">
        <f t="shared" si="15"/>
        <v/>
      </c>
      <c r="AA31" s="41"/>
    </row>
    <row r="32" spans="2:27" s="32" customFormat="1" ht="11.25" customHeight="1">
      <c r="B32" s="359"/>
      <c r="D32" s="365" t="str">
        <f t="shared" si="8"/>
        <v/>
      </c>
      <c r="F32" s="359"/>
      <c r="H32" s="365" t="str">
        <f t="shared" si="9"/>
        <v/>
      </c>
      <c r="J32" s="359">
        <f t="shared" si="12"/>
        <v>0</v>
      </c>
      <c r="L32" s="367" t="str">
        <f t="shared" si="13"/>
        <v/>
      </c>
      <c r="N32" s="440"/>
      <c r="O32" s="382"/>
      <c r="P32" s="359"/>
      <c r="R32" s="365" t="str">
        <f t="shared" si="10"/>
        <v/>
      </c>
      <c r="T32" s="359"/>
      <c r="V32" s="365" t="str">
        <f t="shared" si="11"/>
        <v/>
      </c>
      <c r="X32" s="359">
        <f t="shared" si="14"/>
        <v>0</v>
      </c>
      <c r="Z32" s="367" t="str">
        <f t="shared" si="15"/>
        <v/>
      </c>
      <c r="AA32" s="41"/>
    </row>
    <row r="33" spans="2:27" s="32" customFormat="1" ht="11.25" customHeight="1">
      <c r="B33" s="359"/>
      <c r="D33" s="365" t="str">
        <f t="shared" si="8"/>
        <v/>
      </c>
      <c r="F33" s="359"/>
      <c r="H33" s="365" t="str">
        <f t="shared" si="9"/>
        <v/>
      </c>
      <c r="J33" s="359">
        <f t="shared" si="12"/>
        <v>0</v>
      </c>
      <c r="L33" s="367" t="str">
        <f t="shared" si="13"/>
        <v/>
      </c>
      <c r="N33" s="442"/>
      <c r="O33" s="382"/>
      <c r="P33" s="359"/>
      <c r="R33" s="365" t="str">
        <f t="shared" si="10"/>
        <v/>
      </c>
      <c r="T33" s="359"/>
      <c r="V33" s="365" t="str">
        <f t="shared" si="11"/>
        <v/>
      </c>
      <c r="X33" s="359">
        <f t="shared" si="14"/>
        <v>0</v>
      </c>
      <c r="Z33" s="367" t="str">
        <f t="shared" si="15"/>
        <v/>
      </c>
      <c r="AA33" s="41"/>
    </row>
    <row r="34" spans="2:27" s="32" customFormat="1" ht="11.25" customHeight="1">
      <c r="B34" s="358">
        <f>SUM(B26:B33)</f>
        <v>0</v>
      </c>
      <c r="D34" s="366" t="str">
        <f>IF(B34=0,"",B34/B$75)</f>
        <v/>
      </c>
      <c r="F34" s="358">
        <f>SUM(F26:F33)</f>
        <v>0</v>
      </c>
      <c r="H34" s="366" t="str">
        <f>IF(F34=0,"",F34/F$75)</f>
        <v/>
      </c>
      <c r="J34" s="358">
        <f>SUM(J26:J33)</f>
        <v>0</v>
      </c>
      <c r="L34" s="366" t="str">
        <f>IF(J34=0,"",J34/J$75)</f>
        <v/>
      </c>
      <c r="N34" s="416" t="s">
        <v>28</v>
      </c>
      <c r="O34" s="306"/>
      <c r="P34" s="358">
        <f>SUM(P26:P33)</f>
        <v>0</v>
      </c>
      <c r="R34" s="366" t="str">
        <f>IF(P34=0,"",P34/P$75)</f>
        <v/>
      </c>
      <c r="T34" s="358">
        <f>SUM(T26:T33)</f>
        <v>0</v>
      </c>
      <c r="V34" s="366" t="str">
        <f>IF(T34=0,"",T34/T$75)</f>
        <v/>
      </c>
      <c r="X34" s="358">
        <f>SUM(X26:X33)</f>
        <v>0</v>
      </c>
      <c r="Z34" s="366" t="str">
        <f t="shared" si="15"/>
        <v/>
      </c>
      <c r="AA34" s="41"/>
    </row>
    <row r="35" spans="2:27" s="32" customFormat="1" ht="21" customHeight="1">
      <c r="B35" s="361">
        <f>B24+B34</f>
        <v>0</v>
      </c>
      <c r="D35" s="366" t="str">
        <f>IF(B35=0,"",B35/B$75)</f>
        <v/>
      </c>
      <c r="F35" s="361">
        <f>F24+F34</f>
        <v>0</v>
      </c>
      <c r="H35" s="366" t="str">
        <f>IF(F35=0,"",F35/F$75)</f>
        <v/>
      </c>
      <c r="J35" s="361">
        <f>J24+J34</f>
        <v>0</v>
      </c>
      <c r="L35" s="366" t="str">
        <f>IF(J35=0,"",J35/J$75)</f>
        <v/>
      </c>
      <c r="N35" s="418" t="s">
        <v>10</v>
      </c>
      <c r="O35" s="310"/>
      <c r="P35" s="361">
        <f>P24+P34</f>
        <v>0</v>
      </c>
      <c r="R35" s="366" t="str">
        <f>IF(P35=0,"",P35/P$75)</f>
        <v/>
      </c>
      <c r="T35" s="361">
        <f>T24+T34</f>
        <v>0</v>
      </c>
      <c r="V35" s="366" t="str">
        <f>IF(T35=0,"",T35/T$75)</f>
        <v/>
      </c>
      <c r="X35" s="361">
        <f>X24+X34</f>
        <v>0</v>
      </c>
      <c r="Z35" s="366" t="str">
        <f t="shared" si="15"/>
        <v/>
      </c>
      <c r="AA35" s="41"/>
    </row>
    <row r="36" spans="2:27" s="32" customFormat="1" ht="20.25" customHeight="1">
      <c r="B36" s="295"/>
      <c r="D36" s="343"/>
      <c r="F36" s="295"/>
      <c r="H36" s="343"/>
      <c r="J36" s="295"/>
      <c r="L36" s="343"/>
      <c r="N36" s="419" t="s">
        <v>66</v>
      </c>
      <c r="O36" s="387"/>
      <c r="P36" s="295"/>
      <c r="R36" s="343"/>
      <c r="T36" s="295"/>
      <c r="V36" s="343"/>
      <c r="X36" s="295"/>
      <c r="Z36" s="343"/>
      <c r="AA36" s="41"/>
    </row>
    <row r="37" spans="2:27" s="32" customFormat="1" ht="21" customHeight="1">
      <c r="B37" s="295"/>
      <c r="D37" s="343"/>
      <c r="F37" s="295"/>
      <c r="H37" s="343"/>
      <c r="J37" s="295"/>
      <c r="L37" s="343"/>
      <c r="N37" s="12" t="s">
        <v>67</v>
      </c>
      <c r="O37" s="8"/>
      <c r="P37" s="295"/>
      <c r="R37" s="343"/>
      <c r="T37" s="295"/>
      <c r="V37" s="343"/>
      <c r="X37" s="295"/>
      <c r="Z37" s="343"/>
      <c r="AA37" s="41"/>
    </row>
    <row r="38" spans="2:27" s="32" customFormat="1" ht="12" customHeight="1">
      <c r="B38" s="295"/>
      <c r="D38" s="343" t="str">
        <f>IF(B38=0,"",B38/B$75)</f>
        <v/>
      </c>
      <c r="F38" s="295"/>
      <c r="H38" s="343" t="str">
        <f>IF(F38=0,"",F38/F$75)</f>
        <v/>
      </c>
      <c r="J38" s="295"/>
      <c r="L38" s="343"/>
      <c r="N38" s="420" t="s">
        <v>68</v>
      </c>
      <c r="O38" s="388"/>
      <c r="P38" s="295"/>
      <c r="R38" s="343" t="str">
        <f>IF(P38=0,"",P38/P$75)</f>
        <v/>
      </c>
      <c r="T38" s="295"/>
      <c r="V38" s="343" t="str">
        <f>IF(T38=0,"",T38/T$75)</f>
        <v/>
      </c>
      <c r="X38" s="295"/>
      <c r="Z38" s="343"/>
      <c r="AA38" s="41"/>
    </row>
    <row r="39" spans="2:27" s="32" customFormat="1" ht="11.25" customHeight="1">
      <c r="B39" s="354"/>
      <c r="D39" s="364" t="str">
        <f>IF(B39=0,"",B39/B$75)</f>
        <v/>
      </c>
      <c r="F39" s="354"/>
      <c r="H39" s="364" t="str">
        <f>IF(F39=0,"",F39/F$75)</f>
        <v/>
      </c>
      <c r="J39" s="354">
        <f>B39+F39</f>
        <v>0</v>
      </c>
      <c r="L39" s="364" t="str">
        <f t="shared" ref="L39:L50" si="16">IF(J39=0,"",J39/J$75)</f>
        <v/>
      </c>
      <c r="N39" s="236" t="s">
        <v>724</v>
      </c>
      <c r="O39" s="386"/>
      <c r="P39" s="354"/>
      <c r="R39" s="364" t="str">
        <f>IF(P39=0,"",P39/P$75)</f>
        <v/>
      </c>
      <c r="T39" s="354"/>
      <c r="V39" s="364" t="str">
        <f>IF(T39=0,"",T39/T$75)</f>
        <v/>
      </c>
      <c r="X39" s="354">
        <f>P39+T39</f>
        <v>0</v>
      </c>
      <c r="Z39" s="364" t="str">
        <f t="shared" ref="Z39:Z50" si="17">IF(X39=0,"",X39/X$75)</f>
        <v/>
      </c>
      <c r="AA39" s="41"/>
    </row>
    <row r="40" spans="2:27" s="32" customFormat="1" ht="11.25" customHeight="1">
      <c r="B40" s="355"/>
      <c r="D40" s="365" t="str">
        <f>IF(B40=0,"",B40/B$75)</f>
        <v/>
      </c>
      <c r="F40" s="355"/>
      <c r="H40" s="365" t="str">
        <f>IF(F40=0,"",F40/F$75)</f>
        <v/>
      </c>
      <c r="J40" s="355">
        <f t="shared" ref="J40:J51" si="18">B40+F40</f>
        <v>0</v>
      </c>
      <c r="L40" s="365" t="str">
        <f t="shared" si="16"/>
        <v/>
      </c>
      <c r="N40" s="236" t="s">
        <v>334</v>
      </c>
      <c r="O40" s="386"/>
      <c r="P40" s="355"/>
      <c r="R40" s="365" t="str">
        <f>IF(P40=0,"",P40/P$75)</f>
        <v/>
      </c>
      <c r="T40" s="355"/>
      <c r="V40" s="365" t="str">
        <f>IF(T40=0,"",T40/T$75)</f>
        <v/>
      </c>
      <c r="X40" s="355">
        <f>P40+T40</f>
        <v>0</v>
      </c>
      <c r="Z40" s="365" t="str">
        <f t="shared" si="17"/>
        <v/>
      </c>
      <c r="AA40" s="41"/>
    </row>
    <row r="41" spans="2:27" s="32" customFormat="1" ht="12.75" customHeight="1">
      <c r="B41" s="355"/>
      <c r="D41" s="365" t="str">
        <f t="shared" ref="D41:D50" si="19">IF(B41=0,"",B41/B$75)</f>
        <v/>
      </c>
      <c r="F41" s="355"/>
      <c r="H41" s="365" t="str">
        <f t="shared" ref="H41:H50" si="20">IF(F41=0,"",F41/F$75)</f>
        <v/>
      </c>
      <c r="J41" s="355">
        <f t="shared" si="18"/>
        <v>0</v>
      </c>
      <c r="L41" s="365" t="str">
        <f t="shared" si="16"/>
        <v/>
      </c>
      <c r="N41" s="236" t="s">
        <v>69</v>
      </c>
      <c r="O41" s="386"/>
      <c r="P41" s="355"/>
      <c r="R41" s="365" t="str">
        <f t="shared" ref="R41:R50" si="21">IF(P41=0,"",P41/P$75)</f>
        <v/>
      </c>
      <c r="T41" s="355"/>
      <c r="V41" s="365" t="str">
        <f t="shared" ref="V41:V50" si="22">IF(T41=0,"",T41/T$75)</f>
        <v/>
      </c>
      <c r="X41" s="355">
        <f t="shared" ref="X41:X51" si="23">P41+T41</f>
        <v>0</v>
      </c>
      <c r="Z41" s="365" t="str">
        <f t="shared" si="17"/>
        <v/>
      </c>
      <c r="AA41" s="41"/>
    </row>
    <row r="42" spans="2:27" s="32" customFormat="1" ht="11.25" customHeight="1">
      <c r="B42" s="355"/>
      <c r="D42" s="365" t="str">
        <f t="shared" si="19"/>
        <v/>
      </c>
      <c r="F42" s="355"/>
      <c r="H42" s="365" t="str">
        <f t="shared" si="20"/>
        <v/>
      </c>
      <c r="J42" s="355">
        <f t="shared" si="18"/>
        <v>0</v>
      </c>
      <c r="L42" s="365" t="str">
        <f t="shared" si="16"/>
        <v/>
      </c>
      <c r="N42" s="240"/>
      <c r="O42" s="383"/>
      <c r="P42" s="355"/>
      <c r="R42" s="365" t="str">
        <f t="shared" si="21"/>
        <v/>
      </c>
      <c r="T42" s="355"/>
      <c r="V42" s="365" t="str">
        <f t="shared" si="22"/>
        <v/>
      </c>
      <c r="X42" s="355">
        <f t="shared" si="23"/>
        <v>0</v>
      </c>
      <c r="Z42" s="365" t="str">
        <f t="shared" si="17"/>
        <v/>
      </c>
      <c r="AA42" s="41"/>
    </row>
    <row r="43" spans="2:27" s="32" customFormat="1" ht="11.25" customHeight="1">
      <c r="B43" s="355"/>
      <c r="D43" s="365" t="str">
        <f t="shared" si="19"/>
        <v/>
      </c>
      <c r="F43" s="355"/>
      <c r="H43" s="365" t="str">
        <f t="shared" si="20"/>
        <v/>
      </c>
      <c r="J43" s="355">
        <f t="shared" si="18"/>
        <v>0</v>
      </c>
      <c r="L43" s="365" t="str">
        <f t="shared" si="16"/>
        <v/>
      </c>
      <c r="N43" s="240"/>
      <c r="O43" s="383"/>
      <c r="P43" s="355"/>
      <c r="R43" s="365" t="str">
        <f t="shared" si="21"/>
        <v/>
      </c>
      <c r="T43" s="355"/>
      <c r="V43" s="365" t="str">
        <f t="shared" si="22"/>
        <v/>
      </c>
      <c r="X43" s="355">
        <f t="shared" si="23"/>
        <v>0</v>
      </c>
      <c r="Z43" s="365" t="str">
        <f t="shared" si="17"/>
        <v/>
      </c>
      <c r="AA43" s="41"/>
    </row>
    <row r="44" spans="2:27" s="32" customFormat="1" ht="11.25" customHeight="1">
      <c r="B44" s="355"/>
      <c r="D44" s="365" t="str">
        <f t="shared" si="19"/>
        <v/>
      </c>
      <c r="F44" s="355"/>
      <c r="H44" s="365" t="str">
        <f t="shared" si="20"/>
        <v/>
      </c>
      <c r="J44" s="355">
        <f t="shared" si="18"/>
        <v>0</v>
      </c>
      <c r="L44" s="365" t="str">
        <f t="shared" si="16"/>
        <v/>
      </c>
      <c r="N44" s="236" t="s">
        <v>70</v>
      </c>
      <c r="O44" s="386"/>
      <c r="P44" s="355"/>
      <c r="R44" s="365" t="str">
        <f t="shared" si="21"/>
        <v/>
      </c>
      <c r="T44" s="355"/>
      <c r="V44" s="365" t="str">
        <f t="shared" si="22"/>
        <v/>
      </c>
      <c r="X44" s="355">
        <f t="shared" si="23"/>
        <v>0</v>
      </c>
      <c r="Z44" s="365" t="str">
        <f t="shared" si="17"/>
        <v/>
      </c>
      <c r="AA44" s="41"/>
    </row>
    <row r="45" spans="2:27" s="32" customFormat="1" ht="23">
      <c r="B45" s="355"/>
      <c r="D45" s="365" t="str">
        <f t="shared" si="19"/>
        <v/>
      </c>
      <c r="F45" s="355"/>
      <c r="H45" s="365" t="str">
        <f t="shared" si="20"/>
        <v/>
      </c>
      <c r="J45" s="355">
        <f t="shared" si="18"/>
        <v>0</v>
      </c>
      <c r="L45" s="365" t="str">
        <f t="shared" si="16"/>
        <v/>
      </c>
      <c r="N45" s="236" t="s">
        <v>383</v>
      </c>
      <c r="O45" s="386"/>
      <c r="P45" s="355"/>
      <c r="R45" s="365" t="str">
        <f t="shared" si="21"/>
        <v/>
      </c>
      <c r="T45" s="355"/>
      <c r="V45" s="365" t="str">
        <f t="shared" si="22"/>
        <v/>
      </c>
      <c r="X45" s="355">
        <f t="shared" si="23"/>
        <v>0</v>
      </c>
      <c r="Z45" s="365" t="str">
        <f t="shared" si="17"/>
        <v/>
      </c>
      <c r="AA45" s="41"/>
    </row>
    <row r="46" spans="2:27" s="32" customFormat="1" ht="11.5">
      <c r="B46" s="355"/>
      <c r="D46" s="365" t="str">
        <f>IF(B46=0,"",B46/B$75)</f>
        <v/>
      </c>
      <c r="F46" s="355"/>
      <c r="H46" s="365" t="str">
        <f>IF(F46=0,"",F46/F$75)</f>
        <v/>
      </c>
      <c r="J46" s="355">
        <f>B46+F46</f>
        <v>0</v>
      </c>
      <c r="L46" s="365" t="str">
        <f>IF(J46=0,"",J46/J$75)</f>
        <v/>
      </c>
      <c r="N46" s="236" t="s">
        <v>182</v>
      </c>
      <c r="O46" s="386"/>
      <c r="P46" s="355"/>
      <c r="R46" s="365" t="str">
        <f>IF(P46=0,"",P46/P$75)</f>
        <v/>
      </c>
      <c r="T46" s="355"/>
      <c r="V46" s="365" t="str">
        <f>IF(T46=0,"",T46/T$75)</f>
        <v/>
      </c>
      <c r="X46" s="355">
        <f>P46+T46</f>
        <v>0</v>
      </c>
      <c r="Z46" s="365" t="str">
        <f>IF(X46=0,"",X46/X$75)</f>
        <v/>
      </c>
      <c r="AA46" s="41"/>
    </row>
    <row r="47" spans="2:27" s="32" customFormat="1" ht="11.25" customHeight="1">
      <c r="B47" s="355"/>
      <c r="D47" s="365" t="str">
        <f t="shared" si="19"/>
        <v/>
      </c>
      <c r="F47" s="355"/>
      <c r="H47" s="365" t="str">
        <f t="shared" si="20"/>
        <v/>
      </c>
      <c r="J47" s="355">
        <f t="shared" si="18"/>
        <v>0</v>
      </c>
      <c r="L47" s="365" t="str">
        <f t="shared" si="16"/>
        <v/>
      </c>
      <c r="N47" s="236" t="s">
        <v>71</v>
      </c>
      <c r="O47" s="386"/>
      <c r="P47" s="355"/>
      <c r="R47" s="365" t="str">
        <f t="shared" si="21"/>
        <v/>
      </c>
      <c r="T47" s="355"/>
      <c r="V47" s="365" t="str">
        <f t="shared" si="22"/>
        <v/>
      </c>
      <c r="X47" s="355">
        <f t="shared" si="23"/>
        <v>0</v>
      </c>
      <c r="Z47" s="365" t="str">
        <f t="shared" si="17"/>
        <v/>
      </c>
      <c r="AA47" s="41"/>
    </row>
    <row r="48" spans="2:27" s="32" customFormat="1" ht="11.25" customHeight="1">
      <c r="B48" s="355"/>
      <c r="D48" s="365" t="str">
        <f t="shared" si="19"/>
        <v/>
      </c>
      <c r="F48" s="355"/>
      <c r="H48" s="365" t="str">
        <f t="shared" si="20"/>
        <v/>
      </c>
      <c r="J48" s="355">
        <f t="shared" si="18"/>
        <v>0</v>
      </c>
      <c r="L48" s="365" t="str">
        <f t="shared" si="16"/>
        <v/>
      </c>
      <c r="N48" s="236" t="s">
        <v>72</v>
      </c>
      <c r="O48" s="386"/>
      <c r="P48" s="355"/>
      <c r="R48" s="365" t="str">
        <f t="shared" si="21"/>
        <v/>
      </c>
      <c r="T48" s="355"/>
      <c r="V48" s="365" t="str">
        <f t="shared" si="22"/>
        <v/>
      </c>
      <c r="X48" s="355">
        <f t="shared" si="23"/>
        <v>0</v>
      </c>
      <c r="Z48" s="365" t="str">
        <f t="shared" si="17"/>
        <v/>
      </c>
      <c r="AA48" s="41"/>
    </row>
    <row r="49" spans="2:27" s="32" customFormat="1" ht="11.25" customHeight="1">
      <c r="B49" s="355"/>
      <c r="D49" s="365" t="str">
        <f t="shared" si="19"/>
        <v/>
      </c>
      <c r="F49" s="355"/>
      <c r="H49" s="365" t="str">
        <f t="shared" si="20"/>
        <v/>
      </c>
      <c r="J49" s="355">
        <f t="shared" si="18"/>
        <v>0</v>
      </c>
      <c r="L49" s="365" t="str">
        <f t="shared" si="16"/>
        <v/>
      </c>
      <c r="N49" s="236" t="s">
        <v>117</v>
      </c>
      <c r="O49" s="386"/>
      <c r="P49" s="355"/>
      <c r="R49" s="365" t="str">
        <f t="shared" si="21"/>
        <v/>
      </c>
      <c r="T49" s="355"/>
      <c r="V49" s="365" t="str">
        <f t="shared" si="22"/>
        <v/>
      </c>
      <c r="X49" s="355">
        <f t="shared" si="23"/>
        <v>0</v>
      </c>
      <c r="Z49" s="365" t="str">
        <f t="shared" si="17"/>
        <v/>
      </c>
      <c r="AA49" s="41"/>
    </row>
    <row r="50" spans="2:27" s="32" customFormat="1" ht="11.25" customHeight="1">
      <c r="B50" s="355"/>
      <c r="D50" s="365" t="str">
        <f t="shared" si="19"/>
        <v/>
      </c>
      <c r="F50" s="355"/>
      <c r="H50" s="365" t="str">
        <f t="shared" si="20"/>
        <v/>
      </c>
      <c r="J50" s="355">
        <f t="shared" si="18"/>
        <v>0</v>
      </c>
      <c r="L50" s="365" t="str">
        <f t="shared" si="16"/>
        <v/>
      </c>
      <c r="N50" s="443"/>
      <c r="O50" s="386"/>
      <c r="P50" s="355"/>
      <c r="R50" s="365" t="str">
        <f t="shared" si="21"/>
        <v/>
      </c>
      <c r="T50" s="355"/>
      <c r="V50" s="365" t="str">
        <f t="shared" si="22"/>
        <v/>
      </c>
      <c r="X50" s="355">
        <f t="shared" si="23"/>
        <v>0</v>
      </c>
      <c r="Z50" s="365" t="str">
        <f t="shared" si="17"/>
        <v/>
      </c>
      <c r="AA50" s="41"/>
    </row>
    <row r="51" spans="2:27" s="32" customFormat="1" ht="11.25" customHeight="1">
      <c r="B51" s="355"/>
      <c r="D51" s="365" t="str">
        <f>IF(B51=0,"",B51/B$75)</f>
        <v/>
      </c>
      <c r="F51" s="355"/>
      <c r="H51" s="365" t="str">
        <f>IF(F51=0,"",F51/F$75)</f>
        <v/>
      </c>
      <c r="J51" s="355">
        <f t="shared" si="18"/>
        <v>0</v>
      </c>
      <c r="L51" s="365" t="str">
        <f>IF(J51=0,"",J51/J$75)</f>
        <v/>
      </c>
      <c r="N51" s="447"/>
      <c r="O51" s="383"/>
      <c r="P51" s="355"/>
      <c r="R51" s="365" t="str">
        <f>IF(P51=0,"",P51/P$75)</f>
        <v/>
      </c>
      <c r="T51" s="355"/>
      <c r="V51" s="365" t="str">
        <f>IF(T51=0,"",T51/T$75)</f>
        <v/>
      </c>
      <c r="X51" s="355">
        <f t="shared" si="23"/>
        <v>0</v>
      </c>
      <c r="Z51" s="365" t="str">
        <f>IF(X51=0,"",X51/X$75)</f>
        <v/>
      </c>
      <c r="AA51" s="41"/>
    </row>
    <row r="52" spans="2:27" s="32" customFormat="1" ht="11.25" customHeight="1">
      <c r="B52" s="358">
        <f>SUM(B38:B51)</f>
        <v>0</v>
      </c>
      <c r="D52" s="366" t="str">
        <f>IF(B52=0,"",B52/B$75)</f>
        <v/>
      </c>
      <c r="F52" s="358">
        <f>SUM(F38:F51)</f>
        <v>0</v>
      </c>
      <c r="H52" s="366" t="str">
        <f>IF(F52=0,"",F52/F$75)</f>
        <v/>
      </c>
      <c r="J52" s="358">
        <f>SUM(J39:J51)</f>
        <v>0</v>
      </c>
      <c r="L52" s="366" t="str">
        <f>IF(J52=0,"",J52/J$75)</f>
        <v/>
      </c>
      <c r="N52" s="416" t="s">
        <v>28</v>
      </c>
      <c r="O52" s="306"/>
      <c r="P52" s="358">
        <f>SUM(P38:P51)</f>
        <v>0</v>
      </c>
      <c r="R52" s="366" t="str">
        <f>IF(P52=0,"",P52/P$75)</f>
        <v/>
      </c>
      <c r="T52" s="358">
        <f>SUM(T38:T51)</f>
        <v>0</v>
      </c>
      <c r="V52" s="366" t="str">
        <f>IF(T52=0,"",T52/T$75)</f>
        <v/>
      </c>
      <c r="X52" s="358">
        <f>SUM(X39:X51)</f>
        <v>0</v>
      </c>
      <c r="Z52" s="366" t="str">
        <f>IF(X52=0,"",X52/X$75)</f>
        <v/>
      </c>
      <c r="AA52" s="41"/>
    </row>
    <row r="53" spans="2:27" s="32" customFormat="1" ht="21" customHeight="1">
      <c r="B53" s="295"/>
      <c r="D53" s="343"/>
      <c r="F53" s="295"/>
      <c r="H53" s="343"/>
      <c r="J53" s="295"/>
      <c r="L53" s="343"/>
      <c r="N53" s="12" t="s">
        <v>73</v>
      </c>
      <c r="O53" s="8"/>
      <c r="P53" s="295"/>
      <c r="R53" s="343"/>
      <c r="T53" s="295"/>
      <c r="V53" s="343"/>
      <c r="X53" s="295"/>
      <c r="Z53" s="343"/>
      <c r="AA53" s="41"/>
    </row>
    <row r="54" spans="2:27" s="32" customFormat="1" ht="11.25" customHeight="1">
      <c r="B54" s="295"/>
      <c r="D54" s="343" t="str">
        <f t="shared" ref="D54:D59" si="24">IF(B54=0,"",B54/B$75)</f>
        <v/>
      </c>
      <c r="F54" s="295"/>
      <c r="H54" s="343" t="str">
        <f t="shared" ref="H54:H59" si="25">IF(F54=0,"",F54/F$75)</f>
        <v/>
      </c>
      <c r="J54" s="295"/>
      <c r="L54" s="343"/>
      <c r="N54" s="309" t="s">
        <v>635</v>
      </c>
      <c r="O54" s="388"/>
      <c r="P54" s="295"/>
      <c r="R54" s="343" t="str">
        <f t="shared" ref="R54:R59" si="26">IF(P54=0,"",P54/P$75)</f>
        <v/>
      </c>
      <c r="T54" s="295"/>
      <c r="V54" s="343" t="str">
        <f t="shared" ref="V54:V59" si="27">IF(T54=0,"",T54/T$75)</f>
        <v/>
      </c>
      <c r="X54" s="295"/>
      <c r="Z54" s="343"/>
      <c r="AA54" s="41"/>
    </row>
    <row r="55" spans="2:27" s="32" customFormat="1" ht="11.25" customHeight="1">
      <c r="B55" s="354"/>
      <c r="D55" s="364" t="str">
        <f t="shared" si="24"/>
        <v/>
      </c>
      <c r="F55" s="354"/>
      <c r="H55" s="364" t="str">
        <f t="shared" si="25"/>
        <v/>
      </c>
      <c r="J55" s="354">
        <f>B55+F55</f>
        <v>0</v>
      </c>
      <c r="L55" s="364" t="str">
        <f t="shared" ref="L55:L64" si="28">IF(J55=0,"",J55/J$75)</f>
        <v/>
      </c>
      <c r="N55" s="236" t="s">
        <v>74</v>
      </c>
      <c r="O55" s="386"/>
      <c r="P55" s="354"/>
      <c r="R55" s="364" t="str">
        <f t="shared" si="26"/>
        <v/>
      </c>
      <c r="T55" s="354"/>
      <c r="V55" s="364" t="str">
        <f t="shared" si="27"/>
        <v/>
      </c>
      <c r="X55" s="354">
        <f t="shared" ref="X55:X61" si="29">P55+T55</f>
        <v>0</v>
      </c>
      <c r="Z55" s="364" t="str">
        <f t="shared" ref="Z55:Z64" si="30">IF(X55=0,"",X55/X$75)</f>
        <v/>
      </c>
      <c r="AA55" s="41"/>
    </row>
    <row r="56" spans="2:27" s="32" customFormat="1" ht="11.25" customHeight="1">
      <c r="B56" s="355"/>
      <c r="D56" s="365" t="str">
        <f t="shared" si="24"/>
        <v/>
      </c>
      <c r="F56" s="355"/>
      <c r="H56" s="365" t="str">
        <f t="shared" si="25"/>
        <v/>
      </c>
      <c r="J56" s="355">
        <f t="shared" ref="J56:J61" si="31">B56+F56</f>
        <v>0</v>
      </c>
      <c r="L56" s="365" t="str">
        <f t="shared" si="28"/>
        <v/>
      </c>
      <c r="N56" s="236" t="s">
        <v>75</v>
      </c>
      <c r="O56" s="386"/>
      <c r="P56" s="355"/>
      <c r="R56" s="365" t="str">
        <f t="shared" si="26"/>
        <v/>
      </c>
      <c r="T56" s="355"/>
      <c r="V56" s="365" t="str">
        <f t="shared" si="27"/>
        <v/>
      </c>
      <c r="X56" s="355">
        <f t="shared" si="29"/>
        <v>0</v>
      </c>
      <c r="Z56" s="365" t="str">
        <f t="shared" si="30"/>
        <v/>
      </c>
      <c r="AA56" s="41"/>
    </row>
    <row r="57" spans="2:27" s="32" customFormat="1" ht="11.25" customHeight="1">
      <c r="B57" s="355"/>
      <c r="D57" s="365" t="str">
        <f t="shared" si="24"/>
        <v/>
      </c>
      <c r="F57" s="355"/>
      <c r="H57" s="365" t="str">
        <f t="shared" si="25"/>
        <v/>
      </c>
      <c r="J57" s="355">
        <f t="shared" si="31"/>
        <v>0</v>
      </c>
      <c r="L57" s="365" t="str">
        <f t="shared" si="28"/>
        <v/>
      </c>
      <c r="N57" s="234" t="s">
        <v>69</v>
      </c>
      <c r="O57" s="382"/>
      <c r="P57" s="355"/>
      <c r="R57" s="365" t="str">
        <f t="shared" si="26"/>
        <v/>
      </c>
      <c r="T57" s="355"/>
      <c r="V57" s="365" t="str">
        <f t="shared" si="27"/>
        <v/>
      </c>
      <c r="X57" s="355">
        <f t="shared" si="29"/>
        <v>0</v>
      </c>
      <c r="Z57" s="365" t="str">
        <f t="shared" si="30"/>
        <v/>
      </c>
      <c r="AA57" s="41"/>
    </row>
    <row r="58" spans="2:27" s="32" customFormat="1" ht="11.25" customHeight="1">
      <c r="B58" s="355"/>
      <c r="D58" s="365" t="str">
        <f t="shared" si="24"/>
        <v/>
      </c>
      <c r="F58" s="355"/>
      <c r="H58" s="365" t="str">
        <f t="shared" si="25"/>
        <v/>
      </c>
      <c r="J58" s="355">
        <f t="shared" si="31"/>
        <v>0</v>
      </c>
      <c r="L58" s="365" t="str">
        <f t="shared" si="28"/>
        <v/>
      </c>
      <c r="N58" s="440"/>
      <c r="O58" s="383"/>
      <c r="P58" s="355"/>
      <c r="R58" s="365" t="str">
        <f t="shared" si="26"/>
        <v/>
      </c>
      <c r="T58" s="355"/>
      <c r="V58" s="365" t="str">
        <f t="shared" si="27"/>
        <v/>
      </c>
      <c r="X58" s="355">
        <f t="shared" si="29"/>
        <v>0</v>
      </c>
      <c r="Z58" s="365" t="str">
        <f t="shared" si="30"/>
        <v/>
      </c>
      <c r="AA58" s="41"/>
    </row>
    <row r="59" spans="2:27" s="32" customFormat="1" ht="11.25" customHeight="1">
      <c r="B59" s="355"/>
      <c r="D59" s="365" t="str">
        <f t="shared" si="24"/>
        <v/>
      </c>
      <c r="F59" s="355"/>
      <c r="H59" s="365" t="str">
        <f t="shared" si="25"/>
        <v/>
      </c>
      <c r="J59" s="355">
        <f t="shared" si="31"/>
        <v>0</v>
      </c>
      <c r="L59" s="365" t="str">
        <f t="shared" si="28"/>
        <v/>
      </c>
      <c r="N59" s="442"/>
      <c r="O59" s="383"/>
      <c r="P59" s="355"/>
      <c r="R59" s="365" t="str">
        <f t="shared" si="26"/>
        <v/>
      </c>
      <c r="T59" s="355"/>
      <c r="V59" s="365" t="str">
        <f t="shared" si="27"/>
        <v/>
      </c>
      <c r="X59" s="355">
        <f t="shared" si="29"/>
        <v>0</v>
      </c>
      <c r="Z59" s="365" t="str">
        <f t="shared" si="30"/>
        <v/>
      </c>
      <c r="AA59" s="41"/>
    </row>
    <row r="60" spans="2:27" s="32" customFormat="1" ht="11.25" customHeight="1">
      <c r="B60" s="355"/>
      <c r="D60" s="365" t="str">
        <f t="shared" ref="D60:D65" si="32">IF(B60=0,"",B60/B$75)</f>
        <v/>
      </c>
      <c r="F60" s="355"/>
      <c r="H60" s="365" t="str">
        <f t="shared" ref="H60:H65" si="33">IF(F60=0,"",F60/F$75)</f>
        <v/>
      </c>
      <c r="J60" s="355">
        <f t="shared" si="31"/>
        <v>0</v>
      </c>
      <c r="L60" s="365" t="str">
        <f t="shared" si="28"/>
        <v/>
      </c>
      <c r="N60" s="236" t="s">
        <v>76</v>
      </c>
      <c r="O60" s="386"/>
      <c r="P60" s="355"/>
      <c r="R60" s="365" t="str">
        <f t="shared" ref="R60:R65" si="34">IF(P60=0,"",P60/P$75)</f>
        <v/>
      </c>
      <c r="T60" s="355"/>
      <c r="V60" s="365" t="str">
        <f t="shared" ref="V60:V64" si="35">IF(T60=0,"",T60/T$75)</f>
        <v/>
      </c>
      <c r="X60" s="355">
        <f t="shared" si="29"/>
        <v>0</v>
      </c>
      <c r="Z60" s="365" t="str">
        <f t="shared" si="30"/>
        <v/>
      </c>
      <c r="AA60" s="41"/>
    </row>
    <row r="61" spans="2:27" s="32" customFormat="1" ht="11.25" customHeight="1">
      <c r="B61" s="355"/>
      <c r="D61" s="365" t="str">
        <f t="shared" si="32"/>
        <v/>
      </c>
      <c r="F61" s="355"/>
      <c r="H61" s="365" t="str">
        <f t="shared" si="33"/>
        <v/>
      </c>
      <c r="J61" s="355">
        <f t="shared" si="31"/>
        <v>0</v>
      </c>
      <c r="L61" s="365" t="str">
        <f t="shared" si="28"/>
        <v/>
      </c>
      <c r="N61" s="236" t="s">
        <v>47</v>
      </c>
      <c r="O61" s="386"/>
      <c r="P61" s="355"/>
      <c r="R61" s="365" t="str">
        <f t="shared" si="34"/>
        <v/>
      </c>
      <c r="T61" s="355"/>
      <c r="V61" s="365" t="str">
        <f t="shared" si="35"/>
        <v/>
      </c>
      <c r="X61" s="355">
        <f t="shared" si="29"/>
        <v>0</v>
      </c>
      <c r="Z61" s="365" t="str">
        <f t="shared" si="30"/>
        <v/>
      </c>
      <c r="AA61" s="41"/>
    </row>
    <row r="62" spans="2:27" s="32" customFormat="1" ht="11.25" customHeight="1">
      <c r="B62" s="359"/>
      <c r="D62" s="367" t="str">
        <f t="shared" si="32"/>
        <v/>
      </c>
      <c r="F62" s="359"/>
      <c r="H62" s="367" t="str">
        <f t="shared" si="33"/>
        <v/>
      </c>
      <c r="J62" s="359">
        <f>B62+F62</f>
        <v>0</v>
      </c>
      <c r="L62" s="367" t="str">
        <f t="shared" si="28"/>
        <v/>
      </c>
      <c r="N62" s="236" t="s">
        <v>117</v>
      </c>
      <c r="O62" s="386"/>
      <c r="P62" s="359"/>
      <c r="R62" s="367" t="str">
        <f t="shared" si="34"/>
        <v/>
      </c>
      <c r="T62" s="359"/>
      <c r="V62" s="367" t="str">
        <f t="shared" si="35"/>
        <v/>
      </c>
      <c r="X62" s="359">
        <f>P62+T62</f>
        <v>0</v>
      </c>
      <c r="Z62" s="367" t="str">
        <f t="shared" si="30"/>
        <v/>
      </c>
      <c r="AA62" s="41"/>
    </row>
    <row r="63" spans="2:27" s="32" customFormat="1" ht="11.25" customHeight="1">
      <c r="B63" s="359"/>
      <c r="D63" s="367" t="str">
        <f t="shared" si="32"/>
        <v/>
      </c>
      <c r="F63" s="359"/>
      <c r="H63" s="367" t="str">
        <f t="shared" si="33"/>
        <v/>
      </c>
      <c r="J63" s="359">
        <f>B63+F63</f>
        <v>0</v>
      </c>
      <c r="L63" s="367" t="str">
        <f t="shared" si="28"/>
        <v/>
      </c>
      <c r="N63" s="443"/>
      <c r="O63" s="386"/>
      <c r="P63" s="359"/>
      <c r="R63" s="367" t="str">
        <f t="shared" si="34"/>
        <v/>
      </c>
      <c r="T63" s="359"/>
      <c r="V63" s="367" t="str">
        <f t="shared" si="35"/>
        <v/>
      </c>
      <c r="X63" s="359">
        <f>P63+T63</f>
        <v>0</v>
      </c>
      <c r="Z63" s="367" t="str">
        <f t="shared" si="30"/>
        <v/>
      </c>
      <c r="AA63" s="41"/>
    </row>
    <row r="64" spans="2:27" s="32" customFormat="1" ht="11.25" customHeight="1">
      <c r="B64" s="359"/>
      <c r="D64" s="367" t="str">
        <f t="shared" si="32"/>
        <v/>
      </c>
      <c r="F64" s="359"/>
      <c r="H64" s="367" t="str">
        <f t="shared" si="33"/>
        <v/>
      </c>
      <c r="J64" s="359">
        <f>B64+F64</f>
        <v>0</v>
      </c>
      <c r="L64" s="367" t="str">
        <f t="shared" si="28"/>
        <v/>
      </c>
      <c r="N64" s="447"/>
      <c r="O64" s="386"/>
      <c r="P64" s="359"/>
      <c r="R64" s="367" t="str">
        <f t="shared" si="34"/>
        <v/>
      </c>
      <c r="T64" s="359"/>
      <c r="V64" s="367" t="str">
        <f t="shared" si="35"/>
        <v/>
      </c>
      <c r="X64" s="359">
        <f>P64+T64</f>
        <v>0</v>
      </c>
      <c r="Z64" s="367" t="str">
        <f t="shared" si="30"/>
        <v/>
      </c>
      <c r="AA64" s="41"/>
    </row>
    <row r="65" spans="2:27" s="32" customFormat="1" ht="12.75" customHeight="1">
      <c r="B65" s="358">
        <f>SUM(B54:B64)</f>
        <v>0</v>
      </c>
      <c r="C65" s="295"/>
      <c r="D65" s="358" t="str">
        <f t="shared" si="32"/>
        <v/>
      </c>
      <c r="E65" s="295"/>
      <c r="F65" s="358">
        <f>SUM(F54:F64)</f>
        <v>0</v>
      </c>
      <c r="G65" s="295"/>
      <c r="H65" s="358" t="str">
        <f t="shared" si="33"/>
        <v/>
      </c>
      <c r="I65" s="295"/>
      <c r="J65" s="358">
        <f>SUM(J55:J62)</f>
        <v>0</v>
      </c>
      <c r="K65" s="295"/>
      <c r="L65" s="358" t="str">
        <f>IF(J65=0,"",J65/J$75)</f>
        <v/>
      </c>
      <c r="N65" s="416" t="s">
        <v>28</v>
      </c>
      <c r="O65" s="306"/>
      <c r="P65" s="358">
        <f>SUM(P54:P64)</f>
        <v>0</v>
      </c>
      <c r="Q65" s="295"/>
      <c r="R65" s="358" t="str">
        <f t="shared" si="34"/>
        <v/>
      </c>
      <c r="S65" s="295"/>
      <c r="T65" s="358">
        <f>SUM(T54:T64)</f>
        <v>0</v>
      </c>
      <c r="U65" s="295"/>
      <c r="V65" s="358" t="str">
        <f>IF(T65=0,"",T65/T$75)</f>
        <v/>
      </c>
      <c r="W65" s="295"/>
      <c r="X65" s="358">
        <f>SUM(X54:X64)</f>
        <v>0</v>
      </c>
      <c r="Y65" s="295"/>
      <c r="Z65" s="358" t="str">
        <f>IF(X65=0,"",X65/X$75)</f>
        <v/>
      </c>
      <c r="AA65" s="41"/>
    </row>
    <row r="66" spans="2:27" s="32" customFormat="1" ht="21" customHeight="1">
      <c r="B66" s="295"/>
      <c r="D66" s="343"/>
      <c r="F66" s="295"/>
      <c r="H66" s="343"/>
      <c r="J66" s="295"/>
      <c r="L66" s="343"/>
      <c r="N66" s="12" t="s">
        <v>48</v>
      </c>
      <c r="O66" s="11"/>
      <c r="P66" s="295"/>
      <c r="R66" s="343"/>
      <c r="T66" s="295"/>
      <c r="V66" s="343"/>
      <c r="X66" s="295"/>
      <c r="Z66" s="343"/>
      <c r="AA66" s="41"/>
    </row>
    <row r="67" spans="2:27" s="32" customFormat="1" ht="11.5">
      <c r="B67" s="295"/>
      <c r="D67" s="343" t="str">
        <f t="shared" ref="D67:D72" si="36">IF(B67=0,"",B67/B$75)</f>
        <v/>
      </c>
      <c r="F67" s="295"/>
      <c r="H67" s="343" t="str">
        <f t="shared" ref="H67:H72" si="37">IF(F67=0,"",F67/F$75)</f>
        <v/>
      </c>
      <c r="J67" s="295"/>
      <c r="L67" s="343"/>
      <c r="N67" s="309" t="s">
        <v>402</v>
      </c>
      <c r="O67" s="388"/>
      <c r="P67" s="295"/>
      <c r="R67" s="343" t="str">
        <f t="shared" ref="R67:R72" si="38">IF(P67=0,"",P67/P$75)</f>
        <v/>
      </c>
      <c r="T67" s="295"/>
      <c r="V67" s="343" t="str">
        <f t="shared" ref="V67:V72" si="39">IF(T67=0,"",T67/T$75)</f>
        <v/>
      </c>
      <c r="X67" s="295"/>
      <c r="Z67" s="343"/>
      <c r="AA67" s="41"/>
    </row>
    <row r="68" spans="2:27" s="32" customFormat="1" ht="11.5">
      <c r="B68" s="354"/>
      <c r="D68" s="364" t="str">
        <f t="shared" si="36"/>
        <v/>
      </c>
      <c r="F68" s="354"/>
      <c r="H68" s="364" t="str">
        <f t="shared" si="37"/>
        <v/>
      </c>
      <c r="J68" s="354">
        <f>B68+F68</f>
        <v>0</v>
      </c>
      <c r="L68" s="364" t="str">
        <f>IF(J68=0,"",J68/J$75)</f>
        <v/>
      </c>
      <c r="N68" s="236" t="s">
        <v>127</v>
      </c>
      <c r="O68" s="386"/>
      <c r="P68" s="354"/>
      <c r="R68" s="364" t="str">
        <f t="shared" si="38"/>
        <v/>
      </c>
      <c r="T68" s="354"/>
      <c r="V68" s="364" t="str">
        <f t="shared" si="39"/>
        <v/>
      </c>
      <c r="X68" s="354">
        <f>P68+T68</f>
        <v>0</v>
      </c>
      <c r="Z68" s="364" t="str">
        <f>IF(X68=0,"",X68/X$75)</f>
        <v/>
      </c>
      <c r="AA68" s="41"/>
    </row>
    <row r="69" spans="2:27" s="32" customFormat="1" ht="11.25" customHeight="1">
      <c r="B69" s="355"/>
      <c r="D69" s="365" t="str">
        <f t="shared" si="36"/>
        <v/>
      </c>
      <c r="F69" s="355"/>
      <c r="H69" s="365" t="str">
        <f t="shared" si="37"/>
        <v/>
      </c>
      <c r="J69" s="355">
        <f>B69+F69</f>
        <v>0</v>
      </c>
      <c r="L69" s="365" t="str">
        <f>IF(J69=0,"",J69/J$75)</f>
        <v/>
      </c>
      <c r="N69" s="236" t="s">
        <v>128</v>
      </c>
      <c r="O69" s="386"/>
      <c r="P69" s="355"/>
      <c r="R69" s="365" t="str">
        <f t="shared" si="38"/>
        <v/>
      </c>
      <c r="T69" s="355"/>
      <c r="V69" s="365" t="str">
        <f t="shared" si="39"/>
        <v/>
      </c>
      <c r="X69" s="355">
        <f>P69+T69</f>
        <v>0</v>
      </c>
      <c r="Z69" s="365" t="str">
        <f>IF(X69=0,"",X69/X$75)</f>
        <v/>
      </c>
      <c r="AA69" s="41"/>
    </row>
    <row r="70" spans="2:27" s="32" customFormat="1" ht="11.25" customHeight="1">
      <c r="B70" s="355"/>
      <c r="D70" s="365" t="str">
        <f t="shared" si="36"/>
        <v/>
      </c>
      <c r="F70" s="355"/>
      <c r="H70" s="365" t="str">
        <f t="shared" si="37"/>
        <v/>
      </c>
      <c r="J70" s="355">
        <f>B70+F70</f>
        <v>0</v>
      </c>
      <c r="L70" s="365" t="str">
        <f>IF(J70=0,"",J70/J$75)</f>
        <v/>
      </c>
      <c r="N70" s="309" t="s">
        <v>49</v>
      </c>
      <c r="O70" s="388"/>
      <c r="P70" s="355"/>
      <c r="R70" s="365" t="str">
        <f t="shared" si="38"/>
        <v/>
      </c>
      <c r="T70" s="355"/>
      <c r="V70" s="365" t="str">
        <f t="shared" si="39"/>
        <v/>
      </c>
      <c r="X70" s="355">
        <f>P70+T70</f>
        <v>0</v>
      </c>
      <c r="Z70" s="365" t="str">
        <f>IF(X70=0,"",X70/X$75)</f>
        <v/>
      </c>
      <c r="AA70" s="242"/>
    </row>
    <row r="71" spans="2:27" s="32" customFormat="1" ht="12" customHeight="1">
      <c r="B71" s="361">
        <f>SUM(B67:B70)</f>
        <v>0</v>
      </c>
      <c r="D71" s="366" t="str">
        <f t="shared" si="36"/>
        <v/>
      </c>
      <c r="F71" s="361">
        <f>SUM(F67:F70)</f>
        <v>0</v>
      </c>
      <c r="H71" s="366" t="str">
        <f t="shared" si="37"/>
        <v/>
      </c>
      <c r="J71" s="358">
        <f>B71+F71</f>
        <v>0</v>
      </c>
      <c r="L71" s="366" t="str">
        <f>IF(J71=0,"",J71/J$75)</f>
        <v/>
      </c>
      <c r="N71" s="416" t="s">
        <v>28</v>
      </c>
      <c r="O71" s="306"/>
      <c r="P71" s="361">
        <f>SUM(P67:P70)</f>
        <v>0</v>
      </c>
      <c r="R71" s="366" t="str">
        <f t="shared" si="38"/>
        <v/>
      </c>
      <c r="T71" s="361">
        <f>SUM(T67:T70)</f>
        <v>0</v>
      </c>
      <c r="V71" s="366" t="str">
        <f t="shared" si="39"/>
        <v/>
      </c>
      <c r="X71" s="366">
        <f>P71+T71</f>
        <v>0</v>
      </c>
      <c r="Z71" s="366" t="str">
        <f>IF(X71=0,"",X71/X$75)</f>
        <v/>
      </c>
      <c r="AA71" s="242"/>
    </row>
    <row r="72" spans="2:27" s="32" customFormat="1" ht="26.25" customHeight="1">
      <c r="B72" s="354"/>
      <c r="D72" s="364" t="str">
        <f t="shared" si="36"/>
        <v/>
      </c>
      <c r="F72" s="354"/>
      <c r="H72" s="364" t="str">
        <f t="shared" si="37"/>
        <v/>
      </c>
      <c r="J72" s="354">
        <f>B72+F72</f>
        <v>0</v>
      </c>
      <c r="L72" s="364" t="str">
        <f>IF(J72=0,"",J72/J$75)</f>
        <v/>
      </c>
      <c r="N72" s="75" t="s">
        <v>50</v>
      </c>
      <c r="O72" s="389"/>
      <c r="P72" s="354"/>
      <c r="R72" s="364" t="str">
        <f t="shared" si="38"/>
        <v/>
      </c>
      <c r="T72" s="354"/>
      <c r="V72" s="364" t="str">
        <f t="shared" si="39"/>
        <v/>
      </c>
      <c r="X72" s="354">
        <f>P72+T72</f>
        <v>0</v>
      </c>
      <c r="Z72" s="364" t="str">
        <f>IF(X72=0,"",X72/X$75)</f>
        <v/>
      </c>
      <c r="AA72" s="41"/>
    </row>
    <row r="73" spans="2:27" s="32" customFormat="1" ht="11.25" customHeight="1">
      <c r="B73" s="359"/>
      <c r="D73" s="367"/>
      <c r="F73" s="359"/>
      <c r="H73" s="367"/>
      <c r="J73" s="359"/>
      <c r="L73" s="367"/>
      <c r="N73" s="75"/>
      <c r="O73" s="390"/>
      <c r="P73" s="359"/>
      <c r="R73" s="367"/>
      <c r="T73" s="359"/>
      <c r="V73" s="367"/>
      <c r="X73" s="359"/>
      <c r="Z73" s="367"/>
      <c r="AA73" s="41"/>
    </row>
    <row r="74" spans="2:27" s="32" customFormat="1" ht="12.75" customHeight="1">
      <c r="B74" s="347">
        <f>B52+B65+B71</f>
        <v>0</v>
      </c>
      <c r="D74" s="368" t="str">
        <f>IF(B74=0,"",B74/B$75)</f>
        <v/>
      </c>
      <c r="F74" s="347">
        <f>F52+F65+F71</f>
        <v>0</v>
      </c>
      <c r="H74" s="368" t="str">
        <f>IF(F74=0,"",F74/F$75)</f>
        <v/>
      </c>
      <c r="J74" s="347">
        <f>J71+J65+J52</f>
        <v>0</v>
      </c>
      <c r="L74" s="368" t="str">
        <f>IF(J74=0,"",J74/J$75)</f>
        <v/>
      </c>
      <c r="N74" s="418" t="s">
        <v>164</v>
      </c>
      <c r="O74" s="310"/>
      <c r="P74" s="347">
        <f>P52+P65+P71</f>
        <v>0</v>
      </c>
      <c r="R74" s="368" t="str">
        <f>IF(P74=0,"",P74/P$75)</f>
        <v/>
      </c>
      <c r="T74" s="347">
        <f>T52+T65+T71</f>
        <v>0</v>
      </c>
      <c r="V74" s="368" t="str">
        <f>IF(T74=0,"",T74/T$75)</f>
        <v/>
      </c>
      <c r="X74" s="347">
        <f>X71+X65+X52</f>
        <v>0</v>
      </c>
      <c r="Z74" s="368" t="str">
        <f>IF(X74=0,"",X74/X$75)</f>
        <v/>
      </c>
      <c r="AA74" s="41"/>
    </row>
    <row r="75" spans="2:27" s="32" customFormat="1" ht="11.25" customHeight="1">
      <c r="B75" s="347">
        <f>B35+B74</f>
        <v>0</v>
      </c>
      <c r="D75" s="368" t="str">
        <f>IF(B75=0,"",B75/B$75)</f>
        <v/>
      </c>
      <c r="F75" s="347">
        <f>F35+F74</f>
        <v>0</v>
      </c>
      <c r="H75" s="368" t="str">
        <f>IF(F75=0,"",F75/F$75)</f>
        <v/>
      </c>
      <c r="J75" s="347">
        <f>J74+J35</f>
        <v>0</v>
      </c>
      <c r="L75" s="368" t="str">
        <f>IF(J75=0,"",J75/J$75)</f>
        <v/>
      </c>
      <c r="N75" s="12" t="s">
        <v>51</v>
      </c>
      <c r="O75" s="8"/>
      <c r="P75" s="347">
        <f>P35+P74</f>
        <v>0</v>
      </c>
      <c r="R75" s="368" t="str">
        <f>IF(P75=0,"",P75/P$75)</f>
        <v/>
      </c>
      <c r="T75" s="347">
        <f>T35+T74</f>
        <v>0</v>
      </c>
      <c r="V75" s="368" t="str">
        <f>IF(T75=0,"",T75/T$75)</f>
        <v/>
      </c>
      <c r="X75" s="347">
        <f>X74+X35</f>
        <v>0</v>
      </c>
      <c r="Z75" s="368" t="str">
        <f>IF(X75=0,"",X75/X$75)</f>
        <v/>
      </c>
      <c r="AA75" s="41"/>
    </row>
    <row r="76" spans="2:27" s="32" customFormat="1" ht="11.5">
      <c r="B76" s="348"/>
      <c r="D76" s="369" t="str">
        <f>IF(B76=0,"",B76/B$75)</f>
        <v/>
      </c>
      <c r="F76" s="348"/>
      <c r="H76" s="369" t="str">
        <f>IF(F76=0,"",F76/F$75)</f>
        <v/>
      </c>
      <c r="J76" s="348"/>
      <c r="L76" s="369" t="str">
        <f>IF(J76=0,"",J76/J$75)</f>
        <v/>
      </c>
      <c r="N76" s="234" t="s">
        <v>52</v>
      </c>
      <c r="O76" s="382"/>
      <c r="P76" s="348"/>
      <c r="R76" s="369" t="str">
        <f>IF(P76=0,"",P76/P$75)</f>
        <v/>
      </c>
      <c r="T76" s="348"/>
      <c r="V76" s="369" t="str">
        <f>IF(T76=0,"",T76/T$75)</f>
        <v/>
      </c>
      <c r="X76" s="348"/>
      <c r="Z76" s="369" t="str">
        <f>IF(X76=0,"",X76/X$75)</f>
        <v/>
      </c>
    </row>
    <row r="77" spans="2:27" s="25" customFormat="1" ht="11.5">
      <c r="B77" s="116" t="s">
        <v>53</v>
      </c>
      <c r="D77" s="343"/>
      <c r="F77" s="116"/>
      <c r="H77" s="343"/>
      <c r="J77" s="295"/>
      <c r="L77" s="343"/>
      <c r="N77" s="234"/>
      <c r="O77" s="382"/>
      <c r="P77" s="116"/>
      <c r="R77" s="343"/>
      <c r="T77" s="116"/>
      <c r="V77" s="343"/>
      <c r="X77" s="295"/>
      <c r="Z77" s="343"/>
      <c r="AA77" s="41"/>
    </row>
    <row r="78" spans="2:27" s="32" customFormat="1" ht="19.5" customHeight="1">
      <c r="B78" s="295"/>
      <c r="D78" s="343"/>
      <c r="F78" s="295"/>
      <c r="H78" s="343"/>
      <c r="J78" s="295"/>
      <c r="L78" s="343"/>
      <c r="N78" s="421" t="s">
        <v>685</v>
      </c>
      <c r="O78" s="306"/>
      <c r="P78" s="295"/>
      <c r="R78" s="343"/>
      <c r="T78" s="295"/>
      <c r="V78" s="343"/>
      <c r="X78" s="295"/>
      <c r="Z78" s="343"/>
    </row>
    <row r="79" spans="2:27" s="32" customFormat="1" ht="12" customHeight="1">
      <c r="B79" s="295"/>
      <c r="D79" s="343"/>
      <c r="F79" s="295"/>
      <c r="H79" s="343"/>
      <c r="J79" s="295"/>
      <c r="L79" s="343"/>
      <c r="N79" s="75" t="s">
        <v>120</v>
      </c>
      <c r="O79" s="390"/>
      <c r="P79" s="295"/>
      <c r="R79" s="343"/>
      <c r="T79" s="295"/>
      <c r="V79" s="343"/>
      <c r="X79" s="295"/>
      <c r="Z79" s="343"/>
    </row>
    <row r="80" spans="2:27" s="32" customFormat="1" ht="12" customHeight="1">
      <c r="B80" s="354"/>
      <c r="D80" s="364" t="str">
        <f t="shared" ref="D80:D97" si="40">IF(B80=0,"",B80/B$75)</f>
        <v/>
      </c>
      <c r="F80" s="354"/>
      <c r="H80" s="364" t="str">
        <f t="shared" ref="H80:H97" si="41">IF(F80=0,"",F80/F$75)</f>
        <v/>
      </c>
      <c r="J80" s="354">
        <f>B80+F80</f>
        <v>0</v>
      </c>
      <c r="L80" s="354" t="str">
        <f t="shared" ref="L80:L130" si="42">IF(J80=0,"",J80/J$75)</f>
        <v/>
      </c>
      <c r="N80" s="236" t="s">
        <v>88</v>
      </c>
      <c r="O80" s="386"/>
      <c r="P80" s="354"/>
      <c r="R80" s="364" t="str">
        <f>IF(P80=0,"",P80/P$75)</f>
        <v/>
      </c>
      <c r="T80" s="354"/>
      <c r="V80" s="364" t="str">
        <f t="shared" ref="V80:V97" si="43">IF(T80=0,"",T80/T$75)</f>
        <v/>
      </c>
      <c r="X80" s="354">
        <f>P80+T80</f>
        <v>0</v>
      </c>
      <c r="Z80" s="364" t="str">
        <f t="shared" ref="Z80:Z97" si="44">IF(X80=0,"",X80/X$75)</f>
        <v/>
      </c>
    </row>
    <row r="81" spans="2:26" s="32" customFormat="1" ht="11.25" customHeight="1">
      <c r="B81" s="355"/>
      <c r="D81" s="365" t="str">
        <f t="shared" si="40"/>
        <v/>
      </c>
      <c r="F81" s="355"/>
      <c r="H81" s="365" t="str">
        <f t="shared" si="41"/>
        <v/>
      </c>
      <c r="J81" s="355">
        <f t="shared" ref="J81:J90" si="45">B81+F81</f>
        <v>0</v>
      </c>
      <c r="L81" s="365" t="str">
        <f t="shared" si="42"/>
        <v/>
      </c>
      <c r="N81" s="236" t="s">
        <v>77</v>
      </c>
      <c r="O81" s="386"/>
      <c r="P81" s="355"/>
      <c r="R81" s="365" t="str">
        <f t="shared" ref="R81:R96" si="46">IF(P81=0,"",P81/P$75)</f>
        <v/>
      </c>
      <c r="T81" s="355"/>
      <c r="V81" s="365" t="str">
        <f t="shared" si="43"/>
        <v/>
      </c>
      <c r="X81" s="355">
        <f t="shared" ref="X81:X96" si="47">P81+T81</f>
        <v>0</v>
      </c>
      <c r="Z81" s="365" t="str">
        <f t="shared" si="44"/>
        <v/>
      </c>
    </row>
    <row r="82" spans="2:26" s="32" customFormat="1" ht="12" customHeight="1">
      <c r="B82" s="355"/>
      <c r="D82" s="365" t="str">
        <f t="shared" si="40"/>
        <v/>
      </c>
      <c r="F82" s="355"/>
      <c r="H82" s="365" t="str">
        <f t="shared" si="41"/>
        <v/>
      </c>
      <c r="J82" s="355">
        <f t="shared" si="45"/>
        <v>0</v>
      </c>
      <c r="L82" s="365" t="str">
        <f t="shared" si="42"/>
        <v/>
      </c>
      <c r="N82" s="236" t="s">
        <v>180</v>
      </c>
      <c r="O82" s="386"/>
      <c r="P82" s="355"/>
      <c r="R82" s="365" t="str">
        <f t="shared" si="46"/>
        <v/>
      </c>
      <c r="T82" s="355"/>
      <c r="V82" s="365" t="str">
        <f t="shared" si="43"/>
        <v/>
      </c>
      <c r="X82" s="355">
        <f t="shared" si="47"/>
        <v>0</v>
      </c>
      <c r="Z82" s="365" t="str">
        <f t="shared" si="44"/>
        <v/>
      </c>
    </row>
    <row r="83" spans="2:26" s="32" customFormat="1" ht="24.75" customHeight="1">
      <c r="B83" s="355"/>
      <c r="D83" s="365" t="str">
        <f t="shared" si="40"/>
        <v/>
      </c>
      <c r="F83" s="355"/>
      <c r="H83" s="365" t="str">
        <f t="shared" si="41"/>
        <v/>
      </c>
      <c r="J83" s="355">
        <f t="shared" si="45"/>
        <v>0</v>
      </c>
      <c r="L83" s="365" t="str">
        <f t="shared" si="42"/>
        <v/>
      </c>
      <c r="N83" s="236" t="s">
        <v>78</v>
      </c>
      <c r="O83" s="386"/>
      <c r="P83" s="355"/>
      <c r="R83" s="365" t="str">
        <f t="shared" si="46"/>
        <v/>
      </c>
      <c r="T83" s="355"/>
      <c r="V83" s="365" t="str">
        <f t="shared" si="43"/>
        <v/>
      </c>
      <c r="X83" s="355">
        <f t="shared" si="47"/>
        <v>0</v>
      </c>
      <c r="Z83" s="365" t="str">
        <f t="shared" si="44"/>
        <v/>
      </c>
    </row>
    <row r="84" spans="2:26" s="32" customFormat="1" ht="23.25" customHeight="1">
      <c r="B84" s="355"/>
      <c r="D84" s="365" t="str">
        <f t="shared" si="40"/>
        <v/>
      </c>
      <c r="F84" s="355"/>
      <c r="H84" s="365" t="str">
        <f t="shared" si="41"/>
        <v/>
      </c>
      <c r="J84" s="355">
        <f t="shared" si="45"/>
        <v>0</v>
      </c>
      <c r="L84" s="365" t="str">
        <f t="shared" si="42"/>
        <v/>
      </c>
      <c r="N84" s="236" t="s">
        <v>174</v>
      </c>
      <c r="O84" s="453"/>
      <c r="P84" s="355"/>
      <c r="R84" s="365" t="str">
        <f t="shared" si="46"/>
        <v/>
      </c>
      <c r="T84" s="355"/>
      <c r="V84" s="365" t="str">
        <f t="shared" si="43"/>
        <v/>
      </c>
      <c r="X84" s="355">
        <f t="shared" si="47"/>
        <v>0</v>
      </c>
      <c r="Z84" s="365" t="str">
        <f t="shared" si="44"/>
        <v/>
      </c>
    </row>
    <row r="85" spans="2:26" s="32" customFormat="1" ht="23.25" customHeight="1">
      <c r="B85" s="355"/>
      <c r="D85" s="365" t="str">
        <f t="shared" si="40"/>
        <v/>
      </c>
      <c r="F85" s="355"/>
      <c r="H85" s="365" t="str">
        <f t="shared" si="41"/>
        <v/>
      </c>
      <c r="J85" s="355">
        <f t="shared" si="45"/>
        <v>0</v>
      </c>
      <c r="L85" s="365" t="str">
        <f t="shared" si="42"/>
        <v/>
      </c>
      <c r="N85" s="236" t="s">
        <v>7</v>
      </c>
      <c r="O85" s="453"/>
      <c r="P85" s="355"/>
      <c r="R85" s="365" t="str">
        <f t="shared" si="46"/>
        <v/>
      </c>
      <c r="T85" s="355"/>
      <c r="V85" s="365" t="str">
        <f t="shared" si="43"/>
        <v/>
      </c>
      <c r="X85" s="355">
        <f t="shared" si="47"/>
        <v>0</v>
      </c>
      <c r="Z85" s="365" t="str">
        <f t="shared" si="44"/>
        <v/>
      </c>
    </row>
    <row r="86" spans="2:26" s="32" customFormat="1" ht="26.25" customHeight="1">
      <c r="B86" s="355"/>
      <c r="D86" s="365" t="str">
        <f t="shared" si="40"/>
        <v/>
      </c>
      <c r="F86" s="355"/>
      <c r="H86" s="365" t="str">
        <f t="shared" si="41"/>
        <v/>
      </c>
      <c r="J86" s="355">
        <f t="shared" si="45"/>
        <v>0</v>
      </c>
      <c r="L86" s="365" t="str">
        <f t="shared" si="42"/>
        <v/>
      </c>
      <c r="N86" s="236" t="s">
        <v>400</v>
      </c>
      <c r="O86" s="453"/>
      <c r="P86" s="355"/>
      <c r="R86" s="365" t="str">
        <f t="shared" si="46"/>
        <v/>
      </c>
      <c r="T86" s="355"/>
      <c r="V86" s="365" t="str">
        <f t="shared" si="43"/>
        <v/>
      </c>
      <c r="X86" s="355">
        <f t="shared" si="47"/>
        <v>0</v>
      </c>
      <c r="Z86" s="365" t="str">
        <f t="shared" si="44"/>
        <v/>
      </c>
    </row>
    <row r="87" spans="2:26" s="32" customFormat="1" ht="27.75" customHeight="1">
      <c r="B87" s="355"/>
      <c r="D87" s="365" t="str">
        <f t="shared" si="40"/>
        <v/>
      </c>
      <c r="F87" s="355"/>
      <c r="H87" s="365" t="str">
        <f t="shared" si="41"/>
        <v/>
      </c>
      <c r="J87" s="355">
        <f t="shared" si="45"/>
        <v>0</v>
      </c>
      <c r="L87" s="365" t="str">
        <f t="shared" si="42"/>
        <v/>
      </c>
      <c r="N87" s="236" t="s">
        <v>401</v>
      </c>
      <c r="O87" s="386"/>
      <c r="P87" s="355"/>
      <c r="R87" s="365" t="str">
        <f t="shared" si="46"/>
        <v/>
      </c>
      <c r="T87" s="355"/>
      <c r="V87" s="365" t="str">
        <f t="shared" si="43"/>
        <v/>
      </c>
      <c r="X87" s="355">
        <f t="shared" si="47"/>
        <v>0</v>
      </c>
      <c r="Z87" s="365" t="str">
        <f t="shared" si="44"/>
        <v/>
      </c>
    </row>
    <row r="88" spans="2:26" s="32" customFormat="1" ht="12" customHeight="1">
      <c r="B88" s="355"/>
      <c r="D88" s="365" t="str">
        <f t="shared" si="40"/>
        <v/>
      </c>
      <c r="F88" s="355"/>
      <c r="H88" s="365" t="str">
        <f t="shared" si="41"/>
        <v/>
      </c>
      <c r="J88" s="355">
        <f t="shared" si="45"/>
        <v>0</v>
      </c>
      <c r="L88" s="365" t="str">
        <f t="shared" si="42"/>
        <v/>
      </c>
      <c r="N88" s="236" t="s">
        <v>5</v>
      </c>
      <c r="O88" s="386"/>
      <c r="P88" s="355"/>
      <c r="R88" s="365" t="str">
        <f t="shared" si="46"/>
        <v/>
      </c>
      <c r="T88" s="355"/>
      <c r="V88" s="365" t="str">
        <f t="shared" si="43"/>
        <v/>
      </c>
      <c r="X88" s="355">
        <f t="shared" si="47"/>
        <v>0</v>
      </c>
      <c r="Z88" s="365" t="str">
        <f t="shared" si="44"/>
        <v/>
      </c>
    </row>
    <row r="89" spans="2:26" s="32" customFormat="1" ht="12" customHeight="1">
      <c r="B89" s="355"/>
      <c r="D89" s="365" t="str">
        <f t="shared" si="40"/>
        <v/>
      </c>
      <c r="F89" s="355"/>
      <c r="H89" s="365" t="str">
        <f t="shared" si="41"/>
        <v/>
      </c>
      <c r="J89" s="355">
        <f t="shared" si="45"/>
        <v>0</v>
      </c>
      <c r="L89" s="365" t="str">
        <f t="shared" si="42"/>
        <v/>
      </c>
      <c r="N89" s="236" t="s">
        <v>6</v>
      </c>
      <c r="O89" s="386"/>
      <c r="P89" s="355"/>
      <c r="R89" s="365" t="str">
        <f t="shared" si="46"/>
        <v/>
      </c>
      <c r="T89" s="355"/>
      <c r="V89" s="365" t="str">
        <f t="shared" si="43"/>
        <v/>
      </c>
      <c r="X89" s="355">
        <f t="shared" si="47"/>
        <v>0</v>
      </c>
      <c r="Z89" s="365" t="str">
        <f t="shared" si="44"/>
        <v/>
      </c>
    </row>
    <row r="90" spans="2:26" s="32" customFormat="1" ht="11.5">
      <c r="B90" s="355"/>
      <c r="D90" s="365" t="str">
        <f t="shared" si="40"/>
        <v/>
      </c>
      <c r="F90" s="355"/>
      <c r="H90" s="365" t="str">
        <f t="shared" si="41"/>
        <v/>
      </c>
      <c r="J90" s="355">
        <f t="shared" si="45"/>
        <v>0</v>
      </c>
      <c r="L90" s="365" t="str">
        <f t="shared" si="42"/>
        <v/>
      </c>
      <c r="N90" s="422" t="s">
        <v>136</v>
      </c>
      <c r="O90" s="386"/>
      <c r="P90" s="355"/>
      <c r="R90" s="365" t="str">
        <f t="shared" si="46"/>
        <v/>
      </c>
      <c r="T90" s="355"/>
      <c r="V90" s="365" t="str">
        <f t="shared" si="43"/>
        <v/>
      </c>
      <c r="X90" s="355">
        <f t="shared" si="47"/>
        <v>0</v>
      </c>
      <c r="Z90" s="365" t="str">
        <f t="shared" si="44"/>
        <v/>
      </c>
    </row>
    <row r="91" spans="2:26" s="32" customFormat="1" ht="11.25" customHeight="1">
      <c r="B91" s="355"/>
      <c r="D91" s="365" t="str">
        <f t="shared" si="40"/>
        <v/>
      </c>
      <c r="F91" s="355"/>
      <c r="H91" s="365" t="str">
        <f t="shared" si="41"/>
        <v/>
      </c>
      <c r="J91" s="355">
        <f t="shared" ref="J91:J96" si="48">B91+F91</f>
        <v>0</v>
      </c>
      <c r="L91" s="365" t="str">
        <f t="shared" si="42"/>
        <v/>
      </c>
      <c r="N91" s="422" t="s">
        <v>112</v>
      </c>
      <c r="O91" s="386"/>
      <c r="P91" s="355"/>
      <c r="R91" s="365" t="str">
        <f t="shared" si="46"/>
        <v/>
      </c>
      <c r="T91" s="355"/>
      <c r="V91" s="365" t="str">
        <f t="shared" si="43"/>
        <v/>
      </c>
      <c r="X91" s="355">
        <f t="shared" si="47"/>
        <v>0</v>
      </c>
      <c r="Z91" s="365" t="str">
        <f t="shared" si="44"/>
        <v/>
      </c>
    </row>
    <row r="92" spans="2:26" s="32" customFormat="1" ht="11.5">
      <c r="B92" s="355"/>
      <c r="D92" s="365" t="str">
        <f t="shared" si="40"/>
        <v/>
      </c>
      <c r="F92" s="355"/>
      <c r="H92" s="365" t="str">
        <f t="shared" si="41"/>
        <v/>
      </c>
      <c r="J92" s="355">
        <f t="shared" si="48"/>
        <v>0</v>
      </c>
      <c r="L92" s="365" t="str">
        <f t="shared" si="42"/>
        <v/>
      </c>
      <c r="N92" s="422" t="s">
        <v>135</v>
      </c>
      <c r="O92" s="386"/>
      <c r="P92" s="355"/>
      <c r="R92" s="365" t="str">
        <f t="shared" si="46"/>
        <v/>
      </c>
      <c r="T92" s="355"/>
      <c r="V92" s="365" t="str">
        <f t="shared" si="43"/>
        <v/>
      </c>
      <c r="X92" s="355">
        <f t="shared" si="47"/>
        <v>0</v>
      </c>
      <c r="Z92" s="365" t="str">
        <f t="shared" si="44"/>
        <v/>
      </c>
    </row>
    <row r="93" spans="2:26" s="32" customFormat="1" ht="11.5">
      <c r="B93" s="355"/>
      <c r="D93" s="365" t="str">
        <f t="shared" si="40"/>
        <v/>
      </c>
      <c r="F93" s="355"/>
      <c r="H93" s="365" t="str">
        <f t="shared" si="41"/>
        <v/>
      </c>
      <c r="J93" s="355">
        <f t="shared" si="48"/>
        <v>0</v>
      </c>
      <c r="L93" s="365" t="str">
        <f t="shared" si="42"/>
        <v/>
      </c>
      <c r="N93" s="414" t="s">
        <v>162</v>
      </c>
      <c r="O93" s="386"/>
      <c r="P93" s="355"/>
      <c r="R93" s="365" t="str">
        <f t="shared" si="46"/>
        <v/>
      </c>
      <c r="T93" s="355"/>
      <c r="V93" s="365" t="str">
        <f t="shared" si="43"/>
        <v/>
      </c>
      <c r="X93" s="355">
        <f t="shared" si="47"/>
        <v>0</v>
      </c>
      <c r="Z93" s="365" t="str">
        <f t="shared" si="44"/>
        <v/>
      </c>
    </row>
    <row r="94" spans="2:26" s="32" customFormat="1" ht="11.25" customHeight="1">
      <c r="B94" s="355"/>
      <c r="D94" s="365" t="str">
        <f t="shared" si="40"/>
        <v/>
      </c>
      <c r="F94" s="355"/>
      <c r="H94" s="365" t="str">
        <f t="shared" si="41"/>
        <v/>
      </c>
      <c r="J94" s="355">
        <f t="shared" si="48"/>
        <v>0</v>
      </c>
      <c r="L94" s="365" t="str">
        <f t="shared" si="42"/>
        <v/>
      </c>
      <c r="N94" s="422" t="s">
        <v>30</v>
      </c>
      <c r="O94" s="386"/>
      <c r="P94" s="355"/>
      <c r="R94" s="365" t="str">
        <f t="shared" si="46"/>
        <v/>
      </c>
      <c r="T94" s="355"/>
      <c r="V94" s="365" t="str">
        <f t="shared" si="43"/>
        <v/>
      </c>
      <c r="X94" s="355">
        <f t="shared" si="47"/>
        <v>0</v>
      </c>
      <c r="Z94" s="365" t="str">
        <f t="shared" si="44"/>
        <v/>
      </c>
    </row>
    <row r="95" spans="2:26" s="32" customFormat="1" ht="11.25" customHeight="1">
      <c r="B95" s="355"/>
      <c r="D95" s="365" t="str">
        <f t="shared" si="40"/>
        <v/>
      </c>
      <c r="F95" s="355"/>
      <c r="H95" s="365" t="str">
        <f t="shared" si="41"/>
        <v/>
      </c>
      <c r="J95" s="355">
        <f t="shared" si="48"/>
        <v>0</v>
      </c>
      <c r="L95" s="365" t="str">
        <f t="shared" si="42"/>
        <v/>
      </c>
      <c r="N95" s="455"/>
      <c r="O95" s="386"/>
      <c r="P95" s="355"/>
      <c r="R95" s="365" t="str">
        <f t="shared" si="46"/>
        <v/>
      </c>
      <c r="T95" s="355"/>
      <c r="V95" s="365" t="str">
        <f t="shared" si="43"/>
        <v/>
      </c>
      <c r="X95" s="355">
        <f t="shared" si="47"/>
        <v>0</v>
      </c>
      <c r="Z95" s="365" t="str">
        <f t="shared" si="44"/>
        <v/>
      </c>
    </row>
    <row r="96" spans="2:26" s="32" customFormat="1" ht="11.25" customHeight="1">
      <c r="B96" s="355"/>
      <c r="D96" s="365" t="str">
        <f t="shared" si="40"/>
        <v/>
      </c>
      <c r="F96" s="355"/>
      <c r="H96" s="365" t="str">
        <f t="shared" si="41"/>
        <v/>
      </c>
      <c r="J96" s="355">
        <f t="shared" si="48"/>
        <v>0</v>
      </c>
      <c r="L96" s="365" t="str">
        <f t="shared" si="42"/>
        <v/>
      </c>
      <c r="N96" s="456"/>
      <c r="O96" s="386"/>
      <c r="P96" s="355"/>
      <c r="R96" s="365" t="str">
        <f t="shared" si="46"/>
        <v/>
      </c>
      <c r="T96" s="355"/>
      <c r="V96" s="365" t="str">
        <f t="shared" si="43"/>
        <v/>
      </c>
      <c r="X96" s="355">
        <f t="shared" si="47"/>
        <v>0</v>
      </c>
      <c r="Z96" s="365" t="str">
        <f t="shared" si="44"/>
        <v/>
      </c>
    </row>
    <row r="97" spans="2:27" s="32" customFormat="1" ht="11.25" customHeight="1">
      <c r="B97" s="360">
        <f>SUM(B80:B96)</f>
        <v>0</v>
      </c>
      <c r="D97" s="368" t="str">
        <f t="shared" si="40"/>
        <v/>
      </c>
      <c r="F97" s="360">
        <f>SUM(F80:F96)</f>
        <v>0</v>
      </c>
      <c r="H97" s="368" t="str">
        <f t="shared" si="41"/>
        <v/>
      </c>
      <c r="J97" s="360">
        <f>SUM(J80:J96)</f>
        <v>0</v>
      </c>
      <c r="L97" s="368" t="str">
        <f t="shared" si="42"/>
        <v/>
      </c>
      <c r="N97" s="416" t="s">
        <v>28</v>
      </c>
      <c r="O97" s="306"/>
      <c r="P97" s="360">
        <f>SUM(P80:P96)</f>
        <v>0</v>
      </c>
      <c r="R97" s="368" t="str">
        <f>IF(P97=0,"",P97/P$75)</f>
        <v/>
      </c>
      <c r="T97" s="360">
        <f>SUM(T80:T96)</f>
        <v>0</v>
      </c>
      <c r="V97" s="368" t="str">
        <f t="shared" si="43"/>
        <v/>
      </c>
      <c r="X97" s="360">
        <f>SUM(X80:X96)</f>
        <v>0</v>
      </c>
      <c r="Z97" s="368" t="str">
        <f t="shared" si="44"/>
        <v/>
      </c>
    </row>
    <row r="98" spans="2:27" s="32" customFormat="1" ht="33.75" customHeight="1">
      <c r="B98" s="426"/>
      <c r="D98" s="372"/>
      <c r="F98" s="426"/>
      <c r="H98" s="372"/>
      <c r="J98" s="426"/>
      <c r="L98" s="372"/>
      <c r="N98" s="75" t="s">
        <v>79</v>
      </c>
      <c r="O98" s="390"/>
      <c r="P98" s="426"/>
      <c r="R98" s="372"/>
      <c r="T98" s="426"/>
      <c r="V98" s="372"/>
      <c r="X98" s="426"/>
      <c r="Z98" s="372"/>
    </row>
    <row r="99" spans="2:27" s="32" customFormat="1" ht="11.25" customHeight="1">
      <c r="B99" s="354"/>
      <c r="D99" s="364" t="str">
        <f t="shared" ref="D99:D106" si="49">IF(B99=0,"",B99/B$75)</f>
        <v/>
      </c>
      <c r="F99" s="354"/>
      <c r="H99" s="364" t="str">
        <f t="shared" ref="H99:H106" si="50">IF(F99=0,"",F99/F$75)</f>
        <v/>
      </c>
      <c r="J99" s="354">
        <f t="shared" ref="J99:J105" si="51">B99+F99</f>
        <v>0</v>
      </c>
      <c r="L99" s="364" t="str">
        <f t="shared" si="42"/>
        <v/>
      </c>
      <c r="N99" s="236" t="s">
        <v>88</v>
      </c>
      <c r="O99" s="386"/>
      <c r="P99" s="354"/>
      <c r="R99" s="364" t="str">
        <f t="shared" ref="R99:R106" si="52">IF(P99=0,"",P99/P$75)</f>
        <v/>
      </c>
      <c r="T99" s="354"/>
      <c r="V99" s="364" t="str">
        <f t="shared" ref="V99:V106" si="53">IF(T99=0,"",T99/T$75)</f>
        <v/>
      </c>
      <c r="X99" s="354">
        <f t="shared" ref="X99:X105" si="54">P99+T99</f>
        <v>0</v>
      </c>
      <c r="Z99" s="364" t="str">
        <f t="shared" ref="Z99:Z106" si="55">IF(X99=0,"",X99/X$75)</f>
        <v/>
      </c>
    </row>
    <row r="100" spans="2:27" s="32" customFormat="1" ht="24" customHeight="1">
      <c r="B100" s="355"/>
      <c r="D100" s="365" t="str">
        <f t="shared" si="49"/>
        <v/>
      </c>
      <c r="F100" s="355"/>
      <c r="H100" s="365" t="str">
        <f t="shared" si="50"/>
        <v/>
      </c>
      <c r="J100" s="355">
        <f t="shared" si="51"/>
        <v>0</v>
      </c>
      <c r="L100" s="365" t="str">
        <f t="shared" si="42"/>
        <v/>
      </c>
      <c r="N100" s="236" t="s">
        <v>180</v>
      </c>
      <c r="O100" s="386"/>
      <c r="P100" s="355"/>
      <c r="R100" s="365" t="str">
        <f t="shared" si="52"/>
        <v/>
      </c>
      <c r="T100" s="355"/>
      <c r="V100" s="365" t="str">
        <f t="shared" si="53"/>
        <v/>
      </c>
      <c r="X100" s="355">
        <f t="shared" si="54"/>
        <v>0</v>
      </c>
      <c r="Z100" s="365" t="str">
        <f t="shared" si="55"/>
        <v/>
      </c>
    </row>
    <row r="101" spans="2:27" s="32" customFormat="1" ht="11.25" customHeight="1">
      <c r="B101" s="355"/>
      <c r="D101" s="365" t="str">
        <f t="shared" si="49"/>
        <v/>
      </c>
      <c r="F101" s="355"/>
      <c r="H101" s="365" t="str">
        <f t="shared" si="50"/>
        <v/>
      </c>
      <c r="J101" s="355">
        <f t="shared" si="51"/>
        <v>0</v>
      </c>
      <c r="L101" s="365" t="str">
        <f t="shared" si="42"/>
        <v/>
      </c>
      <c r="N101" s="236" t="s">
        <v>89</v>
      </c>
      <c r="O101" s="386"/>
      <c r="P101" s="355"/>
      <c r="R101" s="365" t="str">
        <f t="shared" si="52"/>
        <v/>
      </c>
      <c r="T101" s="355"/>
      <c r="V101" s="365" t="str">
        <f t="shared" si="53"/>
        <v/>
      </c>
      <c r="X101" s="355">
        <f t="shared" si="54"/>
        <v>0</v>
      </c>
      <c r="Z101" s="365" t="str">
        <f t="shared" si="55"/>
        <v/>
      </c>
      <c r="AA101" s="41"/>
    </row>
    <row r="102" spans="2:27" s="32" customFormat="1" ht="11.25" customHeight="1">
      <c r="B102" s="355"/>
      <c r="D102" s="365" t="str">
        <f t="shared" si="49"/>
        <v/>
      </c>
      <c r="F102" s="355"/>
      <c r="H102" s="365" t="str">
        <f t="shared" si="50"/>
        <v/>
      </c>
      <c r="J102" s="355">
        <f t="shared" si="51"/>
        <v>0</v>
      </c>
      <c r="L102" s="365" t="str">
        <f t="shared" si="42"/>
        <v/>
      </c>
      <c r="N102" s="236" t="s">
        <v>80</v>
      </c>
      <c r="O102" s="386"/>
      <c r="P102" s="355"/>
      <c r="R102" s="365" t="str">
        <f t="shared" si="52"/>
        <v/>
      </c>
      <c r="T102" s="355"/>
      <c r="V102" s="365" t="str">
        <f t="shared" si="53"/>
        <v/>
      </c>
      <c r="X102" s="355">
        <f t="shared" si="54"/>
        <v>0</v>
      </c>
      <c r="Z102" s="365" t="str">
        <f t="shared" si="55"/>
        <v/>
      </c>
      <c r="AA102" s="41"/>
    </row>
    <row r="103" spans="2:27" s="32" customFormat="1" ht="11.25" customHeight="1">
      <c r="B103" s="355"/>
      <c r="D103" s="365" t="str">
        <f t="shared" si="49"/>
        <v/>
      </c>
      <c r="F103" s="355"/>
      <c r="H103" s="365" t="str">
        <f t="shared" si="50"/>
        <v/>
      </c>
      <c r="J103" s="355">
        <f t="shared" si="51"/>
        <v>0</v>
      </c>
      <c r="L103" s="365" t="str">
        <f t="shared" si="42"/>
        <v/>
      </c>
      <c r="N103" s="236" t="s">
        <v>81</v>
      </c>
      <c r="O103" s="386"/>
      <c r="P103" s="355"/>
      <c r="R103" s="365" t="str">
        <f t="shared" si="52"/>
        <v/>
      </c>
      <c r="T103" s="355"/>
      <c r="V103" s="365" t="str">
        <f t="shared" si="53"/>
        <v/>
      </c>
      <c r="X103" s="355">
        <f t="shared" si="54"/>
        <v>0</v>
      </c>
      <c r="Z103" s="365" t="str">
        <f t="shared" si="55"/>
        <v/>
      </c>
      <c r="AA103" s="41"/>
    </row>
    <row r="104" spans="2:27" s="32" customFormat="1" ht="11.25" customHeight="1">
      <c r="B104" s="355"/>
      <c r="D104" s="365" t="str">
        <f t="shared" si="49"/>
        <v/>
      </c>
      <c r="F104" s="355"/>
      <c r="H104" s="365" t="str">
        <f t="shared" si="50"/>
        <v/>
      </c>
      <c r="J104" s="355">
        <f t="shared" si="51"/>
        <v>0</v>
      </c>
      <c r="L104" s="365" t="str">
        <f t="shared" si="42"/>
        <v/>
      </c>
      <c r="N104" s="236" t="s">
        <v>82</v>
      </c>
      <c r="O104" s="386"/>
      <c r="P104" s="355"/>
      <c r="R104" s="365" t="str">
        <f t="shared" si="52"/>
        <v/>
      </c>
      <c r="T104" s="355"/>
      <c r="V104" s="365" t="str">
        <f t="shared" si="53"/>
        <v/>
      </c>
      <c r="X104" s="355">
        <f t="shared" si="54"/>
        <v>0</v>
      </c>
      <c r="Z104" s="365" t="str">
        <f t="shared" si="55"/>
        <v/>
      </c>
      <c r="AA104" s="41"/>
    </row>
    <row r="105" spans="2:27" s="32" customFormat="1" ht="11.25" customHeight="1">
      <c r="B105" s="355"/>
      <c r="D105" s="365" t="str">
        <f t="shared" si="49"/>
        <v/>
      </c>
      <c r="F105" s="355"/>
      <c r="H105" s="365" t="str">
        <f t="shared" si="50"/>
        <v/>
      </c>
      <c r="J105" s="355">
        <f t="shared" si="51"/>
        <v>0</v>
      </c>
      <c r="L105" s="365" t="str">
        <f t="shared" si="42"/>
        <v/>
      </c>
      <c r="N105" s="236" t="s">
        <v>92</v>
      </c>
      <c r="O105" s="386"/>
      <c r="P105" s="355"/>
      <c r="R105" s="365" t="str">
        <f t="shared" si="52"/>
        <v/>
      </c>
      <c r="T105" s="355"/>
      <c r="V105" s="365" t="str">
        <f t="shared" si="53"/>
        <v/>
      </c>
      <c r="X105" s="355">
        <f t="shared" si="54"/>
        <v>0</v>
      </c>
      <c r="Z105" s="365" t="str">
        <f t="shared" si="55"/>
        <v/>
      </c>
      <c r="AA105" s="41"/>
    </row>
    <row r="106" spans="2:27" s="32" customFormat="1" ht="11.5">
      <c r="B106" s="358">
        <f>SUM(B99:B105)</f>
        <v>0</v>
      </c>
      <c r="D106" s="368" t="str">
        <f t="shared" si="49"/>
        <v/>
      </c>
      <c r="F106" s="358">
        <f>SUM(F99:F105)</f>
        <v>0</v>
      </c>
      <c r="H106" s="368" t="str">
        <f t="shared" si="50"/>
        <v/>
      </c>
      <c r="J106" s="358">
        <f>SUM(J99:J105)</f>
        <v>0</v>
      </c>
      <c r="L106" s="368" t="str">
        <f t="shared" si="42"/>
        <v/>
      </c>
      <c r="N106" s="416" t="s">
        <v>28</v>
      </c>
      <c r="O106" s="306"/>
      <c r="P106" s="358">
        <f>SUM(P99:P105)</f>
        <v>0</v>
      </c>
      <c r="R106" s="368" t="str">
        <f t="shared" si="52"/>
        <v/>
      </c>
      <c r="T106" s="358">
        <f>SUM(T99:T105)</f>
        <v>0</v>
      </c>
      <c r="V106" s="368" t="str">
        <f t="shared" si="53"/>
        <v/>
      </c>
      <c r="X106" s="358">
        <f>SUM(X99:X105)</f>
        <v>0</v>
      </c>
      <c r="Z106" s="368" t="str">
        <f t="shared" si="55"/>
        <v/>
      </c>
      <c r="AA106" s="41"/>
    </row>
    <row r="107" spans="2:27" ht="34.5" customHeight="1">
      <c r="H107" s="343"/>
      <c r="L107" s="343"/>
      <c r="N107" s="75" t="s">
        <v>83</v>
      </c>
      <c r="O107" s="390"/>
      <c r="P107" s="295"/>
      <c r="R107" s="343"/>
      <c r="S107"/>
      <c r="T107" s="295"/>
      <c r="V107" s="343"/>
      <c r="X107" s="295"/>
      <c r="Z107" s="343"/>
      <c r="AA107" s="41"/>
    </row>
    <row r="108" spans="2:27" s="32" customFormat="1" ht="11.5">
      <c r="B108" s="354"/>
      <c r="D108" s="364" t="str">
        <f t="shared" ref="D108:D115" si="56">IF(B108=0,"",B108/B$75)</f>
        <v/>
      </c>
      <c r="F108" s="354"/>
      <c r="H108" s="364" t="str">
        <f t="shared" ref="H108:H115" si="57">IF(F108=0,"",F108/F$75)</f>
        <v/>
      </c>
      <c r="J108" s="354">
        <f t="shared" ref="J108:J113" si="58">B108+F108</f>
        <v>0</v>
      </c>
      <c r="L108" s="364" t="str">
        <f t="shared" si="42"/>
        <v/>
      </c>
      <c r="N108" s="236" t="s">
        <v>88</v>
      </c>
      <c r="O108" s="386"/>
      <c r="P108" s="354"/>
      <c r="R108" s="364" t="str">
        <f t="shared" ref="R108:R114" si="59">IF(P108=0,"",P108/P$75)</f>
        <v/>
      </c>
      <c r="T108" s="354"/>
      <c r="V108" s="364" t="str">
        <f t="shared" ref="V108:V115" si="60">IF(T108=0,"",T108/T$75)</f>
        <v/>
      </c>
      <c r="X108" s="354">
        <f t="shared" ref="X108:X113" si="61">P108+T108</f>
        <v>0</v>
      </c>
      <c r="Z108" s="364" t="str">
        <f t="shared" ref="Z108:Z114" si="62">IF(X108=0,"",X108/X$75)</f>
        <v/>
      </c>
      <c r="AA108" s="41"/>
    </row>
    <row r="109" spans="2:27" s="32" customFormat="1" ht="11.5">
      <c r="B109" s="355"/>
      <c r="D109" s="365" t="str">
        <f t="shared" si="56"/>
        <v/>
      </c>
      <c r="F109" s="355"/>
      <c r="H109" s="365" t="str">
        <f t="shared" si="57"/>
        <v/>
      </c>
      <c r="J109" s="355">
        <f t="shared" si="58"/>
        <v>0</v>
      </c>
      <c r="L109" s="365" t="str">
        <f t="shared" si="42"/>
        <v/>
      </c>
      <c r="N109" s="236" t="s">
        <v>180</v>
      </c>
      <c r="O109" s="386"/>
      <c r="P109" s="355"/>
      <c r="R109" s="365" t="str">
        <f t="shared" si="59"/>
        <v/>
      </c>
      <c r="T109" s="355"/>
      <c r="V109" s="365" t="str">
        <f t="shared" si="60"/>
        <v/>
      </c>
      <c r="X109" s="355">
        <f t="shared" si="61"/>
        <v>0</v>
      </c>
      <c r="Z109" s="365" t="str">
        <f t="shared" si="62"/>
        <v/>
      </c>
    </row>
    <row r="110" spans="2:27" s="32" customFormat="1" ht="11.25" customHeight="1">
      <c r="B110" s="355"/>
      <c r="D110" s="365" t="str">
        <f t="shared" si="56"/>
        <v/>
      </c>
      <c r="F110" s="355"/>
      <c r="H110" s="365" t="str">
        <f t="shared" si="57"/>
        <v/>
      </c>
      <c r="J110" s="355">
        <f t="shared" si="58"/>
        <v>0</v>
      </c>
      <c r="L110" s="365" t="str">
        <f t="shared" si="42"/>
        <v/>
      </c>
      <c r="N110" s="236" t="s">
        <v>89</v>
      </c>
      <c r="O110" s="386"/>
      <c r="P110" s="355"/>
      <c r="R110" s="365" t="str">
        <f t="shared" si="59"/>
        <v/>
      </c>
      <c r="T110" s="355"/>
      <c r="V110" s="365" t="str">
        <f t="shared" si="60"/>
        <v/>
      </c>
      <c r="X110" s="355">
        <f t="shared" si="61"/>
        <v>0</v>
      </c>
      <c r="Z110" s="365" t="str">
        <f t="shared" si="62"/>
        <v/>
      </c>
      <c r="AA110" s="41"/>
    </row>
    <row r="111" spans="2:27" s="32" customFormat="1" ht="23">
      <c r="B111" s="355"/>
      <c r="D111" s="365" t="str">
        <f t="shared" si="56"/>
        <v/>
      </c>
      <c r="F111" s="355"/>
      <c r="H111" s="365" t="str">
        <f t="shared" si="57"/>
        <v/>
      </c>
      <c r="J111" s="355">
        <f t="shared" si="58"/>
        <v>0</v>
      </c>
      <c r="L111" s="365" t="str">
        <f t="shared" si="42"/>
        <v/>
      </c>
      <c r="N111" s="236" t="s">
        <v>133</v>
      </c>
      <c r="O111" s="386"/>
      <c r="P111" s="355"/>
      <c r="R111" s="365" t="str">
        <f t="shared" si="59"/>
        <v/>
      </c>
      <c r="T111" s="355"/>
      <c r="V111" s="365" t="str">
        <f t="shared" si="60"/>
        <v/>
      </c>
      <c r="X111" s="355">
        <f t="shared" si="61"/>
        <v>0</v>
      </c>
      <c r="Z111" s="365" t="str">
        <f t="shared" si="62"/>
        <v/>
      </c>
      <c r="AA111" s="41"/>
    </row>
    <row r="112" spans="2:27" s="32" customFormat="1" ht="11.5">
      <c r="B112" s="355"/>
      <c r="D112" s="365" t="str">
        <f t="shared" si="56"/>
        <v/>
      </c>
      <c r="F112" s="355"/>
      <c r="H112" s="365" t="str">
        <f t="shared" si="57"/>
        <v/>
      </c>
      <c r="J112" s="355">
        <f t="shared" si="58"/>
        <v>0</v>
      </c>
      <c r="L112" s="365" t="str">
        <f t="shared" si="42"/>
        <v/>
      </c>
      <c r="N112" s="236" t="s">
        <v>84</v>
      </c>
      <c r="O112" s="386"/>
      <c r="P112" s="355"/>
      <c r="R112" s="365" t="str">
        <f t="shared" si="59"/>
        <v/>
      </c>
      <c r="T112" s="355"/>
      <c r="V112" s="365" t="str">
        <f t="shared" si="60"/>
        <v/>
      </c>
      <c r="X112" s="355">
        <f t="shared" si="61"/>
        <v>0</v>
      </c>
      <c r="Z112" s="365" t="str">
        <f t="shared" si="62"/>
        <v/>
      </c>
      <c r="AA112" s="41"/>
    </row>
    <row r="113" spans="2:27" s="32" customFormat="1" ht="11.5">
      <c r="B113" s="355"/>
      <c r="D113" s="365" t="str">
        <f t="shared" si="56"/>
        <v/>
      </c>
      <c r="F113" s="355"/>
      <c r="H113" s="365" t="str">
        <f t="shared" si="57"/>
        <v/>
      </c>
      <c r="J113" s="355">
        <f t="shared" si="58"/>
        <v>0</v>
      </c>
      <c r="L113" s="365" t="str">
        <f t="shared" si="42"/>
        <v/>
      </c>
      <c r="N113" s="299" t="s">
        <v>15</v>
      </c>
      <c r="O113" s="454"/>
      <c r="P113" s="355"/>
      <c r="R113" s="365" t="str">
        <f t="shared" si="59"/>
        <v/>
      </c>
      <c r="T113" s="355"/>
      <c r="V113" s="365" t="str">
        <f t="shared" si="60"/>
        <v/>
      </c>
      <c r="X113" s="355">
        <f t="shared" si="61"/>
        <v>0</v>
      </c>
      <c r="Z113" s="365" t="str">
        <f t="shared" si="62"/>
        <v/>
      </c>
      <c r="AA113" s="90"/>
    </row>
    <row r="114" spans="2:27" s="32" customFormat="1" ht="11.25" customHeight="1">
      <c r="B114" s="359"/>
      <c r="D114" s="367" t="str">
        <f t="shared" si="56"/>
        <v/>
      </c>
      <c r="F114" s="359"/>
      <c r="H114" s="367" t="str">
        <f t="shared" si="57"/>
        <v/>
      </c>
      <c r="J114" s="359">
        <f>B114+F114</f>
        <v>0</v>
      </c>
      <c r="L114" s="367" t="str">
        <f t="shared" si="42"/>
        <v/>
      </c>
      <c r="N114" s="236" t="s">
        <v>92</v>
      </c>
      <c r="O114" s="386"/>
      <c r="P114" s="355"/>
      <c r="R114" s="355" t="str">
        <f t="shared" si="59"/>
        <v/>
      </c>
      <c r="T114" s="355"/>
      <c r="V114" s="355" t="str">
        <f t="shared" si="60"/>
        <v/>
      </c>
      <c r="X114" s="355">
        <f>P114+T114</f>
        <v>0</v>
      </c>
      <c r="Z114" s="355" t="str">
        <f t="shared" si="62"/>
        <v/>
      </c>
      <c r="AA114" s="41"/>
    </row>
    <row r="115" spans="2:27" s="32" customFormat="1" ht="11.5">
      <c r="B115" s="347">
        <f>SUM(B108:B114)</f>
        <v>0</v>
      </c>
      <c r="D115" s="368" t="str">
        <f t="shared" si="56"/>
        <v/>
      </c>
      <c r="F115" s="347">
        <f>SUM(F108:F114)</f>
        <v>0</v>
      </c>
      <c r="H115" s="368" t="str">
        <f t="shared" si="57"/>
        <v/>
      </c>
      <c r="J115" s="347">
        <f>SUM(J108:J114)</f>
        <v>0</v>
      </c>
      <c r="L115" s="368" t="str">
        <f t="shared" si="42"/>
        <v/>
      </c>
      <c r="N115" s="416" t="s">
        <v>28</v>
      </c>
      <c r="O115" s="306"/>
      <c r="P115" s="347">
        <f>SUM(P108:P114)</f>
        <v>0</v>
      </c>
      <c r="R115" s="368" t="str">
        <f>IF(P115=0,"",P115/P$75)</f>
        <v/>
      </c>
      <c r="T115" s="347">
        <f>SUM(T108:T114)</f>
        <v>0</v>
      </c>
      <c r="V115" s="368" t="str">
        <f t="shared" si="60"/>
        <v/>
      </c>
      <c r="X115" s="347">
        <f>SUM(X108:X114)</f>
        <v>0</v>
      </c>
      <c r="Z115" s="368" t="str">
        <f>IF(X115=0,"",X115/X$75)</f>
        <v/>
      </c>
    </row>
    <row r="116" spans="2:27" s="32" customFormat="1" ht="21" customHeight="1">
      <c r="B116" s="426"/>
      <c r="D116" s="372"/>
      <c r="F116" s="426"/>
      <c r="H116" s="372"/>
      <c r="J116" s="426"/>
      <c r="L116" s="372"/>
      <c r="N116" s="75" t="s">
        <v>85</v>
      </c>
      <c r="O116" s="390"/>
      <c r="P116" s="426"/>
      <c r="R116" s="372"/>
      <c r="T116" s="426"/>
      <c r="V116" s="372"/>
      <c r="X116" s="426"/>
      <c r="Z116" s="372"/>
    </row>
    <row r="117" spans="2:27" s="32" customFormat="1" ht="11.25" customHeight="1">
      <c r="B117" s="354"/>
      <c r="D117" s="364" t="str">
        <f>IF(B117=0,"",B117/B$75)</f>
        <v/>
      </c>
      <c r="F117" s="354"/>
      <c r="H117" s="364" t="str">
        <f>IF(F117=0,"",F117/F$75)</f>
        <v/>
      </c>
      <c r="J117" s="354">
        <f>B117+F117</f>
        <v>0</v>
      </c>
      <c r="L117" s="364" t="str">
        <f t="shared" si="42"/>
        <v/>
      </c>
      <c r="N117" s="236" t="s">
        <v>88</v>
      </c>
      <c r="O117" s="386"/>
      <c r="P117" s="354"/>
      <c r="R117" s="364" t="str">
        <f>IF(P117=0,"",P117/P$75)</f>
        <v/>
      </c>
      <c r="T117" s="354"/>
      <c r="V117" s="364" t="str">
        <f>IF(T117=0,"",T117/T$75)</f>
        <v/>
      </c>
      <c r="X117" s="354">
        <f>P117+T117</f>
        <v>0</v>
      </c>
      <c r="Z117" s="364" t="str">
        <f>IF(X117=0,"",X117/X$75)</f>
        <v/>
      </c>
    </row>
    <row r="118" spans="2:27" s="32" customFormat="1" ht="11.5">
      <c r="B118" s="355"/>
      <c r="D118" s="365" t="str">
        <f>IF(B118=0,"",B118/B$75)</f>
        <v/>
      </c>
      <c r="F118" s="355"/>
      <c r="H118" s="365" t="str">
        <f>IF(F118=0,"",F118/F$75)</f>
        <v/>
      </c>
      <c r="J118" s="355">
        <f>B118+F118</f>
        <v>0</v>
      </c>
      <c r="L118" s="365" t="str">
        <f t="shared" si="42"/>
        <v/>
      </c>
      <c r="N118" s="236" t="s">
        <v>180</v>
      </c>
      <c r="O118" s="386"/>
      <c r="P118" s="355"/>
      <c r="R118" s="365" t="str">
        <f>IF(P118=0,"",P118/P$75)</f>
        <v/>
      </c>
      <c r="T118" s="355"/>
      <c r="V118" s="365" t="str">
        <f>IF(T118=0,"",T118/T$75)</f>
        <v/>
      </c>
      <c r="X118" s="355">
        <f>P118+T118</f>
        <v>0</v>
      </c>
      <c r="Z118" s="365" t="str">
        <f>IF(X118=0,"",X118/X$75)</f>
        <v/>
      </c>
    </row>
    <row r="119" spans="2:27" s="32" customFormat="1" ht="11.25" customHeight="1">
      <c r="B119" s="355"/>
      <c r="D119" s="365" t="str">
        <f>IF(B119=0,"",B119/B$75)</f>
        <v/>
      </c>
      <c r="F119" s="355"/>
      <c r="H119" s="365" t="str">
        <f>IF(F119=0,"",F119/F$75)</f>
        <v/>
      </c>
      <c r="J119" s="355">
        <f>B119+F119</f>
        <v>0</v>
      </c>
      <c r="L119" s="365" t="str">
        <f t="shared" si="42"/>
        <v/>
      </c>
      <c r="N119" s="236" t="s">
        <v>89</v>
      </c>
      <c r="O119" s="386"/>
      <c r="P119" s="355"/>
      <c r="R119" s="365" t="str">
        <f>IF(P119=0,"",P119/P$75)</f>
        <v/>
      </c>
      <c r="T119" s="355"/>
      <c r="V119" s="365" t="str">
        <f>IF(T119=0,"",T119/T$75)</f>
        <v/>
      </c>
      <c r="X119" s="355">
        <f>P119+T119</f>
        <v>0</v>
      </c>
      <c r="Z119" s="365" t="str">
        <f>IF(X119=0,"",X119/X$75)</f>
        <v/>
      </c>
    </row>
    <row r="120" spans="2:27" s="32" customFormat="1" ht="11.25" customHeight="1">
      <c r="B120" s="355"/>
      <c r="D120" s="365" t="str">
        <f>IF(B120=0,"",B120/B$75)</f>
        <v/>
      </c>
      <c r="F120" s="355"/>
      <c r="H120" s="365" t="str">
        <f>IF(F120=0,"",F120/F$75)</f>
        <v/>
      </c>
      <c r="J120" s="355">
        <f>B120+F120</f>
        <v>0</v>
      </c>
      <c r="L120" s="365" t="str">
        <f t="shared" si="42"/>
        <v/>
      </c>
      <c r="N120" s="236" t="s">
        <v>92</v>
      </c>
      <c r="O120" s="386"/>
      <c r="P120" s="355"/>
      <c r="R120" s="365" t="str">
        <f>IF(P120=0,"",P120/P$75)</f>
        <v/>
      </c>
      <c r="T120" s="355"/>
      <c r="V120" s="365" t="str">
        <f>IF(T120=0,"",T120/T$75)</f>
        <v/>
      </c>
      <c r="X120" s="355">
        <f>P120+T120</f>
        <v>0</v>
      </c>
      <c r="Z120" s="365" t="str">
        <f>IF(X120=0,"",X120/X$75)</f>
        <v/>
      </c>
      <c r="AA120" s="41"/>
    </row>
    <row r="121" spans="2:27" s="32" customFormat="1" ht="11.25" customHeight="1">
      <c r="B121" s="360">
        <f>SUM(B117:B120)</f>
        <v>0</v>
      </c>
      <c r="D121" s="368" t="str">
        <f>IF(B121=0,"",B121/B$75)</f>
        <v/>
      </c>
      <c r="F121" s="360">
        <f>SUM(F117:F120)</f>
        <v>0</v>
      </c>
      <c r="H121" s="368" t="str">
        <f>IF(F121=0,"",F121/F$75)</f>
        <v/>
      </c>
      <c r="J121" s="360">
        <f>SUM(J117:J120)</f>
        <v>0</v>
      </c>
      <c r="L121" s="368" t="str">
        <f>IF(J121=0,"",J121/J$75)</f>
        <v/>
      </c>
      <c r="N121" s="416" t="s">
        <v>28</v>
      </c>
      <c r="O121" s="306"/>
      <c r="P121" s="360">
        <f>SUM(P117:P120)</f>
        <v>0</v>
      </c>
      <c r="R121" s="368" t="str">
        <f>IF(P121=0,"",P121/P$75)</f>
        <v/>
      </c>
      <c r="T121" s="360">
        <f>SUM(T117:T120)</f>
        <v>0</v>
      </c>
      <c r="V121" s="368" t="str">
        <f>IF(T121=0,"",T121/T$75)</f>
        <v/>
      </c>
      <c r="X121" s="360">
        <f>SUM(X117:X120)</f>
        <v>0</v>
      </c>
      <c r="Z121" s="368" t="str">
        <f>IF(X121=0,"",X121/X$75)</f>
        <v/>
      </c>
      <c r="AA121" s="41"/>
    </row>
    <row r="122" spans="2:27" s="32" customFormat="1" ht="21" customHeight="1">
      <c r="B122" s="295"/>
      <c r="D122" s="343"/>
      <c r="F122" s="295"/>
      <c r="H122" s="343"/>
      <c r="J122" s="295"/>
      <c r="L122" s="343"/>
      <c r="N122" s="75" t="s">
        <v>87</v>
      </c>
      <c r="O122" s="390"/>
      <c r="P122" s="295"/>
      <c r="R122" s="343"/>
      <c r="T122" s="295"/>
      <c r="V122" s="343"/>
      <c r="X122" s="295"/>
      <c r="Z122" s="343"/>
    </row>
    <row r="123" spans="2:27" s="32" customFormat="1" ht="15" customHeight="1">
      <c r="B123" s="354"/>
      <c r="D123" s="364" t="str">
        <f t="shared" ref="D123:D130" si="63">IF(B123=0,"",B123/B$75)</f>
        <v/>
      </c>
      <c r="F123" s="354"/>
      <c r="H123" s="364" t="str">
        <f t="shared" ref="H123:H130" si="64">IF(F123=0,"",F123/F$75)</f>
        <v/>
      </c>
      <c r="J123" s="354">
        <f t="shared" ref="J123:J128" si="65">B123+F123</f>
        <v>0</v>
      </c>
      <c r="L123" s="364" t="str">
        <f t="shared" si="42"/>
        <v/>
      </c>
      <c r="N123" s="236" t="s">
        <v>88</v>
      </c>
      <c r="O123" s="386"/>
      <c r="P123" s="354"/>
      <c r="R123" s="364" t="str">
        <f t="shared" ref="R123:R130" si="66">IF(P123=0,"",P123/P$75)</f>
        <v/>
      </c>
      <c r="T123" s="354"/>
      <c r="V123" s="364" t="str">
        <f t="shared" ref="V123:V130" si="67">IF(T123=0,"",T123/T$75)</f>
        <v/>
      </c>
      <c r="X123" s="354">
        <f t="shared" ref="X123:X128" si="68">P123+T123</f>
        <v>0</v>
      </c>
      <c r="Z123" s="364" t="str">
        <f t="shared" ref="Z123:Z130" si="69">IF(X123=0,"",X123/X$75)</f>
        <v/>
      </c>
    </row>
    <row r="124" spans="2:27" s="32" customFormat="1" ht="11.5">
      <c r="B124" s="355"/>
      <c r="D124" s="365" t="str">
        <f t="shared" si="63"/>
        <v/>
      </c>
      <c r="F124" s="355"/>
      <c r="H124" s="365" t="str">
        <f t="shared" si="64"/>
        <v/>
      </c>
      <c r="J124" s="355">
        <f t="shared" si="65"/>
        <v>0</v>
      </c>
      <c r="L124" s="365" t="str">
        <f t="shared" si="42"/>
        <v/>
      </c>
      <c r="N124" s="236" t="s">
        <v>89</v>
      </c>
      <c r="O124" s="386"/>
      <c r="P124" s="355"/>
      <c r="R124" s="365" t="str">
        <f t="shared" si="66"/>
        <v/>
      </c>
      <c r="T124" s="355"/>
      <c r="V124" s="365" t="str">
        <f t="shared" si="67"/>
        <v/>
      </c>
      <c r="X124" s="355">
        <f t="shared" si="68"/>
        <v>0</v>
      </c>
      <c r="Z124" s="365" t="str">
        <f t="shared" si="69"/>
        <v/>
      </c>
    </row>
    <row r="125" spans="2:27" s="32" customFormat="1" ht="11.5">
      <c r="B125" s="355"/>
      <c r="D125" s="365" t="str">
        <f t="shared" si="63"/>
        <v/>
      </c>
      <c r="F125" s="355"/>
      <c r="H125" s="365" t="str">
        <f t="shared" si="64"/>
        <v/>
      </c>
      <c r="J125" s="355">
        <f t="shared" si="65"/>
        <v>0</v>
      </c>
      <c r="L125" s="365" t="str">
        <f t="shared" si="42"/>
        <v/>
      </c>
      <c r="N125" s="236" t="s">
        <v>180</v>
      </c>
      <c r="O125" s="386"/>
      <c r="P125" s="355"/>
      <c r="R125" s="365" t="str">
        <f t="shared" si="66"/>
        <v/>
      </c>
      <c r="T125" s="355"/>
      <c r="V125" s="365" t="str">
        <f t="shared" si="67"/>
        <v/>
      </c>
      <c r="X125" s="355">
        <f t="shared" si="68"/>
        <v>0</v>
      </c>
      <c r="Z125" s="365" t="str">
        <f t="shared" si="69"/>
        <v/>
      </c>
    </row>
    <row r="126" spans="2:27" s="32" customFormat="1" ht="11.5">
      <c r="B126" s="355"/>
      <c r="D126" s="365" t="str">
        <f t="shared" si="63"/>
        <v/>
      </c>
      <c r="F126" s="355"/>
      <c r="H126" s="365" t="str">
        <f t="shared" si="64"/>
        <v/>
      </c>
      <c r="J126" s="355">
        <f t="shared" si="65"/>
        <v>0</v>
      </c>
      <c r="L126" s="365" t="str">
        <f t="shared" si="42"/>
        <v/>
      </c>
      <c r="N126" s="236" t="s">
        <v>91</v>
      </c>
      <c r="O126" s="386"/>
      <c r="P126" s="355"/>
      <c r="R126" s="365" t="str">
        <f t="shared" si="66"/>
        <v/>
      </c>
      <c r="T126" s="355"/>
      <c r="V126" s="365" t="str">
        <f t="shared" si="67"/>
        <v/>
      </c>
      <c r="X126" s="355">
        <f t="shared" si="68"/>
        <v>0</v>
      </c>
      <c r="Z126" s="365" t="str">
        <f t="shared" si="69"/>
        <v/>
      </c>
    </row>
    <row r="127" spans="2:27" s="32" customFormat="1" ht="11.5">
      <c r="B127" s="355"/>
      <c r="D127" s="365" t="str">
        <f t="shared" si="63"/>
        <v/>
      </c>
      <c r="F127" s="355"/>
      <c r="H127" s="365" t="str">
        <f t="shared" si="64"/>
        <v/>
      </c>
      <c r="J127" s="355">
        <f t="shared" si="65"/>
        <v>0</v>
      </c>
      <c r="L127" s="365" t="str">
        <f t="shared" si="42"/>
        <v/>
      </c>
      <c r="N127" s="236" t="s">
        <v>129</v>
      </c>
      <c r="O127" s="386"/>
      <c r="P127" s="355"/>
      <c r="R127" s="365" t="str">
        <f t="shared" si="66"/>
        <v/>
      </c>
      <c r="T127" s="355"/>
      <c r="V127" s="365" t="str">
        <f t="shared" si="67"/>
        <v/>
      </c>
      <c r="X127" s="355">
        <f t="shared" si="68"/>
        <v>0</v>
      </c>
      <c r="Z127" s="365" t="str">
        <f t="shared" si="69"/>
        <v/>
      </c>
    </row>
    <row r="128" spans="2:27" s="32" customFormat="1" ht="11.5">
      <c r="B128" s="355"/>
      <c r="D128" s="365" t="str">
        <f t="shared" si="63"/>
        <v/>
      </c>
      <c r="F128" s="355"/>
      <c r="H128" s="365" t="str">
        <f t="shared" si="64"/>
        <v/>
      </c>
      <c r="J128" s="355">
        <f t="shared" si="65"/>
        <v>0</v>
      </c>
      <c r="L128" s="365" t="str">
        <f t="shared" si="42"/>
        <v/>
      </c>
      <c r="N128" s="236" t="s">
        <v>92</v>
      </c>
      <c r="O128" s="386"/>
      <c r="P128" s="355"/>
      <c r="R128" s="365" t="str">
        <f t="shared" si="66"/>
        <v/>
      </c>
      <c r="T128" s="355"/>
      <c r="V128" s="365" t="str">
        <f t="shared" si="67"/>
        <v/>
      </c>
      <c r="X128" s="355">
        <f t="shared" si="68"/>
        <v>0</v>
      </c>
      <c r="Z128" s="365" t="str">
        <f t="shared" si="69"/>
        <v/>
      </c>
    </row>
    <row r="129" spans="2:27" s="32" customFormat="1" ht="11.5">
      <c r="B129" s="347">
        <f>SUM(B123:B128)</f>
        <v>0</v>
      </c>
      <c r="D129" s="368" t="str">
        <f t="shared" si="63"/>
        <v/>
      </c>
      <c r="F129" s="347">
        <f>SUM(F123:F128)</f>
        <v>0</v>
      </c>
      <c r="H129" s="368" t="str">
        <f t="shared" si="64"/>
        <v/>
      </c>
      <c r="J129" s="347">
        <f>SUM(J123:J128)</f>
        <v>0</v>
      </c>
      <c r="L129" s="368" t="str">
        <f t="shared" si="42"/>
        <v/>
      </c>
      <c r="N129" s="416" t="s">
        <v>28</v>
      </c>
      <c r="O129" s="306"/>
      <c r="P129" s="347">
        <f>SUM(P123:P128)</f>
        <v>0</v>
      </c>
      <c r="R129" s="368" t="str">
        <f t="shared" si="66"/>
        <v/>
      </c>
      <c r="T129" s="347">
        <f>SUM(T123:T128)</f>
        <v>0</v>
      </c>
      <c r="V129" s="368" t="str">
        <f t="shared" si="67"/>
        <v/>
      </c>
      <c r="X129" s="347">
        <f>SUM(X123:X128)</f>
        <v>0</v>
      </c>
      <c r="Z129" s="368" t="str">
        <f t="shared" si="69"/>
        <v/>
      </c>
    </row>
    <row r="130" spans="2:27" s="32" customFormat="1" ht="11.5">
      <c r="B130" s="348">
        <f>B97+B115+B121+B106+B129</f>
        <v>0</v>
      </c>
      <c r="D130" s="369" t="str">
        <f t="shared" si="63"/>
        <v/>
      </c>
      <c r="F130" s="348">
        <f>F97+F115+F121+F106+F129</f>
        <v>0</v>
      </c>
      <c r="H130" s="369" t="str">
        <f t="shared" si="64"/>
        <v/>
      </c>
      <c r="J130" s="348">
        <f>J97+J115+J121+J106+J129</f>
        <v>0</v>
      </c>
      <c r="L130" s="369" t="str">
        <f t="shared" si="42"/>
        <v/>
      </c>
      <c r="N130" s="418" t="s">
        <v>93</v>
      </c>
      <c r="O130" s="310"/>
      <c r="P130" s="348">
        <f>P97+P115+P121+P106+P129</f>
        <v>0</v>
      </c>
      <c r="R130" s="369" t="str">
        <f t="shared" si="66"/>
        <v/>
      </c>
      <c r="T130" s="348">
        <f>T97+T115+T121+T106+T129</f>
        <v>0</v>
      </c>
      <c r="V130" s="369" t="str">
        <f t="shared" si="67"/>
        <v/>
      </c>
      <c r="X130" s="348">
        <f>X97+X115+X121+X106+X129</f>
        <v>0</v>
      </c>
      <c r="Z130" s="369" t="str">
        <f t="shared" si="69"/>
        <v/>
      </c>
    </row>
    <row r="131" spans="2:27" s="32" customFormat="1" ht="8.25" customHeight="1">
      <c r="B131" s="295"/>
      <c r="D131" s="343"/>
      <c r="F131" s="295"/>
      <c r="H131" s="343"/>
      <c r="J131" s="295"/>
      <c r="L131" s="343"/>
      <c r="N131" s="11"/>
      <c r="O131" s="11"/>
      <c r="P131" s="295"/>
      <c r="R131" s="343"/>
      <c r="T131" s="295"/>
      <c r="V131" s="343"/>
      <c r="X131" s="295"/>
      <c r="Z131" s="343"/>
    </row>
    <row r="132" spans="2:27" s="32" customFormat="1" ht="11.5">
      <c r="B132" s="116" t="s">
        <v>53</v>
      </c>
      <c r="D132" s="343"/>
      <c r="F132" s="116"/>
      <c r="H132" s="343"/>
      <c r="J132" s="295"/>
      <c r="L132" s="343"/>
      <c r="N132" s="415"/>
      <c r="O132" s="391"/>
      <c r="P132" s="116"/>
      <c r="R132" s="343"/>
      <c r="T132" s="116"/>
      <c r="V132" s="343"/>
      <c r="X132" s="295"/>
      <c r="Z132" s="343"/>
    </row>
    <row r="133" spans="2:27" s="32" customFormat="1" ht="11.5">
      <c r="B133" s="116" t="s">
        <v>94</v>
      </c>
      <c r="D133" s="343"/>
      <c r="F133" s="116"/>
      <c r="H133" s="343"/>
      <c r="J133" s="295"/>
      <c r="L133" s="343"/>
      <c r="N133" s="415"/>
      <c r="O133" s="392"/>
      <c r="P133" s="116"/>
      <c r="R133" s="343"/>
      <c r="T133" s="116"/>
      <c r="V133" s="343"/>
      <c r="X133" s="295"/>
      <c r="Z133" s="343"/>
    </row>
    <row r="134" spans="2:27" s="32" customFormat="1" ht="11.5">
      <c r="B134" s="116" t="s">
        <v>336</v>
      </c>
      <c r="D134" s="343"/>
      <c r="F134" s="116"/>
      <c r="H134" s="343"/>
      <c r="J134" s="295"/>
      <c r="L134" s="343"/>
      <c r="N134" s="415"/>
      <c r="O134" s="392"/>
      <c r="P134" s="116"/>
      <c r="R134" s="343"/>
      <c r="T134" s="116"/>
      <c r="V134" s="343"/>
      <c r="X134" s="295"/>
      <c r="Z134" s="343"/>
    </row>
    <row r="135" spans="2:27" s="32" customFormat="1" ht="22">
      <c r="B135" s="295"/>
      <c r="D135" s="343"/>
      <c r="F135" s="295"/>
      <c r="H135" s="343"/>
      <c r="J135" s="295"/>
      <c r="L135" s="343"/>
      <c r="N135" s="12" t="s">
        <v>95</v>
      </c>
      <c r="O135" s="11"/>
      <c r="P135" s="295"/>
      <c r="R135" s="343"/>
      <c r="T135" s="295"/>
      <c r="V135" s="343"/>
      <c r="X135" s="295"/>
      <c r="Z135" s="343"/>
    </row>
    <row r="136" spans="2:27" s="32" customFormat="1" ht="11.5">
      <c r="B136" s="347">
        <f>B75</f>
        <v>0</v>
      </c>
      <c r="D136" s="368" t="str">
        <f>IF(B136=0,"",B136/B$136)</f>
        <v/>
      </c>
      <c r="F136" s="347">
        <f>F75</f>
        <v>0</v>
      </c>
      <c r="H136" s="368" t="str">
        <f>IF(F136=0,"",F136/F$136)</f>
        <v/>
      </c>
      <c r="J136" s="347">
        <f>J75</f>
        <v>0</v>
      </c>
      <c r="L136" s="368" t="str">
        <f>IF(J136=0,"",J136/J$136)</f>
        <v/>
      </c>
      <c r="N136" s="236" t="s">
        <v>51</v>
      </c>
      <c r="O136" s="386"/>
      <c r="P136" s="347">
        <f>P75</f>
        <v>0</v>
      </c>
      <c r="R136" s="368" t="str">
        <f>IF(P136=0,"",P136/P$136)</f>
        <v/>
      </c>
      <c r="T136" s="347">
        <f>T75</f>
        <v>0</v>
      </c>
      <c r="V136" s="368" t="str">
        <f t="shared" ref="V136:V152" si="70">IF(T136=0,"",T136/T$136)</f>
        <v/>
      </c>
      <c r="X136" s="347">
        <f>X75</f>
        <v>0</v>
      </c>
      <c r="Z136" s="368" t="str">
        <f>IF(X136=0,"",X136/X$136)</f>
        <v/>
      </c>
    </row>
    <row r="137" spans="2:27" s="32" customFormat="1" ht="11.5">
      <c r="B137" s="348">
        <f>B130</f>
        <v>0</v>
      </c>
      <c r="D137" s="369" t="str">
        <f>IF(B137=0,"",B137/B$136)</f>
        <v/>
      </c>
      <c r="F137" s="348">
        <f>F130</f>
        <v>0</v>
      </c>
      <c r="H137" s="369" t="str">
        <f>IF(F137=0,"",F137/F$136)</f>
        <v/>
      </c>
      <c r="J137" s="348">
        <f>J130</f>
        <v>0</v>
      </c>
      <c r="L137" s="369" t="str">
        <f>IF(J137=0,"",J137/J$136)</f>
        <v/>
      </c>
      <c r="N137" s="243" t="s">
        <v>93</v>
      </c>
      <c r="O137" s="393"/>
      <c r="P137" s="348">
        <f>P130</f>
        <v>0</v>
      </c>
      <c r="R137" s="369" t="str">
        <f t="shared" ref="R137:R152" si="71">IF(P137=0,"",P137/P$136)</f>
        <v/>
      </c>
      <c r="T137" s="348">
        <f>T130</f>
        <v>0</v>
      </c>
      <c r="V137" s="369" t="str">
        <f t="shared" si="70"/>
        <v/>
      </c>
      <c r="X137" s="348">
        <f>X130</f>
        <v>0</v>
      </c>
      <c r="Z137" s="369" t="str">
        <f>IF(X137=0,"",X137/X$136)</f>
        <v/>
      </c>
      <c r="AA137" s="41"/>
    </row>
    <row r="138" spans="2:27" s="2" customFormat="1" ht="22.5" customHeight="1">
      <c r="B138" s="458">
        <f>B136-B137</f>
        <v>0</v>
      </c>
      <c r="D138" s="370" t="str">
        <f t="shared" ref="D138:D152" si="72">IF(B138=0,"",B138/B$136)</f>
        <v/>
      </c>
      <c r="F138" s="458">
        <f>F136-F137</f>
        <v>0</v>
      </c>
      <c r="H138" s="370" t="str">
        <f>IF(F138=0,"",F138/F$136)</f>
        <v/>
      </c>
      <c r="J138" s="349"/>
      <c r="L138" s="370"/>
      <c r="N138" s="75" t="s">
        <v>96</v>
      </c>
      <c r="O138" s="389"/>
      <c r="P138" s="458">
        <f>P136-P137</f>
        <v>0</v>
      </c>
      <c r="R138" s="370" t="str">
        <f t="shared" si="71"/>
        <v/>
      </c>
      <c r="T138" s="458">
        <f>T136-T137</f>
        <v>0</v>
      </c>
      <c r="V138" s="370" t="str">
        <f t="shared" si="70"/>
        <v/>
      </c>
      <c r="X138" s="349"/>
      <c r="Z138" s="370"/>
    </row>
    <row r="139" spans="2:27" s="32" customFormat="1" ht="11.5">
      <c r="B139" s="354"/>
      <c r="D139" s="364" t="str">
        <f t="shared" si="72"/>
        <v/>
      </c>
      <c r="F139" s="354"/>
      <c r="H139" s="364" t="str">
        <f t="shared" ref="H139:H152" si="73">IF(F139=0,"",F139/F$136)</f>
        <v/>
      </c>
      <c r="J139" s="295"/>
      <c r="L139" s="343"/>
      <c r="N139" s="311" t="s">
        <v>97</v>
      </c>
      <c r="O139" s="398"/>
      <c r="P139" s="354"/>
      <c r="R139" s="364" t="str">
        <f t="shared" si="71"/>
        <v/>
      </c>
      <c r="T139" s="354"/>
      <c r="V139" s="364" t="str">
        <f t="shared" si="70"/>
        <v/>
      </c>
      <c r="X139" s="295"/>
      <c r="Z139" s="343"/>
      <c r="AA139" s="41"/>
    </row>
    <row r="140" spans="2:27" s="32" customFormat="1" ht="11.5">
      <c r="B140" s="355"/>
      <c r="D140" s="365" t="str">
        <f t="shared" si="72"/>
        <v/>
      </c>
      <c r="F140" s="355"/>
      <c r="H140" s="365" t="str">
        <f t="shared" si="73"/>
        <v/>
      </c>
      <c r="J140" s="295"/>
      <c r="L140" s="343"/>
      <c r="N140" s="243" t="s">
        <v>98</v>
      </c>
      <c r="O140" s="394"/>
      <c r="P140" s="355"/>
      <c r="R140" s="365" t="str">
        <f t="shared" si="71"/>
        <v/>
      </c>
      <c r="T140" s="355"/>
      <c r="V140" s="365" t="str">
        <f t="shared" si="70"/>
        <v/>
      </c>
      <c r="X140" s="295"/>
      <c r="Z140" s="343"/>
      <c r="AA140" s="41"/>
    </row>
    <row r="141" spans="2:27" s="32" customFormat="1" ht="11.5">
      <c r="B141" s="355"/>
      <c r="D141" s="365" t="str">
        <f t="shared" si="72"/>
        <v/>
      </c>
      <c r="F141" s="355"/>
      <c r="H141" s="365" t="str">
        <f t="shared" si="73"/>
        <v/>
      </c>
      <c r="J141" s="295"/>
      <c r="L141" s="343"/>
      <c r="N141" s="243" t="s">
        <v>99</v>
      </c>
      <c r="O141" s="394"/>
      <c r="P141" s="355"/>
      <c r="R141" s="365" t="str">
        <f t="shared" si="71"/>
        <v/>
      </c>
      <c r="T141" s="355"/>
      <c r="V141" s="365" t="str">
        <f t="shared" si="70"/>
        <v/>
      </c>
      <c r="X141" s="295"/>
      <c r="Z141" s="343"/>
      <c r="AA141" s="41"/>
    </row>
    <row r="142" spans="2:27" s="32" customFormat="1" ht="11.5">
      <c r="B142" s="355"/>
      <c r="D142" s="365" t="str">
        <f t="shared" si="72"/>
        <v/>
      </c>
      <c r="F142" s="355"/>
      <c r="H142" s="365" t="str">
        <f t="shared" si="73"/>
        <v/>
      </c>
      <c r="J142" s="295"/>
      <c r="L142" s="343"/>
      <c r="N142" s="243" t="s">
        <v>117</v>
      </c>
      <c r="O142" s="394"/>
      <c r="P142" s="355"/>
      <c r="R142" s="365" t="str">
        <f t="shared" si="71"/>
        <v/>
      </c>
      <c r="T142" s="355"/>
      <c r="V142" s="365" t="str">
        <f t="shared" si="70"/>
        <v/>
      </c>
      <c r="X142" s="295"/>
      <c r="Z142" s="343"/>
      <c r="AA142" s="41"/>
    </row>
    <row r="143" spans="2:27" s="32" customFormat="1" ht="11.5">
      <c r="B143" s="359"/>
      <c r="D143" s="367" t="str">
        <f t="shared" si="72"/>
        <v/>
      </c>
      <c r="F143" s="359"/>
      <c r="H143" s="367" t="str">
        <f t="shared" si="73"/>
        <v/>
      </c>
      <c r="J143" s="295"/>
      <c r="L143" s="343"/>
      <c r="N143" s="243"/>
      <c r="O143" s="395"/>
      <c r="P143" s="359"/>
      <c r="R143" s="367" t="str">
        <f t="shared" si="71"/>
        <v/>
      </c>
      <c r="T143" s="359"/>
      <c r="V143" s="367" t="str">
        <f t="shared" si="70"/>
        <v/>
      </c>
      <c r="X143" s="295"/>
      <c r="Z143" s="343"/>
      <c r="AA143" s="41"/>
    </row>
    <row r="144" spans="2:27" s="32" customFormat="1" ht="11.5">
      <c r="B144" s="354"/>
      <c r="D144" s="364" t="str">
        <f t="shared" si="72"/>
        <v/>
      </c>
      <c r="F144" s="354"/>
      <c r="H144" s="364" t="str">
        <f t="shared" si="73"/>
        <v/>
      </c>
      <c r="J144" s="295"/>
      <c r="L144" s="343"/>
      <c r="N144" s="313" t="s">
        <v>100</v>
      </c>
      <c r="O144" s="396"/>
      <c r="P144" s="354"/>
      <c r="R144" s="364" t="str">
        <f t="shared" si="71"/>
        <v/>
      </c>
      <c r="T144" s="354"/>
      <c r="V144" s="364" t="str">
        <f t="shared" si="70"/>
        <v/>
      </c>
      <c r="X144" s="295"/>
      <c r="Z144" s="343"/>
      <c r="AA144" s="58"/>
    </row>
    <row r="145" spans="1:27" s="2" customFormat="1" ht="11.5">
      <c r="B145" s="356">
        <f>SUM(B139:B144)</f>
        <v>0</v>
      </c>
      <c r="D145" s="371" t="str">
        <f t="shared" si="72"/>
        <v/>
      </c>
      <c r="F145" s="356">
        <f>SUM(F139:F144)</f>
        <v>0</v>
      </c>
      <c r="H145" s="371" t="str">
        <f t="shared" si="73"/>
        <v/>
      </c>
      <c r="J145" s="349"/>
      <c r="L145" s="370"/>
      <c r="N145" s="243" t="s">
        <v>101</v>
      </c>
      <c r="O145" s="394"/>
      <c r="P145" s="356">
        <f>SUM(P139:P144)</f>
        <v>0</v>
      </c>
      <c r="R145" s="371" t="str">
        <f t="shared" si="71"/>
        <v/>
      </c>
      <c r="T145" s="356">
        <f>SUM(T139:T144)</f>
        <v>0</v>
      </c>
      <c r="V145" s="371" t="str">
        <f t="shared" si="70"/>
        <v/>
      </c>
      <c r="X145" s="349"/>
      <c r="Z145" s="370"/>
      <c r="AA145" s="41"/>
    </row>
    <row r="146" spans="1:27" s="2" customFormat="1" ht="11.5">
      <c r="B146" s="356"/>
      <c r="D146" s="371" t="str">
        <f t="shared" si="72"/>
        <v/>
      </c>
      <c r="F146" s="356"/>
      <c r="H146" s="371" t="str">
        <f t="shared" si="73"/>
        <v/>
      </c>
      <c r="J146" s="349"/>
      <c r="L146" s="370"/>
      <c r="N146" s="311" t="s">
        <v>100</v>
      </c>
      <c r="O146" s="398"/>
      <c r="P146" s="356"/>
      <c r="R146" s="371" t="str">
        <f t="shared" si="71"/>
        <v/>
      </c>
      <c r="T146" s="356"/>
      <c r="V146" s="371" t="str">
        <f t="shared" si="70"/>
        <v/>
      </c>
      <c r="X146" s="349"/>
      <c r="Z146" s="370"/>
      <c r="AA146" s="41"/>
    </row>
    <row r="147" spans="1:27" s="32" customFormat="1" ht="11.5">
      <c r="B147" s="355"/>
      <c r="D147" s="365" t="str">
        <f t="shared" si="72"/>
        <v/>
      </c>
      <c r="F147" s="355"/>
      <c r="H147" s="365" t="str">
        <f t="shared" si="73"/>
        <v/>
      </c>
      <c r="J147" s="295"/>
      <c r="L147" s="343"/>
      <c r="N147" s="243" t="s">
        <v>102</v>
      </c>
      <c r="O147" s="394"/>
      <c r="P147" s="355"/>
      <c r="R147" s="365" t="str">
        <f t="shared" si="71"/>
        <v/>
      </c>
      <c r="T147" s="355"/>
      <c r="V147" s="365" t="str">
        <f t="shared" si="70"/>
        <v/>
      </c>
      <c r="X147" s="295"/>
      <c r="Z147" s="343"/>
      <c r="AA147" s="58"/>
    </row>
    <row r="148" spans="1:27" s="32" customFormat="1" ht="11.5">
      <c r="B148" s="355"/>
      <c r="D148" s="365" t="str">
        <f t="shared" si="72"/>
        <v/>
      </c>
      <c r="F148" s="355"/>
      <c r="H148" s="365" t="str">
        <f t="shared" si="73"/>
        <v/>
      </c>
      <c r="J148" s="295"/>
      <c r="L148" s="343"/>
      <c r="N148" s="243" t="s">
        <v>103</v>
      </c>
      <c r="O148" s="394"/>
      <c r="P148" s="355"/>
      <c r="R148" s="365" t="str">
        <f t="shared" si="71"/>
        <v/>
      </c>
      <c r="T148" s="355"/>
      <c r="V148" s="365" t="str">
        <f t="shared" si="70"/>
        <v/>
      </c>
      <c r="X148" s="295"/>
      <c r="Z148" s="343"/>
      <c r="AA148" s="41"/>
    </row>
    <row r="149" spans="1:27" s="32" customFormat="1" ht="11.5">
      <c r="B149" s="355"/>
      <c r="D149" s="365" t="str">
        <f t="shared" si="72"/>
        <v/>
      </c>
      <c r="F149" s="355"/>
      <c r="H149" s="365" t="str">
        <f t="shared" si="73"/>
        <v/>
      </c>
      <c r="J149" s="295"/>
      <c r="L149" s="343"/>
      <c r="N149" s="243" t="s">
        <v>117</v>
      </c>
      <c r="O149" s="394"/>
      <c r="P149" s="355"/>
      <c r="R149" s="365" t="str">
        <f t="shared" si="71"/>
        <v/>
      </c>
      <c r="T149" s="355"/>
      <c r="V149" s="365" t="str">
        <f t="shared" si="70"/>
        <v/>
      </c>
      <c r="X149" s="295"/>
      <c r="Z149" s="343"/>
      <c r="AA149" s="41"/>
    </row>
    <row r="150" spans="1:27" s="32" customFormat="1" ht="11.5">
      <c r="B150" s="355"/>
      <c r="D150" s="365" t="str">
        <f t="shared" si="72"/>
        <v/>
      </c>
      <c r="F150" s="355"/>
      <c r="H150" s="365" t="str">
        <f t="shared" si="73"/>
        <v/>
      </c>
      <c r="J150" s="295"/>
      <c r="L150" s="343"/>
      <c r="N150" s="457"/>
      <c r="O150" s="395"/>
      <c r="P150" s="355"/>
      <c r="R150" s="365" t="str">
        <f t="shared" si="71"/>
        <v/>
      </c>
      <c r="T150" s="355"/>
      <c r="V150" s="365" t="str">
        <f t="shared" si="70"/>
        <v/>
      </c>
      <c r="X150" s="295"/>
      <c r="Z150" s="343"/>
      <c r="AA150" s="41"/>
    </row>
    <row r="151" spans="1:27" s="32" customFormat="1" ht="34.5">
      <c r="B151" s="347">
        <f>SUM(B145:B150)</f>
        <v>0</v>
      </c>
      <c r="D151" s="368" t="str">
        <f t="shared" si="72"/>
        <v/>
      </c>
      <c r="F151" s="347">
        <f>SUM(F145:F150)</f>
        <v>0</v>
      </c>
      <c r="H151" s="368" t="str">
        <f>IF(F151=0,"",F151/F$136)</f>
        <v/>
      </c>
      <c r="J151" s="295"/>
      <c r="L151" s="343"/>
      <c r="N151" s="313" t="s">
        <v>171</v>
      </c>
      <c r="O151" s="396"/>
      <c r="P151" s="347">
        <f>SUM(P145:P150)</f>
        <v>0</v>
      </c>
      <c r="R151" s="368" t="str">
        <f t="shared" si="71"/>
        <v/>
      </c>
      <c r="T151" s="347">
        <f>SUM(T145:T150)</f>
        <v>0</v>
      </c>
      <c r="V151" s="368" t="str">
        <f t="shared" si="70"/>
        <v/>
      </c>
      <c r="X151" s="295"/>
      <c r="Z151" s="343"/>
      <c r="AA151" s="58"/>
    </row>
    <row r="152" spans="1:27" s="32" customFormat="1" ht="11.5">
      <c r="B152" s="295"/>
      <c r="D152" s="343" t="str">
        <f t="shared" si="72"/>
        <v/>
      </c>
      <c r="F152" s="295"/>
      <c r="H152" s="343" t="str">
        <f t="shared" si="73"/>
        <v/>
      </c>
      <c r="J152" s="295"/>
      <c r="L152" s="343"/>
      <c r="N152" s="314"/>
      <c r="O152" s="396"/>
      <c r="P152" s="295"/>
      <c r="R152" s="343" t="str">
        <f t="shared" si="71"/>
        <v/>
      </c>
      <c r="T152" s="295"/>
      <c r="V152" s="343" t="str">
        <f t="shared" si="70"/>
        <v/>
      </c>
      <c r="X152" s="295"/>
      <c r="Z152" s="343"/>
      <c r="AA152" s="58"/>
    </row>
    <row r="153" spans="1:27" s="32" customFormat="1" ht="11.5">
      <c r="B153" s="295"/>
      <c r="D153" s="343"/>
      <c r="F153" s="295"/>
      <c r="H153" s="343"/>
      <c r="J153" s="295"/>
      <c r="L153" s="343"/>
      <c r="N153" s="313" t="s">
        <v>2</v>
      </c>
      <c r="O153" s="396"/>
      <c r="P153" s="295"/>
      <c r="R153" s="343"/>
      <c r="T153" s="295"/>
      <c r="V153" s="343"/>
      <c r="X153" s="295"/>
      <c r="Z153" s="343"/>
      <c r="AA153" s="41"/>
    </row>
    <row r="154" spans="1:27" s="32" customFormat="1" ht="11.5">
      <c r="A154" s="350"/>
      <c r="B154" s="357"/>
      <c r="C154" s="268"/>
      <c r="D154" s="372" t="str">
        <f>IF(B154="","",B154/B$156)</f>
        <v/>
      </c>
      <c r="E154" s="268"/>
      <c r="F154" s="357"/>
      <c r="G154" s="268"/>
      <c r="H154" s="372" t="str">
        <f>IF(F154="","",F154/F$156)</f>
        <v/>
      </c>
      <c r="I154" s="268"/>
      <c r="J154" s="426"/>
      <c r="K154" s="268"/>
      <c r="L154" s="372"/>
      <c r="M154" s="268"/>
      <c r="N154" s="321" t="s">
        <v>4</v>
      </c>
      <c r="O154" s="396"/>
      <c r="P154" s="357"/>
      <c r="Q154" s="268"/>
      <c r="R154" s="372" t="str">
        <f>IF(P154="","",P154/P$156)</f>
        <v/>
      </c>
      <c r="S154" s="268"/>
      <c r="T154" s="357"/>
      <c r="U154" s="268"/>
      <c r="V154" s="372" t="str">
        <f>IF(T154="","",T154/T$156)</f>
        <v/>
      </c>
      <c r="W154" s="268"/>
      <c r="X154" s="426"/>
      <c r="Y154" s="268"/>
      <c r="Z154" s="372"/>
      <c r="AA154" s="427"/>
    </row>
    <row r="155" spans="1:27" s="32" customFormat="1" ht="11.5">
      <c r="A155" s="264"/>
      <c r="B155" s="355"/>
      <c r="D155" s="365" t="str">
        <f>IF(B155="","",B155/B$156)</f>
        <v/>
      </c>
      <c r="F155" s="355"/>
      <c r="H155" s="365" t="str">
        <f>IF(F155="","",F155/F$156)</f>
        <v/>
      </c>
      <c r="J155" s="295"/>
      <c r="L155" s="343"/>
      <c r="N155" s="423" t="s">
        <v>3</v>
      </c>
      <c r="O155" s="396"/>
      <c r="P155" s="355"/>
      <c r="R155" s="365" t="str">
        <f>IF(P155="","",P155/P$156)</f>
        <v/>
      </c>
      <c r="T155" s="355"/>
      <c r="V155" s="365" t="str">
        <f>IF(T155="","",T155/T$156)</f>
        <v/>
      </c>
      <c r="X155" s="295"/>
      <c r="Z155" s="343"/>
      <c r="AA155" s="428"/>
    </row>
    <row r="156" spans="1:27" s="32" customFormat="1" ht="11.5">
      <c r="A156" s="264"/>
      <c r="B156" s="358">
        <f>B154+B155</f>
        <v>0</v>
      </c>
      <c r="D156" s="366" t="str">
        <f>IF(B156=0,"",B156/B$156)</f>
        <v/>
      </c>
      <c r="F156" s="358">
        <f>F154+F155</f>
        <v>0</v>
      </c>
      <c r="H156" s="366" t="str">
        <f>IF(F156=0,"",F156/F$156)</f>
        <v/>
      </c>
      <c r="J156" s="295"/>
      <c r="L156" s="343"/>
      <c r="N156" s="314" t="s">
        <v>398</v>
      </c>
      <c r="O156" s="317"/>
      <c r="P156" s="358">
        <f>P154+P155</f>
        <v>0</v>
      </c>
      <c r="R156" s="366" t="str">
        <f>IF(P156=0,"",P156/P$156)</f>
        <v/>
      </c>
      <c r="T156" s="358">
        <f>T154+T155</f>
        <v>0</v>
      </c>
      <c r="V156" s="366" t="str">
        <f>IF(T156=0,"",T156/T$156)</f>
        <v/>
      </c>
      <c r="X156" s="295"/>
      <c r="Z156" s="343"/>
      <c r="AA156" s="429"/>
    </row>
    <row r="157" spans="1:27" s="32" customFormat="1" ht="3" customHeight="1">
      <c r="A157" s="351"/>
      <c r="B157" s="347"/>
      <c r="C157" s="271"/>
      <c r="D157" s="368"/>
      <c r="E157" s="271"/>
      <c r="F157" s="347"/>
      <c r="G157" s="271"/>
      <c r="H157" s="368"/>
      <c r="I157" s="271"/>
      <c r="J157" s="347"/>
      <c r="K157" s="271"/>
      <c r="L157" s="368"/>
      <c r="M157" s="271"/>
      <c r="N157" s="319"/>
      <c r="O157" s="396"/>
      <c r="P157" s="347"/>
      <c r="Q157" s="271"/>
      <c r="R157" s="368"/>
      <c r="S157" s="271"/>
      <c r="T157" s="347"/>
      <c r="U157" s="271"/>
      <c r="V157" s="368"/>
      <c r="W157" s="271"/>
      <c r="X157" s="347"/>
      <c r="Y157" s="271"/>
      <c r="Z157" s="368"/>
      <c r="AA157" s="430"/>
    </row>
    <row r="158" spans="1:27" s="32" customFormat="1" ht="11.5">
      <c r="B158" s="295"/>
      <c r="D158" s="343"/>
      <c r="F158" s="295"/>
      <c r="H158" s="343"/>
      <c r="J158" s="295"/>
      <c r="L158" s="343"/>
      <c r="N158" s="313"/>
      <c r="O158" s="396"/>
      <c r="P158" s="295"/>
      <c r="R158" s="343"/>
      <c r="T158" s="295"/>
      <c r="V158" s="343"/>
      <c r="X158" s="295"/>
      <c r="Z158" s="343"/>
      <c r="AA158" s="41"/>
    </row>
    <row r="159" spans="1:27" s="32" customFormat="1" ht="11.5">
      <c r="B159" s="295"/>
      <c r="D159" s="343"/>
      <c r="F159" s="295"/>
      <c r="H159" s="343"/>
      <c r="J159" s="295"/>
      <c r="L159" s="343"/>
      <c r="N159" s="425" t="s">
        <v>104</v>
      </c>
      <c r="O159" s="397"/>
      <c r="P159" s="295"/>
      <c r="R159" s="343"/>
      <c r="T159" s="295"/>
      <c r="V159" s="343"/>
      <c r="X159" s="295"/>
      <c r="Z159" s="343"/>
      <c r="AA159" s="41"/>
    </row>
    <row r="160" spans="1:27" s="32" customFormat="1" ht="11.5">
      <c r="B160" s="295"/>
      <c r="D160" s="343"/>
      <c r="F160" s="295"/>
      <c r="H160" s="343"/>
      <c r="J160" s="295"/>
      <c r="L160" s="343"/>
      <c r="N160" s="313"/>
      <c r="O160" s="396"/>
      <c r="P160" s="295"/>
      <c r="R160" s="343"/>
      <c r="T160" s="295"/>
      <c r="V160" s="343"/>
      <c r="X160" s="295"/>
      <c r="Z160" s="343"/>
      <c r="AA160" s="58"/>
    </row>
    <row r="161" spans="1:27" s="32" customFormat="1" ht="11.5">
      <c r="A161" s="350"/>
      <c r="B161" s="357"/>
      <c r="C161" s="268"/>
      <c r="D161" s="799" t="str">
        <f>IF(B161=0,"",B161/B$136)</f>
        <v/>
      </c>
      <c r="E161" s="268"/>
      <c r="F161" s="357"/>
      <c r="G161" s="268"/>
      <c r="H161" s="799" t="str">
        <f>IF(F161=0,"",F161/F$136)</f>
        <v/>
      </c>
      <c r="I161" s="268"/>
      <c r="J161" s="426"/>
      <c r="K161" s="268"/>
      <c r="L161" s="372"/>
      <c r="M161" s="268"/>
      <c r="N161" s="321" t="s">
        <v>105</v>
      </c>
      <c r="O161" s="800"/>
      <c r="P161" s="357"/>
      <c r="Q161" s="268"/>
      <c r="R161" s="799" t="str">
        <f>IF(P161=0,"",P161/P$136)</f>
        <v/>
      </c>
      <c r="S161" s="268"/>
      <c r="T161" s="357"/>
      <c r="U161" s="268"/>
      <c r="V161" s="799" t="str">
        <f>IF(T161=0,"",T161/T$136)</f>
        <v/>
      </c>
      <c r="W161" s="268"/>
      <c r="X161" s="426"/>
      <c r="Y161" s="268"/>
      <c r="Z161" s="372"/>
      <c r="AA161" s="427"/>
    </row>
    <row r="162" spans="1:27" s="32" customFormat="1" ht="11.5">
      <c r="A162" s="264"/>
      <c r="B162" s="355"/>
      <c r="D162" s="365" t="str">
        <f>IF(B162=0,"",B162/B$136)</f>
        <v/>
      </c>
      <c r="F162" s="355"/>
      <c r="H162" s="365" t="str">
        <f>IF(F162=0,"",F162/F$136)</f>
        <v/>
      </c>
      <c r="J162" s="295"/>
      <c r="L162" s="343"/>
      <c r="N162" s="311" t="s">
        <v>106</v>
      </c>
      <c r="O162" s="398"/>
      <c r="P162" s="355"/>
      <c r="R162" s="365" t="str">
        <f>IF(P162=0,"",P162/P$136)</f>
        <v/>
      </c>
      <c r="T162" s="355"/>
      <c r="V162" s="365" t="str">
        <f>IF(T162=0,"",T162/T$136)</f>
        <v/>
      </c>
      <c r="X162" s="295"/>
      <c r="Z162" s="343"/>
      <c r="AA162" s="431"/>
    </row>
    <row r="163" spans="1:27" s="32" customFormat="1" ht="11.5">
      <c r="A163" s="264"/>
      <c r="B163" s="355"/>
      <c r="D163" s="365" t="str">
        <f>IF(B163=0,"",B163/B$136)</f>
        <v/>
      </c>
      <c r="F163" s="355"/>
      <c r="H163" s="365" t="str">
        <f>IF(F163=0,"",F163/F$136)</f>
        <v/>
      </c>
      <c r="J163" s="295"/>
      <c r="L163" s="343"/>
      <c r="N163" s="311" t="s">
        <v>107</v>
      </c>
      <c r="O163" s="398"/>
      <c r="P163" s="355"/>
      <c r="R163" s="365" t="str">
        <f>IF(P163=0,"",P163/P$136)</f>
        <v/>
      </c>
      <c r="T163" s="355"/>
      <c r="V163" s="365" t="str">
        <f>IF(T163=0,"",T163/T$136)</f>
        <v/>
      </c>
      <c r="X163" s="295"/>
      <c r="Z163" s="343"/>
      <c r="AA163" s="431"/>
    </row>
    <row r="164" spans="1:27" s="32" customFormat="1" ht="11.5">
      <c r="A164" s="264"/>
      <c r="B164" s="358">
        <f>SUM(B161:B163)</f>
        <v>0</v>
      </c>
      <c r="D164" s="366" t="str">
        <f>IF(B164=0,"",B164/B$136)</f>
        <v/>
      </c>
      <c r="F164" s="358">
        <f>SUM(F161:F163)</f>
        <v>0</v>
      </c>
      <c r="H164" s="366" t="str">
        <f>IF(F164=0,"",F164/F$136)</f>
        <v/>
      </c>
      <c r="J164" s="295"/>
      <c r="L164" s="343"/>
      <c r="N164" s="313" t="s">
        <v>108</v>
      </c>
      <c r="O164" s="396"/>
      <c r="P164" s="358">
        <f>SUM(P161:P163)</f>
        <v>0</v>
      </c>
      <c r="R164" s="366" t="str">
        <f>IF(P164=0,"",P164/P$136)</f>
        <v/>
      </c>
      <c r="T164" s="358">
        <f>SUM(T161:T163)</f>
        <v>0</v>
      </c>
      <c r="V164" s="366" t="str">
        <f>IF(T164=0,"",T164/T$136)</f>
        <v/>
      </c>
      <c r="X164" s="295"/>
      <c r="Z164" s="343"/>
      <c r="AA164" s="432"/>
    </row>
    <row r="165" spans="1:27" s="32" customFormat="1" ht="3.75" customHeight="1">
      <c r="A165" s="351"/>
      <c r="B165" s="347"/>
      <c r="C165" s="271"/>
      <c r="D165" s="368"/>
      <c r="E165" s="271"/>
      <c r="F165" s="347"/>
      <c r="G165" s="271"/>
      <c r="H165" s="368"/>
      <c r="I165" s="271"/>
      <c r="J165" s="347"/>
      <c r="K165" s="271"/>
      <c r="L165" s="368"/>
      <c r="M165" s="271"/>
      <c r="N165" s="319"/>
      <c r="O165" s="396"/>
      <c r="P165" s="347"/>
      <c r="Q165" s="271"/>
      <c r="R165" s="368"/>
      <c r="S165" s="271"/>
      <c r="T165" s="347"/>
      <c r="U165" s="271"/>
      <c r="V165" s="368"/>
      <c r="W165" s="271"/>
      <c r="X165" s="347"/>
      <c r="Y165" s="271"/>
      <c r="Z165" s="368"/>
      <c r="AA165" s="433"/>
    </row>
    <row r="166" spans="1:27" s="32" customFormat="1" ht="11.5">
      <c r="B166" s="295"/>
      <c r="D166" s="343"/>
      <c r="F166" s="295"/>
      <c r="H166" s="343"/>
      <c r="J166" s="295"/>
      <c r="L166" s="343"/>
      <c r="N166" s="313"/>
      <c r="O166" s="396"/>
      <c r="P166" s="295"/>
      <c r="R166" s="343"/>
      <c r="T166" s="295"/>
      <c r="V166" s="343"/>
      <c r="X166" s="295"/>
      <c r="Z166" s="343"/>
    </row>
    <row r="167" spans="1:27" s="32" customFormat="1" ht="16.5" customHeight="1">
      <c r="B167" s="295"/>
      <c r="D167" s="343"/>
      <c r="F167" s="295"/>
      <c r="H167" s="343"/>
      <c r="J167" s="295"/>
      <c r="L167" s="343"/>
      <c r="N167" s="424" t="s">
        <v>109</v>
      </c>
      <c r="O167" s="399"/>
      <c r="P167" s="295"/>
      <c r="R167" s="343"/>
      <c r="T167" s="295"/>
      <c r="V167" s="343"/>
      <c r="X167" s="295"/>
      <c r="Z167" s="343"/>
    </row>
    <row r="168" spans="1:27" s="32" customFormat="1" ht="11.5">
      <c r="B168" s="295"/>
      <c r="D168" s="343"/>
      <c r="F168" s="295"/>
      <c r="H168" s="343"/>
      <c r="J168" s="295"/>
      <c r="L168" s="343"/>
      <c r="N168" s="424"/>
      <c r="O168" s="399"/>
      <c r="P168" s="295"/>
      <c r="R168" s="343"/>
      <c r="T168" s="295"/>
      <c r="V168" s="343"/>
      <c r="X168" s="295"/>
      <c r="Z168" s="343"/>
    </row>
    <row r="169" spans="1:27" s="32" customFormat="1" ht="11.5">
      <c r="A169" s="350"/>
      <c r="B169" s="357"/>
      <c r="C169" s="268"/>
      <c r="D169" s="372"/>
      <c r="E169" s="268"/>
      <c r="F169" s="357"/>
      <c r="G169" s="268"/>
      <c r="H169" s="372"/>
      <c r="I169" s="268"/>
      <c r="J169" s="426"/>
      <c r="K169" s="268"/>
      <c r="L169" s="372"/>
      <c r="M169" s="268"/>
      <c r="N169" s="321" t="s">
        <v>110</v>
      </c>
      <c r="O169" s="398"/>
      <c r="P169" s="357"/>
      <c r="Q169" s="268"/>
      <c r="R169" s="372"/>
      <c r="S169" s="268"/>
      <c r="T169" s="357"/>
      <c r="U169" s="268"/>
      <c r="V169" s="372"/>
      <c r="W169" s="268"/>
      <c r="X169" s="426"/>
      <c r="Y169" s="268"/>
      <c r="Z169" s="372"/>
      <c r="AA169" s="434"/>
    </row>
    <row r="170" spans="1:27" s="32" customFormat="1" ht="11.5">
      <c r="A170" s="264"/>
      <c r="B170" s="355"/>
      <c r="D170" s="365" t="str">
        <f>IF(B170=0,"",B170/B$136)</f>
        <v/>
      </c>
      <c r="F170" s="355"/>
      <c r="H170" s="365" t="str">
        <f>IF(F170=0,"",F170/F$136)</f>
        <v/>
      </c>
      <c r="J170" s="295"/>
      <c r="L170" s="343"/>
      <c r="N170" s="242" t="s">
        <v>55</v>
      </c>
      <c r="O170" s="400"/>
      <c r="P170" s="355"/>
      <c r="R170" s="365" t="str">
        <f>IF(P170=0,"",P170/P$136)</f>
        <v/>
      </c>
      <c r="T170" s="355"/>
      <c r="V170" s="365" t="str">
        <f>IF(T170=0,"",T170/T$136)</f>
        <v/>
      </c>
      <c r="X170" s="295"/>
      <c r="Z170" s="343"/>
      <c r="AA170" s="432"/>
    </row>
    <row r="171" spans="1:27" s="32" customFormat="1" ht="11.5">
      <c r="A171" s="264"/>
      <c r="B171" s="355"/>
      <c r="D171" s="365" t="str">
        <f>IF(B171=0,"",B171/B$136)</f>
        <v/>
      </c>
      <c r="F171" s="355"/>
      <c r="H171" s="365" t="str">
        <f>IF(F171=0,"",F171/F$136)</f>
        <v/>
      </c>
      <c r="J171" s="295"/>
      <c r="L171" s="343"/>
      <c r="N171" s="311" t="s">
        <v>56</v>
      </c>
      <c r="O171" s="398"/>
      <c r="P171" s="355"/>
      <c r="R171" s="365" t="str">
        <f>IF(P171=0,"",P171/P$136)</f>
        <v/>
      </c>
      <c r="T171" s="355"/>
      <c r="V171" s="365" t="str">
        <f>IF(T171=0,"",T171/T$136)</f>
        <v/>
      </c>
      <c r="X171" s="295"/>
      <c r="Z171" s="343"/>
      <c r="AA171" s="432"/>
    </row>
    <row r="172" spans="1:27" s="32" customFormat="1" ht="11.5">
      <c r="A172" s="264"/>
      <c r="B172" s="355"/>
      <c r="D172" s="365" t="str">
        <f>IF(B172=0,"",B172/B$136)</f>
        <v/>
      </c>
      <c r="F172" s="355"/>
      <c r="H172" s="365" t="str">
        <f>IF(F172=0,"",F172/F$136)</f>
        <v/>
      </c>
      <c r="J172" s="295"/>
      <c r="L172" s="343"/>
      <c r="N172" s="243" t="s">
        <v>30</v>
      </c>
      <c r="O172" s="394"/>
      <c r="P172" s="355"/>
      <c r="R172" s="365" t="str">
        <f>IF(P172=0,"",P172/P$136)</f>
        <v/>
      </c>
      <c r="T172" s="355"/>
      <c r="V172" s="365" t="str">
        <f>IF(T172=0,"",T172/T$136)</f>
        <v/>
      </c>
      <c r="X172" s="295"/>
      <c r="Z172" s="343"/>
      <c r="AA172" s="432"/>
    </row>
    <row r="173" spans="1:27">
      <c r="A173" s="97"/>
      <c r="B173" s="358">
        <f>SUM(B169:B172)</f>
        <v>0</v>
      </c>
      <c r="D173" s="366" t="str">
        <f>IF(B173=0,"",B173/B$136)</f>
        <v/>
      </c>
      <c r="F173" s="358">
        <f>SUM(F169:F172)</f>
        <v>0</v>
      </c>
      <c r="H173" s="366" t="str">
        <f>IF(F173=0,"",F173/F$136)</f>
        <v/>
      </c>
      <c r="L173" s="343"/>
      <c r="N173" s="313" t="s">
        <v>57</v>
      </c>
      <c r="O173" s="401"/>
      <c r="P173" s="358">
        <f>SUM(P169:P172)</f>
        <v>0</v>
      </c>
      <c r="R173" s="366" t="str">
        <f>IF(P173=0,"",P173/P$136)</f>
        <v/>
      </c>
      <c r="S173"/>
      <c r="T173" s="358">
        <f>SUM(T169:T172)</f>
        <v>0</v>
      </c>
      <c r="V173" s="366" t="str">
        <f>IF(T173=0,"",T173/T$136)</f>
        <v/>
      </c>
      <c r="X173" s="295"/>
      <c r="Z173" s="343"/>
      <c r="AA173" s="432"/>
    </row>
    <row r="174" spans="1:27" ht="5.25" customHeight="1">
      <c r="A174" s="352"/>
      <c r="B174" s="347"/>
      <c r="C174" s="353"/>
      <c r="D174" s="368"/>
      <c r="E174" s="353"/>
      <c r="F174" s="347"/>
      <c r="G174" s="353"/>
      <c r="H174" s="368"/>
      <c r="I174" s="353"/>
      <c r="J174" s="347"/>
      <c r="K174" s="353"/>
      <c r="L174" s="368"/>
      <c r="M174" s="353"/>
      <c r="N174" s="319"/>
      <c r="O174" s="396"/>
      <c r="P174" s="347"/>
      <c r="Q174" s="353"/>
      <c r="R174" s="368"/>
      <c r="S174" s="353"/>
      <c r="T174" s="347"/>
      <c r="U174" s="353"/>
      <c r="V174" s="368"/>
      <c r="W174" s="353"/>
      <c r="X174" s="347"/>
      <c r="Y174" s="353"/>
      <c r="Z174" s="368"/>
      <c r="AA174" s="433"/>
    </row>
    <row r="175" spans="1:27">
      <c r="H175" s="343"/>
      <c r="L175" s="343"/>
      <c r="P175" s="295"/>
      <c r="R175" s="343"/>
      <c r="T175" s="295"/>
      <c r="V175" s="343"/>
      <c r="W175" s="32"/>
      <c r="X175" s="295"/>
      <c r="Z175" s="343"/>
      <c r="AA175" s="32"/>
    </row>
    <row r="176" spans="1:27">
      <c r="B176" s="116" t="s">
        <v>53</v>
      </c>
      <c r="H176" s="343"/>
      <c r="L176" s="343"/>
      <c r="O176" s="391"/>
      <c r="P176" s="295"/>
      <c r="R176" s="343"/>
      <c r="T176" s="295"/>
      <c r="V176" s="343"/>
      <c r="W176" s="32"/>
      <c r="X176" s="295"/>
      <c r="Z176" s="343"/>
      <c r="AA176" s="32"/>
    </row>
    <row r="177" spans="2:27">
      <c r="B177" s="375" t="s">
        <v>399</v>
      </c>
      <c r="H177" s="343"/>
      <c r="L177" s="343"/>
      <c r="O177" s="402"/>
      <c r="P177" s="331"/>
      <c r="Q177" s="331"/>
      <c r="R177" s="331"/>
      <c r="S177" s="331"/>
      <c r="T177" s="331"/>
      <c r="U177" s="331"/>
      <c r="V177" s="331"/>
      <c r="W177" s="331"/>
      <c r="X177" s="331"/>
      <c r="Y177" s="331"/>
      <c r="Z177" s="331"/>
      <c r="AA177" s="331"/>
    </row>
    <row r="178" spans="2:27">
      <c r="B178" s="1265" t="s">
        <v>181</v>
      </c>
      <c r="N178" s="242"/>
      <c r="O178" s="403"/>
      <c r="P178" s="109"/>
      <c r="Q178" s="111"/>
      <c r="R178" s="112"/>
      <c r="S178" s="242"/>
      <c r="T178" s="242"/>
      <c r="U178" s="242"/>
      <c r="V178" s="111"/>
      <c r="W178" s="112"/>
      <c r="X178" s="242"/>
      <c r="Y178" s="242"/>
      <c r="Z178" s="244"/>
      <c r="AA178" s="109"/>
    </row>
    <row r="180" spans="2:27" ht="27" customHeight="1"/>
    <row r="182" spans="2:27">
      <c r="B182" s="79" t="str">
        <f>"Situation financière " &amp;'Page de garde'!C4&amp;" affichant un déficit accumulé supérieur à 10 %"</f>
        <v>Situation financière 2021-2022 affichant un déficit accumulé supérieur à 10 %</v>
      </c>
      <c r="C182" s="234"/>
      <c r="D182" s="849"/>
      <c r="E182" s="849"/>
      <c r="F182" s="849"/>
      <c r="G182" s="849"/>
      <c r="H182" s="93"/>
      <c r="I182" s="849"/>
      <c r="J182" s="849"/>
      <c r="K182" s="849"/>
    </row>
    <row r="183" spans="2:27" ht="27" customHeight="1">
      <c r="B183" s="1754" t="s">
        <v>739</v>
      </c>
      <c r="C183" s="1754"/>
      <c r="D183" s="1754"/>
      <c r="E183" s="1754"/>
      <c r="F183" s="1754"/>
      <c r="G183" s="1754"/>
      <c r="H183" s="1754"/>
      <c r="I183" s="1754"/>
      <c r="J183" s="1754"/>
      <c r="K183" s="1754"/>
      <c r="L183" s="1754"/>
      <c r="M183" s="1754"/>
      <c r="N183" s="1754"/>
      <c r="O183" s="1754"/>
      <c r="P183" s="1754"/>
      <c r="Q183" s="1754"/>
      <c r="R183" s="1754"/>
      <c r="S183" s="1754"/>
      <c r="T183" s="1754"/>
      <c r="U183" s="1754"/>
      <c r="V183" s="1754"/>
      <c r="W183" s="1754"/>
      <c r="X183" s="1754"/>
      <c r="Y183" s="1754"/>
      <c r="Z183" s="1754"/>
    </row>
    <row r="184" spans="2:27">
      <c r="B184" s="263"/>
      <c r="C184" s="234"/>
      <c r="D184" s="849"/>
      <c r="E184" s="849"/>
      <c r="F184" s="849"/>
      <c r="G184" s="849"/>
      <c r="H184" s="93"/>
      <c r="I184" s="849"/>
      <c r="J184" s="849"/>
      <c r="K184" s="849"/>
    </row>
    <row r="185" spans="2:27">
      <c r="B185" s="263"/>
      <c r="C185" s="234"/>
      <c r="D185" s="849"/>
      <c r="E185" s="849"/>
      <c r="F185" s="849"/>
      <c r="G185" s="849"/>
      <c r="H185" s="93"/>
      <c r="I185" s="849"/>
      <c r="J185" s="849"/>
      <c r="K185" s="849"/>
    </row>
    <row r="186" spans="2:27">
      <c r="B186" s="263"/>
      <c r="C186" s="234"/>
      <c r="D186" s="849"/>
      <c r="E186" s="849"/>
      <c r="F186" s="849"/>
      <c r="G186" s="849"/>
      <c r="H186" s="93"/>
      <c r="I186" s="849"/>
      <c r="J186" s="849"/>
      <c r="K186" s="849"/>
    </row>
    <row r="187" spans="2:27">
      <c r="B187" s="263"/>
      <c r="C187" s="234"/>
      <c r="D187" s="849"/>
      <c r="E187" s="849"/>
      <c r="F187" s="849"/>
      <c r="G187" s="849"/>
      <c r="H187" s="93"/>
      <c r="I187" s="849"/>
      <c r="J187" s="849"/>
      <c r="K187" s="849"/>
    </row>
    <row r="188" spans="2:27">
      <c r="B188" s="263"/>
      <c r="C188" s="234"/>
      <c r="D188" s="849"/>
      <c r="E188" s="849"/>
      <c r="F188" s="849"/>
      <c r="G188" s="849"/>
      <c r="H188" s="93"/>
      <c r="I188" s="849"/>
      <c r="J188" s="849"/>
      <c r="K188" s="849"/>
    </row>
    <row r="189" spans="2:27">
      <c r="B189" s="263"/>
      <c r="C189" s="234"/>
      <c r="D189" s="849"/>
      <c r="E189" s="849"/>
      <c r="F189" s="849"/>
      <c r="G189" s="849"/>
      <c r="H189" s="93"/>
      <c r="I189" s="849"/>
      <c r="J189" s="849"/>
      <c r="K189" s="849"/>
    </row>
    <row r="190" spans="2:27">
      <c r="B190" s="263"/>
      <c r="C190" s="234"/>
      <c r="D190" s="849"/>
      <c r="E190" s="849"/>
      <c r="F190" s="849"/>
      <c r="G190" s="849"/>
      <c r="H190" s="93"/>
      <c r="I190" s="849"/>
      <c r="J190" s="849"/>
      <c r="K190" s="849"/>
    </row>
    <row r="191" spans="2:27">
      <c r="B191" s="263"/>
      <c r="C191" s="234"/>
      <c r="D191" s="849"/>
      <c r="E191" s="849"/>
      <c r="F191" s="849"/>
      <c r="G191" s="849"/>
      <c r="H191" s="93"/>
      <c r="I191" s="849"/>
      <c r="J191" s="849"/>
      <c r="K191" s="849"/>
    </row>
    <row r="192" spans="2:27">
      <c r="B192" s="263"/>
      <c r="C192" s="234"/>
      <c r="D192" s="849"/>
      <c r="E192" s="849"/>
      <c r="F192" s="849"/>
      <c r="G192" s="849"/>
      <c r="H192" s="93"/>
      <c r="I192" s="849"/>
      <c r="J192" s="849"/>
      <c r="K192" s="849"/>
    </row>
    <row r="193" spans="2:26">
      <c r="B193" s="263"/>
      <c r="C193" s="234"/>
      <c r="D193" s="849"/>
      <c r="E193" s="849"/>
      <c r="F193" s="849"/>
      <c r="G193" s="849"/>
      <c r="H193" s="93"/>
      <c r="I193" s="849"/>
      <c r="J193" s="849"/>
      <c r="K193" s="849"/>
    </row>
    <row r="194" spans="2:26">
      <c r="C194" s="234"/>
      <c r="D194" s="849"/>
      <c r="E194" s="849"/>
      <c r="F194" s="849"/>
      <c r="G194" s="849"/>
      <c r="H194" s="93"/>
      <c r="I194" s="849"/>
      <c r="J194" s="849"/>
      <c r="K194" s="849"/>
    </row>
    <row r="201" spans="2:26">
      <c r="B201" s="79" t="str">
        <f>"Situation financière " &amp;'Page de garde'!C4&amp;" affichant un surplus accumulé supérieur à 35 %"</f>
        <v>Situation financière 2021-2022 affichant un surplus accumulé supérieur à 35 %</v>
      </c>
      <c r="C201" s="234"/>
      <c r="D201" s="849"/>
      <c r="E201" s="849"/>
      <c r="F201" s="849"/>
      <c r="G201" s="849"/>
      <c r="H201" s="93"/>
      <c r="I201" s="849"/>
      <c r="J201" s="849"/>
      <c r="K201" s="849"/>
    </row>
    <row r="202" spans="2:26" ht="30" customHeight="1">
      <c r="B202" s="1754" t="str">
        <f>"Si votre situation financière affiche un surplus accumulé (Fonds d'administration générale (ligne 161) ou Actifs nets non affectés (Ligne 169)) supérieur à 35 % de vos revenus, précisez vos intentions ou vos objectifs à cet égard."</f>
        <v>Si votre situation financière affiche un surplus accumulé (Fonds d'administration générale (ligne 161) ou Actifs nets non affectés (Ligne 169)) supérieur à 35 % de vos revenus, précisez vos intentions ou vos objectifs à cet égard.</v>
      </c>
      <c r="C202" s="1754"/>
      <c r="D202" s="1754"/>
      <c r="E202" s="1754"/>
      <c r="F202" s="1754"/>
      <c r="G202" s="1754"/>
      <c r="H202" s="1754"/>
      <c r="I202" s="1754"/>
      <c r="J202" s="1754"/>
      <c r="K202" s="1754"/>
      <c r="L202" s="1754"/>
      <c r="M202" s="1754"/>
      <c r="N202" s="1754"/>
      <c r="O202" s="1754"/>
      <c r="P202" s="1754"/>
      <c r="Q202" s="1754"/>
      <c r="R202" s="1754"/>
      <c r="S202" s="1754"/>
      <c r="T202" s="1754"/>
      <c r="U202" s="1754"/>
      <c r="V202" s="1754"/>
      <c r="W202" s="1754"/>
      <c r="X202" s="1754"/>
      <c r="Y202" s="1754"/>
      <c r="Z202" s="1754"/>
    </row>
    <row r="204" spans="2:26">
      <c r="D204" s="930"/>
    </row>
    <row r="220" spans="2:2">
      <c r="B220" s="1264" t="s">
        <v>639</v>
      </c>
    </row>
    <row r="223" spans="2:2">
      <c r="B223" s="263"/>
    </row>
  </sheetData>
  <customSheetViews>
    <customSheetView guid="{E81D238A-7B02-4284-898B-8B059A14501E}" showPageBreaks="1" showGridLines="0" zeroValues="0" topLeftCell="A181">
      <selection activeCell="H58" sqref="H58"/>
      <rowBreaks count="5" manualBreakCount="5">
        <brk id="52" max="16383" man="1"/>
        <brk id="77" max="16383" man="1"/>
        <brk id="97" max="16383" man="1"/>
        <brk id="134" max="16383" man="1"/>
        <brk id="179" max="16383" man="1"/>
      </rowBreaks>
      <colBreaks count="1" manualBreakCount="1">
        <brk id="27" max="1048575" man="1"/>
      </colBreaks>
      <pageMargins left="0.55118110236220474" right="0.31496062992125984" top="0.27559055118110237" bottom="0.35433070866141736" header="0" footer="0.27559055118110237"/>
      <pageSetup scale="80" firstPageNumber="29" fitToHeight="0" orientation="landscape" r:id="rId1"/>
      <headerFooter alignWithMargins="0">
        <oddFooter>&amp;R&amp;8Soutien à la mission</oddFooter>
      </headerFooter>
    </customSheetView>
    <customSheetView guid="{880C3229-9790-4559-BAA0-FBDBBD6DDD03}" showGridLines="0" zeroValues="0" topLeftCell="A181">
      <selection activeCell="H58" sqref="H58"/>
      <rowBreaks count="5" manualBreakCount="5">
        <brk id="52" max="16383" man="1"/>
        <brk id="77" max="16383" man="1"/>
        <brk id="97" max="16383" man="1"/>
        <brk id="134" max="16383" man="1"/>
        <brk id="179" max="16383" man="1"/>
      </rowBreaks>
      <colBreaks count="1" manualBreakCount="1">
        <brk id="27" max="1048575" man="1"/>
      </colBreaks>
      <pageMargins left="0.55118110236220474" right="0.31496062992125984" top="0.27559055118110237" bottom="0.35433070866141736" header="0" footer="0.27559055118110237"/>
      <pageSetup scale="80" firstPageNumber="29" fitToHeight="0" orientation="landscape" r:id="rId2"/>
      <headerFooter alignWithMargins="0">
        <oddFooter>&amp;R&amp;8Soutien à la mission</oddFooter>
      </headerFooter>
    </customSheetView>
  </customSheetViews>
  <mergeCells count="8">
    <mergeCell ref="B202:Z202"/>
    <mergeCell ref="B183:Z183"/>
    <mergeCell ref="X7:Z7"/>
    <mergeCell ref="J7:L7"/>
    <mergeCell ref="B7:D7"/>
    <mergeCell ref="F7:H7"/>
    <mergeCell ref="P7:Q7"/>
    <mergeCell ref="T7:U7"/>
  </mergeCells>
  <phoneticPr fontId="17" type="noConversion"/>
  <pageMargins left="0.55118110236220474" right="0.31496062992125984" top="0.27559055118110237" bottom="0.35433070866141736" header="0" footer="0.27559055118110237"/>
  <pageSetup scale="80" firstPageNumber="29" fitToHeight="0" orientation="landscape" r:id="rId3"/>
  <headerFooter alignWithMargins="0">
    <oddFooter>&amp;R&amp;8Rapport final d'activité</oddFooter>
  </headerFooter>
  <rowBreaks count="4" manualBreakCount="4">
    <brk id="52" max="16383" man="1"/>
    <brk id="77" max="16383" man="1"/>
    <brk id="134" max="16383" man="1"/>
    <brk id="17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48187" r:id="rId6" name="Check Box 59">
              <controlPr defaultSize="0" autoFill="0" autoLine="0" autoPict="0">
                <anchor moveWithCells="1">
                  <from>
                    <xdr:col>14</xdr:col>
                    <xdr:colOff>0</xdr:colOff>
                    <xdr:row>4</xdr:row>
                    <xdr:rowOff>0</xdr:rowOff>
                  </from>
                  <to>
                    <xdr:col>14</xdr:col>
                    <xdr:colOff>0</xdr:colOff>
                    <xdr:row>5</xdr:row>
                    <xdr:rowOff>0</xdr:rowOff>
                  </to>
                </anchor>
              </controlPr>
            </control>
          </mc:Choice>
        </mc:AlternateContent>
        <mc:AlternateContent xmlns:mc="http://schemas.openxmlformats.org/markup-compatibility/2006">
          <mc:Choice Requires="x14">
            <control shapeId="48188" r:id="rId7" name="Check Box 60">
              <controlPr defaultSize="0" autoFill="0" autoLine="0" autoPict="0">
                <anchor moveWithCells="1">
                  <from>
                    <xdr:col>14</xdr:col>
                    <xdr:colOff>0</xdr:colOff>
                    <xdr:row>4</xdr:row>
                    <xdr:rowOff>0</xdr:rowOff>
                  </from>
                  <to>
                    <xdr:col>14</xdr:col>
                    <xdr:colOff>0</xdr:colOff>
                    <xdr:row>5</xdr:row>
                    <xdr:rowOff>0</xdr:rowOff>
                  </to>
                </anchor>
              </controlPr>
            </control>
          </mc:Choice>
        </mc:AlternateContent>
        <mc:AlternateContent xmlns:mc="http://schemas.openxmlformats.org/markup-compatibility/2006">
          <mc:Choice Requires="x14">
            <control shapeId="48189" r:id="rId8" name="Check Box 61">
              <controlPr defaultSize="0" autoFill="0" autoLine="0" autoPict="0">
                <anchor moveWithCells="1">
                  <from>
                    <xdr:col>15</xdr:col>
                    <xdr:colOff>260350</xdr:colOff>
                    <xdr:row>6</xdr:row>
                    <xdr:rowOff>247650</xdr:rowOff>
                  </from>
                  <to>
                    <xdr:col>15</xdr:col>
                    <xdr:colOff>565150</xdr:colOff>
                    <xdr:row>7</xdr:row>
                    <xdr:rowOff>31750</xdr:rowOff>
                  </to>
                </anchor>
              </controlPr>
            </control>
          </mc:Choice>
        </mc:AlternateContent>
        <mc:AlternateContent xmlns:mc="http://schemas.openxmlformats.org/markup-compatibility/2006">
          <mc:Choice Requires="x14">
            <control shapeId="48190" r:id="rId9" name="Check Box 62">
              <controlPr defaultSize="0" autoFill="0" autoLine="0" autoPict="0">
                <anchor moveWithCells="1">
                  <from>
                    <xdr:col>19</xdr:col>
                    <xdr:colOff>247650</xdr:colOff>
                    <xdr:row>6</xdr:row>
                    <xdr:rowOff>247650</xdr:rowOff>
                  </from>
                  <to>
                    <xdr:col>19</xdr:col>
                    <xdr:colOff>552450</xdr:colOff>
                    <xdr:row>7</xdr:row>
                    <xdr:rowOff>31750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236"/>
  <sheetViews>
    <sheetView showGridLines="0" showZeros="0" zoomScaleNormal="100" zoomScaleSheetLayoutView="100" workbookViewId="0"/>
  </sheetViews>
  <sheetFormatPr baseColWidth="10" defaultColWidth="11.453125" defaultRowHeight="12.5"/>
  <cols>
    <col min="1" max="1" width="23" style="263" customWidth="1"/>
    <col min="2" max="2" width="47.54296875" style="234" customWidth="1"/>
    <col min="3" max="3" width="1.26953125" style="849" customWidth="1"/>
    <col min="4" max="4" width="10.81640625" style="849" customWidth="1"/>
    <col min="5" max="5" width="1.26953125" style="849" customWidth="1"/>
    <col min="6" max="6" width="4.26953125" style="1592" customWidth="1"/>
    <col min="7" max="7" width="1.26953125" style="849" customWidth="1"/>
    <col min="8" max="8" width="10.81640625" style="849" customWidth="1"/>
    <col min="9" max="9" width="1.26953125" style="849" customWidth="1"/>
    <col min="10" max="10" width="4.26953125" style="1592" customWidth="1"/>
    <col min="11" max="16384" width="11.453125" style="849"/>
  </cols>
  <sheetData>
    <row r="1" spans="1:10" s="847" customFormat="1" ht="26.25" customHeight="1">
      <c r="A1" s="248" t="s">
        <v>556</v>
      </c>
      <c r="B1" s="248"/>
      <c r="F1" s="1590"/>
      <c r="J1" s="1350" t="s">
        <v>559</v>
      </c>
    </row>
    <row r="2" spans="1:10" s="847" customFormat="1" ht="9" customHeight="1">
      <c r="A2" s="248"/>
      <c r="B2" s="248"/>
      <c r="F2" s="1590"/>
      <c r="J2" s="1350" t="s">
        <v>705</v>
      </c>
    </row>
    <row r="3" spans="1:10" ht="12" customHeight="1">
      <c r="A3" s="31"/>
      <c r="B3" s="31"/>
      <c r="J3" s="1351" t="s">
        <v>562</v>
      </c>
    </row>
    <row r="4" spans="1:10" ht="8.25" customHeight="1">
      <c r="A4" s="31"/>
      <c r="B4" s="31"/>
      <c r="J4" s="1351"/>
    </row>
    <row r="5" spans="1:10" ht="15" customHeight="1">
      <c r="A5" s="108" t="s">
        <v>9</v>
      </c>
      <c r="B5" s="1124">
        <f>'Page de garde'!$C$3</f>
        <v>0</v>
      </c>
      <c r="C5" s="1124"/>
      <c r="D5" s="1124"/>
      <c r="E5" s="1124"/>
      <c r="F5" s="1346"/>
      <c r="G5" s="1124"/>
      <c r="H5" s="1124"/>
      <c r="J5" s="1612"/>
    </row>
    <row r="6" spans="1:10" ht="4.5" customHeight="1">
      <c r="B6" s="255"/>
    </row>
    <row r="7" spans="1:10" s="850" customFormat="1" ht="11.25" customHeight="1">
      <c r="A7" s="115" t="s">
        <v>634</v>
      </c>
      <c r="B7" s="115"/>
      <c r="C7" s="853"/>
      <c r="D7" s="854" t="str">
        <f>CONCATENATE(LEFT('Page de garde'!C4,4),"-",RIGHT('Page de garde'!C4,4))</f>
        <v>2021-2022</v>
      </c>
      <c r="E7" s="852"/>
      <c r="F7" s="1593"/>
      <c r="G7" s="853"/>
      <c r="H7" s="851" t="str">
        <f>CONCATENATE(LEFT('Page de garde'!C4,4)+1,"-",RIGHT('Page de garde'!C4,4)+1)</f>
        <v>2022-2023</v>
      </c>
      <c r="I7" s="852"/>
      <c r="J7" s="1613"/>
    </row>
    <row r="8" spans="1:10">
      <c r="D8" s="855"/>
      <c r="E8" s="850"/>
      <c r="F8" s="1594"/>
      <c r="H8" s="855"/>
      <c r="J8" s="1614"/>
    </row>
    <row r="9" spans="1:10">
      <c r="A9" s="1113" t="s">
        <v>557</v>
      </c>
      <c r="B9" s="1110" t="s">
        <v>563</v>
      </c>
      <c r="D9" s="855"/>
      <c r="E9" s="850"/>
      <c r="F9" s="1594"/>
      <c r="H9" s="855"/>
      <c r="J9" s="1614"/>
    </row>
    <row r="10" spans="1:10" ht="13.5" customHeight="1">
      <c r="A10" s="1113" t="s">
        <v>558</v>
      </c>
      <c r="B10" s="1110" t="s">
        <v>563</v>
      </c>
      <c r="D10" s="858" t="s">
        <v>35</v>
      </c>
      <c r="E10" s="859"/>
      <c r="F10" s="1595" t="s">
        <v>36</v>
      </c>
      <c r="H10" s="858" t="s">
        <v>35</v>
      </c>
      <c r="I10" s="859"/>
      <c r="J10" s="1595" t="s">
        <v>36</v>
      </c>
    </row>
    <row r="11" spans="1:10">
      <c r="A11" s="1113" t="s">
        <v>661</v>
      </c>
      <c r="B11" s="1110" t="s">
        <v>563</v>
      </c>
      <c r="D11" s="857"/>
      <c r="E11" s="857"/>
      <c r="F11" s="1596"/>
      <c r="H11" s="857"/>
      <c r="I11" s="857"/>
      <c r="J11" s="1596"/>
    </row>
    <row r="12" spans="1:10" s="844" customFormat="1" ht="11.25" customHeight="1">
      <c r="A12" s="263"/>
      <c r="B12" s="234"/>
      <c r="F12" s="1596"/>
      <c r="J12" s="1596"/>
    </row>
    <row r="13" spans="1:10" s="844" customFormat="1" ht="11.25" customHeight="1">
      <c r="A13" s="79" t="s">
        <v>37</v>
      </c>
      <c r="B13" s="79"/>
      <c r="F13" s="1347"/>
      <c r="J13" s="1347"/>
    </row>
    <row r="14" spans="1:10" s="844" customFormat="1" ht="10.5" customHeight="1">
      <c r="A14" s="9" t="s">
        <v>38</v>
      </c>
      <c r="B14" s="9"/>
      <c r="F14" s="1596"/>
      <c r="J14" s="1596"/>
    </row>
    <row r="15" spans="1:10" s="844" customFormat="1" ht="11.25" customHeight="1">
      <c r="A15" s="9" t="s">
        <v>175</v>
      </c>
      <c r="B15" s="9"/>
      <c r="D15" s="864"/>
      <c r="F15" s="1592"/>
      <c r="H15" s="864"/>
      <c r="J15" s="1592"/>
    </row>
    <row r="16" spans="1:10" s="844" customFormat="1" ht="11.25" customHeight="1">
      <c r="A16" s="869" t="s">
        <v>113</v>
      </c>
      <c r="B16" s="860"/>
      <c r="D16" s="864"/>
      <c r="F16" s="1592"/>
      <c r="H16" s="864"/>
      <c r="J16" s="1592"/>
    </row>
    <row r="17" spans="1:10" s="844" customFormat="1" ht="11.25" customHeight="1">
      <c r="A17" s="1112" t="str">
        <f>A9&amp;B9</f>
        <v>Mandat 1 :  ___________________</v>
      </c>
      <c r="B17" s="860"/>
      <c r="D17" s="861"/>
      <c r="F17" s="1599" t="str">
        <f>IF(D17=0,"",D17/D$77)</f>
        <v/>
      </c>
      <c r="H17" s="861"/>
      <c r="J17" s="1599" t="str">
        <f>IF(H17=0,"",H17/H$77)</f>
        <v/>
      </c>
    </row>
    <row r="18" spans="1:10" s="844" customFormat="1" ht="11.25" customHeight="1">
      <c r="A18" s="1112" t="str">
        <f>A10&amp;B10</f>
        <v>Mandat 2 :  ___________________</v>
      </c>
      <c r="B18" s="860"/>
      <c r="D18" s="861"/>
      <c r="F18" s="1599" t="str">
        <f>IF(D18=0,"",D18/D$77)</f>
        <v/>
      </c>
      <c r="H18" s="861"/>
      <c r="J18" s="1599" t="str">
        <f>IF(H18=0,"",H18/H$77)</f>
        <v/>
      </c>
    </row>
    <row r="19" spans="1:10" s="844" customFormat="1" ht="11.25" customHeight="1">
      <c r="A19" s="1112" t="str">
        <f>A11&amp;B11</f>
        <v>Mandat 3 :  ___________________</v>
      </c>
      <c r="B19" s="860"/>
      <c r="D19" s="861"/>
      <c r="F19" s="1599" t="str">
        <f>IF(D19=0,"",D19/D$77)</f>
        <v/>
      </c>
      <c r="H19" s="861"/>
      <c r="J19" s="1599" t="str">
        <f>IF(H19=0,"",H19/H$77)</f>
        <v/>
      </c>
    </row>
    <row r="20" spans="1:10" s="844" customFormat="1" ht="11.25" customHeight="1">
      <c r="A20" s="869" t="s">
        <v>132</v>
      </c>
      <c r="B20" s="860"/>
      <c r="D20" s="863"/>
      <c r="F20" s="1592"/>
      <c r="H20" s="863"/>
      <c r="J20" s="1592"/>
    </row>
    <row r="21" spans="1:10" s="844" customFormat="1" ht="11.25" customHeight="1">
      <c r="A21" s="1112" t="str">
        <f>A9&amp;B9</f>
        <v>Mandat 1 :  ___________________</v>
      </c>
      <c r="B21" s="860"/>
      <c r="D21" s="861"/>
      <c r="F21" s="1599" t="str">
        <f t="shared" ref="F21:F33" si="0">IF(D21=0,"",D21/D$77)</f>
        <v/>
      </c>
      <c r="H21" s="861"/>
      <c r="J21" s="1599" t="str">
        <f>IF(H21=0,"",H21/H$77)</f>
        <v/>
      </c>
    </row>
    <row r="22" spans="1:10" s="844" customFormat="1" ht="11.25" customHeight="1">
      <c r="A22" s="1112" t="str">
        <f>A10&amp;B10</f>
        <v>Mandat 2 :  ___________________</v>
      </c>
      <c r="B22" s="860"/>
      <c r="D22" s="862"/>
      <c r="F22" s="1599" t="str">
        <f t="shared" si="0"/>
        <v/>
      </c>
      <c r="H22" s="862"/>
      <c r="J22" s="1599" t="str">
        <f t="shared" ref="J22:J24" si="1">IF(H22=0,"",H22/H$77)</f>
        <v/>
      </c>
    </row>
    <row r="23" spans="1:10" s="844" customFormat="1" ht="11.25" customHeight="1">
      <c r="A23" s="1112" t="str">
        <f>A11&amp;B11</f>
        <v>Mandat 3 :  ___________________</v>
      </c>
      <c r="B23" s="860"/>
      <c r="D23" s="862"/>
      <c r="F23" s="1599" t="str">
        <f t="shared" si="0"/>
        <v/>
      </c>
      <c r="H23" s="862"/>
      <c r="J23" s="1599" t="str">
        <f t="shared" si="1"/>
        <v/>
      </c>
    </row>
    <row r="24" spans="1:10" s="844" customFormat="1" ht="11.5">
      <c r="A24" s="869" t="s">
        <v>130</v>
      </c>
      <c r="B24" s="860"/>
      <c r="D24" s="862"/>
      <c r="F24" s="1598" t="str">
        <f t="shared" si="0"/>
        <v/>
      </c>
      <c r="H24" s="862"/>
      <c r="J24" s="1599" t="str">
        <f t="shared" si="1"/>
        <v/>
      </c>
    </row>
    <row r="25" spans="1:10" s="844" customFormat="1" ht="11.25" customHeight="1">
      <c r="A25" s="869" t="s">
        <v>16</v>
      </c>
      <c r="B25" s="860"/>
      <c r="D25" s="862"/>
      <c r="F25" s="1598" t="str">
        <f t="shared" si="0"/>
        <v/>
      </c>
      <c r="H25" s="862"/>
      <c r="J25" s="1598" t="str">
        <f>IF(H25=0,"",H25/H$77)</f>
        <v/>
      </c>
    </row>
    <row r="26" spans="1:10" s="844" customFormat="1" ht="11.25" customHeight="1">
      <c r="A26" s="869" t="s">
        <v>115</v>
      </c>
      <c r="B26" s="860"/>
      <c r="D26" s="861"/>
      <c r="F26" s="1599" t="str">
        <f t="shared" si="0"/>
        <v/>
      </c>
      <c r="H26" s="861"/>
      <c r="J26" s="1599" t="str">
        <f>IF(H26=0,"",H26/H$77)</f>
        <v/>
      </c>
    </row>
    <row r="27" spans="1:10" s="844" customFormat="1" ht="11.25" customHeight="1">
      <c r="A27" s="869" t="s">
        <v>116</v>
      </c>
      <c r="B27" s="860"/>
      <c r="D27" s="862"/>
      <c r="F27" s="1598" t="str">
        <f t="shared" si="0"/>
        <v/>
      </c>
      <c r="H27" s="862"/>
      <c r="J27" s="1599" t="str">
        <f t="shared" ref="J27:J30" si="2">IF(H27=0,"",H27/H$77)</f>
        <v/>
      </c>
    </row>
    <row r="28" spans="1:10" s="844" customFormat="1" ht="11.25" customHeight="1">
      <c r="A28" s="869" t="s">
        <v>131</v>
      </c>
      <c r="B28" s="860"/>
      <c r="D28" s="863"/>
      <c r="F28" s="1598" t="str">
        <f t="shared" si="0"/>
        <v/>
      </c>
      <c r="H28" s="863"/>
      <c r="J28" s="1599" t="str">
        <f t="shared" si="2"/>
        <v/>
      </c>
    </row>
    <row r="29" spans="1:10" s="844" customFormat="1" ht="11.25" customHeight="1">
      <c r="A29" s="263" t="s">
        <v>117</v>
      </c>
      <c r="B29" s="234"/>
      <c r="D29" s="863"/>
      <c r="E29" s="850"/>
      <c r="F29" s="1603" t="str">
        <f t="shared" si="0"/>
        <v/>
      </c>
      <c r="H29" s="1114"/>
      <c r="I29" s="850"/>
      <c r="J29" s="1592" t="str">
        <f t="shared" si="2"/>
        <v/>
      </c>
    </row>
    <row r="30" spans="1:10" s="844" customFormat="1" ht="11.25" customHeight="1">
      <c r="A30" s="265"/>
      <c r="B30" s="240"/>
      <c r="D30" s="864"/>
      <c r="E30" s="850"/>
      <c r="F30" s="1599" t="str">
        <f t="shared" si="0"/>
        <v/>
      </c>
      <c r="H30" s="864"/>
      <c r="I30" s="850"/>
      <c r="J30" s="1599" t="str">
        <f t="shared" si="2"/>
        <v/>
      </c>
    </row>
    <row r="31" spans="1:10" s="844" customFormat="1" ht="11.25" customHeight="1">
      <c r="A31" s="865"/>
      <c r="B31" s="865" t="s">
        <v>28</v>
      </c>
      <c r="D31" s="866">
        <f>SUM(D15:D30)</f>
        <v>0</v>
      </c>
      <c r="E31" s="850"/>
      <c r="F31" s="1601" t="str">
        <f t="shared" si="0"/>
        <v/>
      </c>
      <c r="H31" s="866">
        <f>SUM(H15:H30)</f>
        <v>0</v>
      </c>
      <c r="I31" s="850"/>
      <c r="J31" s="1601" t="str">
        <f>IF(H31=0,"",H31/H$77)</f>
        <v/>
      </c>
    </row>
    <row r="32" spans="1:10" s="844" customFormat="1" ht="11.25" customHeight="1">
      <c r="A32" s="867" t="s">
        <v>547</v>
      </c>
      <c r="B32" s="867"/>
      <c r="D32" s="866"/>
      <c r="E32" s="850"/>
      <c r="F32" s="1601" t="str">
        <f t="shared" si="0"/>
        <v/>
      </c>
      <c r="H32" s="866"/>
      <c r="I32" s="850"/>
      <c r="J32" s="1601" t="str">
        <f>IF(H32=0,"",H32/H$77)</f>
        <v/>
      </c>
    </row>
    <row r="33" spans="1:10" s="844" customFormat="1" ht="11.25" customHeight="1">
      <c r="A33" s="867" t="s">
        <v>546</v>
      </c>
      <c r="B33" s="867"/>
      <c r="D33" s="866"/>
      <c r="E33" s="850"/>
      <c r="F33" s="1601" t="str">
        <f t="shared" si="0"/>
        <v/>
      </c>
      <c r="H33" s="866"/>
      <c r="I33" s="850"/>
      <c r="J33" s="1601" t="str">
        <f>IF(H33=0,"",H33/H$77)</f>
        <v/>
      </c>
    </row>
    <row r="34" spans="1:10" s="844" customFormat="1" ht="11.25" customHeight="1">
      <c r="A34" s="868" t="s">
        <v>59</v>
      </c>
      <c r="B34" s="868"/>
      <c r="D34" s="864"/>
      <c r="E34" s="850"/>
      <c r="F34" s="1592"/>
      <c r="H34" s="864"/>
      <c r="I34" s="850"/>
      <c r="J34" s="1592"/>
    </row>
    <row r="35" spans="1:10" s="844" customFormat="1" ht="11.5">
      <c r="A35" s="869" t="s">
        <v>60</v>
      </c>
      <c r="B35" s="870"/>
      <c r="D35" s="861"/>
      <c r="E35" s="850"/>
      <c r="F35" s="1599" t="str">
        <f t="shared" ref="F35:F42" si="3">IF(D35=0,"",D35/D$77)</f>
        <v/>
      </c>
      <c r="H35" s="861"/>
      <c r="I35" s="850"/>
      <c r="J35" s="1599" t="str">
        <f t="shared" ref="J35:J42" si="4">IF(H35=0,"",H35/H$77)</f>
        <v/>
      </c>
    </row>
    <row r="36" spans="1:10" s="844" customFormat="1" ht="11.25" customHeight="1">
      <c r="A36" s="203" t="s">
        <v>61</v>
      </c>
      <c r="B36" s="236"/>
      <c r="D36" s="862"/>
      <c r="E36" s="850"/>
      <c r="F36" s="1598" t="str">
        <f t="shared" si="3"/>
        <v/>
      </c>
      <c r="H36" s="862"/>
      <c r="I36" s="850"/>
      <c r="J36" s="1598" t="str">
        <f t="shared" si="4"/>
        <v/>
      </c>
    </row>
    <row r="37" spans="1:10" s="844" customFormat="1" ht="11.25" customHeight="1">
      <c r="A37" s="203" t="s">
        <v>62</v>
      </c>
      <c r="B37" s="236"/>
      <c r="D37" s="862"/>
      <c r="E37" s="850"/>
      <c r="F37" s="1598" t="str">
        <f t="shared" si="3"/>
        <v/>
      </c>
      <c r="H37" s="862"/>
      <c r="I37" s="850"/>
      <c r="J37" s="1598" t="str">
        <f t="shared" si="4"/>
        <v/>
      </c>
    </row>
    <row r="38" spans="1:10" s="844" customFormat="1" ht="11.25" customHeight="1">
      <c r="A38" s="203" t="s">
        <v>63</v>
      </c>
      <c r="B38" s="236"/>
      <c r="D38" s="862"/>
      <c r="E38" s="850"/>
      <c r="F38" s="1598" t="str">
        <f t="shared" si="3"/>
        <v/>
      </c>
      <c r="H38" s="862"/>
      <c r="I38" s="850"/>
      <c r="J38" s="1598" t="str">
        <f t="shared" si="4"/>
        <v/>
      </c>
    </row>
    <row r="39" spans="1:10" s="844" customFormat="1" ht="11.25" customHeight="1">
      <c r="A39" s="203" t="s">
        <v>64</v>
      </c>
      <c r="B39" s="236"/>
      <c r="D39" s="862"/>
      <c r="E39" s="850"/>
      <c r="F39" s="1598" t="str">
        <f t="shared" si="3"/>
        <v/>
      </c>
      <c r="H39" s="862"/>
      <c r="I39" s="850"/>
      <c r="J39" s="1598" t="str">
        <f t="shared" si="4"/>
        <v/>
      </c>
    </row>
    <row r="40" spans="1:10" s="844" customFormat="1" ht="11.25" customHeight="1">
      <c r="A40" s="263" t="s">
        <v>65</v>
      </c>
      <c r="B40" s="234"/>
      <c r="D40" s="862"/>
      <c r="E40" s="850"/>
      <c r="F40" s="1598" t="str">
        <f t="shared" si="3"/>
        <v/>
      </c>
      <c r="H40" s="862"/>
      <c r="I40" s="850"/>
      <c r="J40" s="1598" t="str">
        <f t="shared" si="4"/>
        <v/>
      </c>
    </row>
    <row r="41" spans="1:10" s="844" customFormat="1" ht="11.25" customHeight="1">
      <c r="A41" s="865"/>
      <c r="B41" s="865" t="s">
        <v>28</v>
      </c>
      <c r="D41" s="866">
        <f>SUM(D35:D40)</f>
        <v>0</v>
      </c>
      <c r="E41" s="850"/>
      <c r="F41" s="1601" t="str">
        <f t="shared" si="3"/>
        <v/>
      </c>
      <c r="H41" s="866">
        <f>SUM(H35:H40)</f>
        <v>0</v>
      </c>
      <c r="I41" s="850"/>
      <c r="J41" s="1601" t="str">
        <f t="shared" si="4"/>
        <v/>
      </c>
    </row>
    <row r="42" spans="1:10" s="844" customFormat="1" ht="11.25" customHeight="1">
      <c r="A42" s="865"/>
      <c r="B42" s="871" t="s">
        <v>10</v>
      </c>
      <c r="D42" s="866">
        <f>D31+D32+D33+D41</f>
        <v>0</v>
      </c>
      <c r="E42" s="850"/>
      <c r="F42" s="1601" t="str">
        <f t="shared" si="3"/>
        <v/>
      </c>
      <c r="H42" s="866">
        <f>H31+H32+H33+H41</f>
        <v>0</v>
      </c>
      <c r="I42" s="850"/>
      <c r="J42" s="1601" t="str">
        <f t="shared" si="4"/>
        <v/>
      </c>
    </row>
    <row r="43" spans="1:10" s="844" customFormat="1" ht="11.25" customHeight="1">
      <c r="A43" s="63" t="s">
        <v>66</v>
      </c>
      <c r="B43" s="63"/>
      <c r="D43" s="864"/>
      <c r="E43" s="850"/>
      <c r="F43" s="1592"/>
      <c r="H43" s="864"/>
      <c r="I43" s="850"/>
      <c r="J43" s="1592"/>
    </row>
    <row r="44" spans="1:10" s="844" customFormat="1" ht="11.25" customHeight="1">
      <c r="A44" s="9" t="s">
        <v>67</v>
      </c>
      <c r="B44" s="9"/>
      <c r="D44" s="864"/>
      <c r="E44" s="850"/>
      <c r="F44" s="1592"/>
      <c r="H44" s="864"/>
      <c r="I44" s="850"/>
      <c r="J44" s="1592"/>
    </row>
    <row r="45" spans="1:10" s="844" customFormat="1" ht="11.25" customHeight="1">
      <c r="A45" s="869" t="s">
        <v>68</v>
      </c>
      <c r="B45" s="869"/>
      <c r="D45" s="864"/>
      <c r="E45" s="850"/>
      <c r="F45" s="1592" t="str">
        <f>IF(D45=0,"",D45/D$77)</f>
        <v/>
      </c>
      <c r="H45" s="864"/>
      <c r="I45" s="850"/>
      <c r="J45" s="1592" t="str">
        <f>IF(H45=0,"",H45/H$77)</f>
        <v/>
      </c>
    </row>
    <row r="46" spans="1:10" s="844" customFormat="1" ht="12" customHeight="1">
      <c r="A46" s="1025" t="s">
        <v>724</v>
      </c>
      <c r="B46" s="239"/>
      <c r="D46" s="861"/>
      <c r="E46" s="850"/>
      <c r="F46" s="1599" t="str">
        <f>IF(D46=0,"",D46/D$77)</f>
        <v/>
      </c>
      <c r="H46" s="861"/>
      <c r="I46" s="850"/>
      <c r="J46" s="1599" t="str">
        <f>IF(H46=0,"",H46/H$77)</f>
        <v/>
      </c>
    </row>
    <row r="47" spans="1:10" s="844" customFormat="1" ht="11.25" customHeight="1">
      <c r="A47" s="329" t="s">
        <v>334</v>
      </c>
      <c r="B47" s="239"/>
      <c r="D47" s="862"/>
      <c r="E47" s="850"/>
      <c r="F47" s="1598" t="str">
        <f>IF(D47=0,"",D47/D$77)</f>
        <v/>
      </c>
      <c r="H47" s="862"/>
      <c r="I47" s="850"/>
      <c r="J47" s="1598" t="str">
        <f>IF(H47=0,"",H47/H$77)</f>
        <v/>
      </c>
    </row>
    <row r="48" spans="1:10" s="844" customFormat="1" ht="11.25" customHeight="1">
      <c r="A48" s="329" t="s">
        <v>69</v>
      </c>
      <c r="B48" s="239"/>
      <c r="D48" s="863"/>
      <c r="E48" s="850"/>
      <c r="F48" s="1603"/>
      <c r="H48" s="863"/>
      <c r="I48" s="850"/>
      <c r="J48" s="1603"/>
    </row>
    <row r="49" spans="1:10" s="844" customFormat="1" ht="12.75" customHeight="1">
      <c r="A49" s="265"/>
      <c r="B49" s="240"/>
      <c r="D49" s="861"/>
      <c r="E49" s="850"/>
      <c r="F49" s="1602" t="str">
        <f t="shared" ref="F49:F55" si="5">IF(D49=0,"",D49/D$77)</f>
        <v/>
      </c>
      <c r="H49" s="861"/>
      <c r="I49" s="850"/>
      <c r="J49" s="1602" t="str">
        <f t="shared" ref="J49:J55" si="6">IF(H49=0,"",H49/H$77)</f>
        <v/>
      </c>
    </row>
    <row r="50" spans="1:10" s="844" customFormat="1" ht="11.25" customHeight="1">
      <c r="A50" s="266" t="s">
        <v>118</v>
      </c>
      <c r="B50" s="240"/>
      <c r="D50" s="861"/>
      <c r="E50" s="850"/>
      <c r="F50" s="1602" t="str">
        <f t="shared" si="5"/>
        <v/>
      </c>
      <c r="H50" s="861"/>
      <c r="I50" s="850"/>
      <c r="J50" s="1602" t="str">
        <f t="shared" si="6"/>
        <v/>
      </c>
    </row>
    <row r="51" spans="1:10" s="844" customFormat="1" ht="11.25" customHeight="1">
      <c r="A51" s="203" t="s">
        <v>70</v>
      </c>
      <c r="B51" s="236"/>
      <c r="D51" s="862"/>
      <c r="E51" s="850"/>
      <c r="F51" s="1598" t="str">
        <f t="shared" si="5"/>
        <v/>
      </c>
      <c r="H51" s="862"/>
      <c r="I51" s="850"/>
      <c r="J51" s="1598" t="str">
        <f t="shared" si="6"/>
        <v/>
      </c>
    </row>
    <row r="52" spans="1:10" s="844" customFormat="1" ht="11.5">
      <c r="A52" s="1782" t="s">
        <v>383</v>
      </c>
      <c r="B52" s="1782"/>
      <c r="D52" s="862"/>
      <c r="E52" s="850"/>
      <c r="F52" s="1598" t="str">
        <f t="shared" si="5"/>
        <v/>
      </c>
      <c r="H52" s="862"/>
      <c r="I52" s="850"/>
      <c r="J52" s="1598" t="str">
        <f t="shared" si="6"/>
        <v/>
      </c>
    </row>
    <row r="53" spans="1:10" s="844" customFormat="1" ht="11.5">
      <c r="A53" s="236" t="s">
        <v>182</v>
      </c>
      <c r="B53" s="236"/>
      <c r="D53" s="862"/>
      <c r="E53" s="850"/>
      <c r="F53" s="1598" t="str">
        <f t="shared" si="5"/>
        <v/>
      </c>
      <c r="H53" s="862"/>
      <c r="I53" s="850"/>
      <c r="J53" s="1598" t="str">
        <f>IF(H53=0,"",H53/H$77)</f>
        <v/>
      </c>
    </row>
    <row r="54" spans="1:10" s="844" customFormat="1" ht="11.25" customHeight="1">
      <c r="A54" s="203" t="s">
        <v>71</v>
      </c>
      <c r="B54" s="236"/>
      <c r="D54" s="862"/>
      <c r="E54" s="850"/>
      <c r="F54" s="1598" t="str">
        <f t="shared" si="5"/>
        <v/>
      </c>
      <c r="H54" s="862"/>
      <c r="I54" s="850"/>
      <c r="J54" s="1598" t="str">
        <f t="shared" si="6"/>
        <v/>
      </c>
    </row>
    <row r="55" spans="1:10" s="844" customFormat="1" ht="11.25" customHeight="1">
      <c r="A55" s="203" t="s">
        <v>72</v>
      </c>
      <c r="B55" s="236"/>
      <c r="D55" s="862"/>
      <c r="E55" s="850"/>
      <c r="F55" s="1598" t="str">
        <f t="shared" si="5"/>
        <v/>
      </c>
      <c r="H55" s="862"/>
      <c r="I55" s="850"/>
      <c r="J55" s="1598" t="str">
        <f t="shared" si="6"/>
        <v/>
      </c>
    </row>
    <row r="56" spans="1:10" s="844" customFormat="1" ht="11.25" customHeight="1">
      <c r="A56" s="203" t="s">
        <v>117</v>
      </c>
      <c r="B56" s="236"/>
      <c r="D56" s="863"/>
      <c r="E56" s="850"/>
      <c r="F56" s="1603"/>
      <c r="H56" s="863"/>
      <c r="I56" s="850"/>
      <c r="J56" s="1603"/>
    </row>
    <row r="57" spans="1:10" s="844" customFormat="1" ht="11.25" customHeight="1">
      <c r="A57" s="265"/>
      <c r="B57" s="240"/>
      <c r="D57" s="861"/>
      <c r="E57" s="850"/>
      <c r="F57" s="1599" t="str">
        <f>IF(D57=0,"",D57/D$77)</f>
        <v/>
      </c>
      <c r="H57" s="861"/>
      <c r="I57" s="850"/>
      <c r="J57" s="1599" t="str">
        <f>IF(H57=0,"",H57/H$77)</f>
        <v/>
      </c>
    </row>
    <row r="58" spans="1:10" s="844" customFormat="1" ht="11.25" customHeight="1">
      <c r="A58" s="865"/>
      <c r="B58" s="865" t="s">
        <v>28</v>
      </c>
      <c r="D58" s="866">
        <f>SUM(D45:D57)</f>
        <v>0</v>
      </c>
      <c r="E58" s="850"/>
      <c r="F58" s="1601" t="str">
        <f>IF(D58=0,"",D58/D$77)</f>
        <v/>
      </c>
      <c r="H58" s="866">
        <f>SUM(H45:H57)</f>
        <v>0</v>
      </c>
      <c r="I58" s="850"/>
      <c r="J58" s="1601" t="str">
        <f>IF(H58=0,"",H58/H$77)</f>
        <v/>
      </c>
    </row>
    <row r="59" spans="1:10" s="844" customFormat="1" ht="11.25" customHeight="1">
      <c r="A59" s="9" t="s">
        <v>73</v>
      </c>
      <c r="B59" s="9"/>
      <c r="D59" s="864"/>
      <c r="E59" s="850"/>
      <c r="F59" s="1592"/>
      <c r="H59" s="864"/>
      <c r="I59" s="850"/>
      <c r="J59" s="1592"/>
    </row>
    <row r="60" spans="1:10" s="844" customFormat="1" ht="11.25" customHeight="1">
      <c r="A60" s="869" t="s">
        <v>635</v>
      </c>
      <c r="B60" s="869"/>
      <c r="D60" s="864"/>
      <c r="E60" s="850"/>
      <c r="F60" s="1592" t="str">
        <f t="shared" ref="F60:F68" si="7">IF(D60=0,"",D60/D$77)</f>
        <v/>
      </c>
      <c r="H60" s="864"/>
      <c r="I60" s="850"/>
      <c r="J60" s="1592" t="str">
        <f t="shared" ref="J60:J68" si="8">IF(H60=0,"",H60/H$77)</f>
        <v/>
      </c>
    </row>
    <row r="61" spans="1:10" s="844" customFormat="1" ht="11.25" customHeight="1">
      <c r="A61" s="329" t="s">
        <v>74</v>
      </c>
      <c r="B61" s="239"/>
      <c r="D61" s="861"/>
      <c r="E61" s="850"/>
      <c r="F61" s="1599" t="str">
        <f t="shared" si="7"/>
        <v/>
      </c>
      <c r="H61" s="861"/>
      <c r="I61" s="850"/>
      <c r="J61" s="1599" t="str">
        <f t="shared" si="8"/>
        <v/>
      </c>
    </row>
    <row r="62" spans="1:10" s="844" customFormat="1" ht="11.25" customHeight="1">
      <c r="A62" s="329" t="s">
        <v>75</v>
      </c>
      <c r="B62" s="239"/>
      <c r="D62" s="862"/>
      <c r="E62" s="850"/>
      <c r="F62" s="1598" t="str">
        <f t="shared" si="7"/>
        <v/>
      </c>
      <c r="H62" s="862"/>
      <c r="I62" s="850"/>
      <c r="J62" s="1598" t="str">
        <f t="shared" si="8"/>
        <v/>
      </c>
    </row>
    <row r="63" spans="1:10" s="844" customFormat="1" ht="11.25" customHeight="1">
      <c r="A63" s="330" t="s">
        <v>69</v>
      </c>
      <c r="B63" s="241"/>
      <c r="D63" s="863"/>
      <c r="E63" s="850"/>
      <c r="F63" s="1603" t="str">
        <f t="shared" si="7"/>
        <v/>
      </c>
      <c r="H63" s="863"/>
      <c r="I63" s="850"/>
      <c r="J63" s="1603" t="str">
        <f t="shared" si="8"/>
        <v/>
      </c>
    </row>
    <row r="64" spans="1:10" s="844" customFormat="1" ht="11.25" customHeight="1">
      <c r="A64" s="265"/>
      <c r="B64" s="240"/>
      <c r="D64" s="864"/>
      <c r="E64" s="850"/>
      <c r="F64" s="1592" t="str">
        <f t="shared" si="7"/>
        <v/>
      </c>
      <c r="H64" s="864"/>
      <c r="I64" s="850"/>
      <c r="J64" s="1592" t="str">
        <f t="shared" si="8"/>
        <v/>
      </c>
    </row>
    <row r="65" spans="1:10" s="844" customFormat="1" ht="11.25" customHeight="1">
      <c r="A65" s="203" t="s">
        <v>76</v>
      </c>
      <c r="B65" s="236"/>
      <c r="D65" s="862"/>
      <c r="E65" s="850"/>
      <c r="F65" s="1598" t="str">
        <f t="shared" si="7"/>
        <v/>
      </c>
      <c r="H65" s="862"/>
      <c r="I65" s="850"/>
      <c r="J65" s="1598" t="str">
        <f t="shared" si="8"/>
        <v/>
      </c>
    </row>
    <row r="66" spans="1:10" s="844" customFormat="1" ht="11.25" customHeight="1">
      <c r="A66" s="203" t="s">
        <v>47</v>
      </c>
      <c r="B66" s="236"/>
      <c r="D66" s="862"/>
      <c r="E66" s="850"/>
      <c r="F66" s="1598" t="str">
        <f t="shared" si="7"/>
        <v/>
      </c>
      <c r="H66" s="862"/>
      <c r="I66" s="850"/>
      <c r="J66" s="1598" t="str">
        <f t="shared" si="8"/>
        <v/>
      </c>
    </row>
    <row r="67" spans="1:10" s="844" customFormat="1" ht="11.5">
      <c r="A67" s="203" t="s">
        <v>117</v>
      </c>
      <c r="B67" s="236"/>
      <c r="D67" s="862"/>
      <c r="E67" s="850"/>
      <c r="F67" s="1598" t="str">
        <f t="shared" si="7"/>
        <v/>
      </c>
      <c r="H67" s="862"/>
      <c r="I67" s="850"/>
      <c r="J67" s="1598" t="str">
        <f t="shared" si="8"/>
        <v/>
      </c>
    </row>
    <row r="68" spans="1:10" s="844" customFormat="1" ht="11.25" customHeight="1">
      <c r="A68" s="865"/>
      <c r="B68" s="865" t="s">
        <v>28</v>
      </c>
      <c r="D68" s="866">
        <f>SUM(D60:D67)</f>
        <v>0</v>
      </c>
      <c r="E68" s="850"/>
      <c r="F68" s="1601" t="str">
        <f t="shared" si="7"/>
        <v/>
      </c>
      <c r="H68" s="866">
        <f>SUM(H60:H67)</f>
        <v>0</v>
      </c>
      <c r="I68" s="850"/>
      <c r="J68" s="1601" t="str">
        <f t="shared" si="8"/>
        <v/>
      </c>
    </row>
    <row r="69" spans="1:10" s="844" customFormat="1" ht="11.5">
      <c r="A69" s="9" t="s">
        <v>48</v>
      </c>
      <c r="B69" s="12"/>
      <c r="D69" s="864"/>
      <c r="E69" s="850"/>
      <c r="F69" s="1592"/>
      <c r="H69" s="864"/>
      <c r="I69" s="850"/>
      <c r="J69" s="1592"/>
    </row>
    <row r="70" spans="1:10" s="844" customFormat="1" ht="11.25" customHeight="1">
      <c r="A70" s="869" t="s">
        <v>402</v>
      </c>
      <c r="B70" s="869"/>
      <c r="D70" s="864"/>
      <c r="E70" s="850"/>
      <c r="F70" s="1592" t="str">
        <f t="shared" ref="F70:F78" si="9">IF(D70=0,"",D70/D$77)</f>
        <v/>
      </c>
      <c r="H70" s="864"/>
      <c r="I70" s="850"/>
      <c r="J70" s="1592" t="str">
        <f t="shared" ref="J70:J78" si="10">IF(H70=0,"",H70/H$77)</f>
        <v/>
      </c>
    </row>
    <row r="71" spans="1:10" s="844" customFormat="1" ht="11.25" customHeight="1">
      <c r="A71" s="203" t="s">
        <v>127</v>
      </c>
      <c r="B71" s="236"/>
      <c r="D71" s="861"/>
      <c r="E71" s="850"/>
      <c r="F71" s="1599" t="str">
        <f t="shared" si="9"/>
        <v/>
      </c>
      <c r="H71" s="861"/>
      <c r="I71" s="850"/>
      <c r="J71" s="1599" t="str">
        <f t="shared" si="10"/>
        <v/>
      </c>
    </row>
    <row r="72" spans="1:10" s="844" customFormat="1" ht="11.25" customHeight="1">
      <c r="A72" s="203" t="s">
        <v>128</v>
      </c>
      <c r="B72" s="236"/>
      <c r="D72" s="862"/>
      <c r="E72" s="850"/>
      <c r="F72" s="1598" t="str">
        <f t="shared" si="9"/>
        <v/>
      </c>
      <c r="H72" s="862"/>
      <c r="I72" s="850"/>
      <c r="J72" s="1598" t="str">
        <f t="shared" si="10"/>
        <v/>
      </c>
    </row>
    <row r="73" spans="1:10" s="844" customFormat="1" ht="11.25" customHeight="1">
      <c r="A73" s="869" t="s">
        <v>49</v>
      </c>
      <c r="B73" s="869"/>
      <c r="D73" s="862"/>
      <c r="E73" s="872"/>
      <c r="F73" s="1598" t="str">
        <f t="shared" si="9"/>
        <v/>
      </c>
      <c r="H73" s="862"/>
      <c r="I73" s="872"/>
      <c r="J73" s="1598" t="str">
        <f t="shared" si="10"/>
        <v/>
      </c>
    </row>
    <row r="74" spans="1:10" s="844" customFormat="1" ht="15" customHeight="1">
      <c r="A74" s="865"/>
      <c r="B74" s="865" t="s">
        <v>28</v>
      </c>
      <c r="D74" s="866">
        <f>SUM(D70:D73)</f>
        <v>0</v>
      </c>
      <c r="E74" s="872"/>
      <c r="F74" s="1601" t="str">
        <f t="shared" si="9"/>
        <v/>
      </c>
      <c r="H74" s="866">
        <f>SUM(H70:H73)</f>
        <v>0</v>
      </c>
      <c r="I74" s="872"/>
      <c r="J74" s="1601" t="str">
        <f t="shared" si="10"/>
        <v/>
      </c>
    </row>
    <row r="75" spans="1:10" s="844" customFormat="1" ht="11.5">
      <c r="A75" s="1786" t="s">
        <v>176</v>
      </c>
      <c r="B75" s="1786"/>
      <c r="D75" s="873"/>
      <c r="E75" s="850"/>
      <c r="F75" s="1604" t="str">
        <f t="shared" si="9"/>
        <v/>
      </c>
      <c r="H75" s="873"/>
      <c r="I75" s="850"/>
      <c r="J75" s="1604" t="str">
        <f t="shared" si="10"/>
        <v/>
      </c>
    </row>
    <row r="76" spans="1:10" s="844" customFormat="1" ht="14.25" customHeight="1">
      <c r="A76" s="865"/>
      <c r="B76" s="871" t="s">
        <v>164</v>
      </c>
      <c r="D76" s="873">
        <f>D58+D68+D74+D75</f>
        <v>0</v>
      </c>
      <c r="E76" s="850"/>
      <c r="F76" s="1604" t="str">
        <f t="shared" si="9"/>
        <v/>
      </c>
      <c r="H76" s="873">
        <f>H58+H68+H74+H75</f>
        <v>0</v>
      </c>
      <c r="I76" s="850"/>
      <c r="J76" s="1604" t="str">
        <f>IF(H76=0,"",H76/H$77)</f>
        <v/>
      </c>
    </row>
    <row r="77" spans="1:10" s="844" customFormat="1" ht="12.75" customHeight="1">
      <c r="A77" s="8" t="s">
        <v>51</v>
      </c>
      <c r="B77" s="8"/>
      <c r="D77" s="873">
        <f>D42+D76</f>
        <v>0</v>
      </c>
      <c r="E77" s="850"/>
      <c r="F77" s="1604" t="str">
        <f t="shared" si="9"/>
        <v/>
      </c>
      <c r="H77" s="873">
        <f>H42+H76</f>
        <v>0</v>
      </c>
      <c r="I77" s="850"/>
      <c r="J77" s="1604" t="str">
        <f t="shared" si="10"/>
        <v/>
      </c>
    </row>
    <row r="78" spans="1:10" s="844" customFormat="1" ht="11.25" customHeight="1">
      <c r="A78" s="263" t="s">
        <v>52</v>
      </c>
      <c r="B78" s="234"/>
      <c r="D78" s="874"/>
      <c r="F78" s="1605" t="str">
        <f t="shared" si="9"/>
        <v/>
      </c>
      <c r="H78" s="874"/>
      <c r="J78" s="1605" t="str">
        <f t="shared" si="10"/>
        <v/>
      </c>
    </row>
    <row r="79" spans="1:10" s="844" customFormat="1" ht="5.25" customHeight="1">
      <c r="A79" s="263"/>
      <c r="B79" s="234"/>
      <c r="D79" s="864"/>
      <c r="E79" s="850"/>
      <c r="F79" s="1592"/>
      <c r="H79" s="864"/>
      <c r="I79" s="850"/>
      <c r="J79" s="1592"/>
    </row>
    <row r="80" spans="1:10" s="875" customFormat="1" ht="10">
      <c r="A80" s="116" t="s">
        <v>53</v>
      </c>
      <c r="B80" s="116"/>
      <c r="D80" s="876"/>
      <c r="F80" s="1592"/>
      <c r="H80" s="876"/>
      <c r="J80" s="1592"/>
    </row>
    <row r="81" spans="1:10" s="875" customFormat="1" ht="10">
      <c r="A81" s="117" t="s">
        <v>0</v>
      </c>
      <c r="B81" s="117"/>
      <c r="D81" s="876"/>
      <c r="F81" s="1592"/>
      <c r="H81" s="876"/>
      <c r="J81" s="1592"/>
    </row>
    <row r="82" spans="1:10" s="875" customFormat="1" ht="10">
      <c r="A82" s="117" t="s">
        <v>540</v>
      </c>
      <c r="B82" s="117"/>
      <c r="D82" s="876"/>
      <c r="F82" s="1592"/>
      <c r="H82" s="876"/>
      <c r="J82" s="1592"/>
    </row>
    <row r="83" spans="1:10" s="844" customFormat="1" ht="17.25" customHeight="1">
      <c r="A83" s="877" t="s">
        <v>687</v>
      </c>
      <c r="B83" s="865"/>
      <c r="C83" s="1111"/>
      <c r="D83" s="1111"/>
      <c r="E83" s="1111"/>
      <c r="F83" s="1348"/>
      <c r="G83" s="1111"/>
      <c r="H83" s="1111"/>
      <c r="I83" s="1111"/>
      <c r="J83" s="1348"/>
    </row>
    <row r="84" spans="1:10" s="844" customFormat="1" ht="19.5" customHeight="1">
      <c r="A84" s="13" t="s">
        <v>120</v>
      </c>
      <c r="B84" s="13"/>
      <c r="D84" s="850"/>
      <c r="F84" s="1592"/>
      <c r="H84" s="850"/>
      <c r="J84" s="1592"/>
    </row>
    <row r="85" spans="1:10" s="844" customFormat="1" ht="12" customHeight="1">
      <c r="A85" s="203" t="s">
        <v>548</v>
      </c>
      <c r="B85" s="236"/>
      <c r="D85" s="861"/>
      <c r="F85" s="1599" t="str">
        <f>IF(D85=0,"",D85/D$77)</f>
        <v/>
      </c>
      <c r="H85" s="861"/>
      <c r="J85" s="1599" t="str">
        <f>IF(H85=0,"",H85/H$77)</f>
        <v/>
      </c>
    </row>
    <row r="86" spans="1:10" s="844" customFormat="1" ht="12" customHeight="1">
      <c r="A86" s="203" t="s">
        <v>77</v>
      </c>
      <c r="B86" s="236"/>
      <c r="D86" s="861"/>
      <c r="F86" s="1599" t="str">
        <f>IF(D86=0,"",D86/D$77)</f>
        <v/>
      </c>
      <c r="H86" s="861"/>
      <c r="J86" s="1599" t="str">
        <f t="shared" ref="J86:J95" si="11">IF(H86=0,"",H86/H$77)</f>
        <v/>
      </c>
    </row>
    <row r="87" spans="1:10" s="844" customFormat="1" ht="11.25" customHeight="1">
      <c r="A87" s="203" t="s">
        <v>551</v>
      </c>
      <c r="B87" s="236"/>
      <c r="D87" s="862"/>
      <c r="F87" s="1600" t="str">
        <f>IF(D87=0,"",D87/D$77)</f>
        <v/>
      </c>
      <c r="H87" s="862"/>
      <c r="J87" s="1599" t="str">
        <f t="shared" si="11"/>
        <v/>
      </c>
    </row>
    <row r="88" spans="1:10" s="844" customFormat="1" ht="12" customHeight="1">
      <c r="A88" s="203" t="s">
        <v>78</v>
      </c>
      <c r="B88" s="236"/>
      <c r="D88" s="862"/>
      <c r="F88" s="1598" t="str">
        <f>IF(D88=0,"",D88/D$77)</f>
        <v/>
      </c>
      <c r="H88" s="862"/>
      <c r="J88" s="1599" t="str">
        <f t="shared" si="11"/>
        <v/>
      </c>
    </row>
    <row r="89" spans="1:10" s="844" customFormat="1" ht="12" customHeight="1">
      <c r="A89" s="1782" t="s">
        <v>174</v>
      </c>
      <c r="B89" s="1782"/>
      <c r="D89" s="862"/>
      <c r="F89" s="1600" t="str">
        <f>IF(D89=0,"",D89/D$77)</f>
        <v/>
      </c>
      <c r="H89" s="862"/>
      <c r="J89" s="1599" t="str">
        <f t="shared" si="11"/>
        <v/>
      </c>
    </row>
    <row r="90" spans="1:10" s="844" customFormat="1" ht="14.25" customHeight="1">
      <c r="A90" s="1782" t="s">
        <v>397</v>
      </c>
      <c r="B90" s="1782"/>
      <c r="D90" s="862"/>
      <c r="F90" s="1600" t="str">
        <f t="shared" ref="F90:F91" si="12">IF(D90=0,"",D90/D$77)</f>
        <v/>
      </c>
      <c r="H90" s="862"/>
      <c r="J90" s="1599" t="str">
        <f t="shared" si="11"/>
        <v/>
      </c>
    </row>
    <row r="91" spans="1:10" s="844" customFormat="1" ht="15" customHeight="1">
      <c r="A91" s="1782" t="s">
        <v>491</v>
      </c>
      <c r="B91" s="1782"/>
      <c r="D91" s="862"/>
      <c r="F91" s="1600" t="str">
        <f t="shared" si="12"/>
        <v/>
      </c>
      <c r="H91" s="862"/>
      <c r="J91" s="1599" t="str">
        <f t="shared" si="11"/>
        <v/>
      </c>
    </row>
    <row r="92" spans="1:10" s="844" customFormat="1" ht="12" customHeight="1">
      <c r="A92" s="203" t="s">
        <v>492</v>
      </c>
      <c r="B92" s="236"/>
      <c r="D92" s="863"/>
      <c r="F92" s="1603" t="str">
        <f>IF(D92=0,"",D92/D$77)</f>
        <v/>
      </c>
      <c r="H92" s="863"/>
      <c r="J92" s="1599" t="str">
        <f t="shared" si="11"/>
        <v/>
      </c>
    </row>
    <row r="93" spans="1:10" s="844" customFormat="1" ht="12" customHeight="1">
      <c r="A93" s="203" t="s">
        <v>541</v>
      </c>
      <c r="B93" s="236"/>
      <c r="D93" s="863"/>
      <c r="F93" s="1603" t="str">
        <f>IF(D93=0,"",D93/D$77)</f>
        <v/>
      </c>
      <c r="H93" s="863"/>
      <c r="J93" s="1599" t="str">
        <f t="shared" si="11"/>
        <v/>
      </c>
    </row>
    <row r="94" spans="1:10" s="844" customFormat="1" ht="12" customHeight="1">
      <c r="A94" s="203" t="s">
        <v>542</v>
      </c>
      <c r="B94" s="236"/>
      <c r="D94" s="863"/>
      <c r="F94" s="1603" t="str">
        <f t="shared" ref="F94:F95" si="13">IF(D94=0,"",D94/D$77)</f>
        <v/>
      </c>
      <c r="H94" s="863"/>
      <c r="J94" s="1599" t="str">
        <f t="shared" si="11"/>
        <v/>
      </c>
    </row>
    <row r="95" spans="1:10" s="844" customFormat="1" ht="12" customHeight="1">
      <c r="A95" s="203" t="s">
        <v>92</v>
      </c>
      <c r="B95" s="236"/>
      <c r="D95" s="863"/>
      <c r="F95" s="1603" t="str">
        <f t="shared" si="13"/>
        <v/>
      </c>
      <c r="H95" s="863"/>
      <c r="J95" s="1599" t="str">
        <f t="shared" si="11"/>
        <v/>
      </c>
    </row>
    <row r="96" spans="1:10" s="844" customFormat="1" ht="15" customHeight="1">
      <c r="A96" s="865"/>
      <c r="B96" s="865" t="s">
        <v>28</v>
      </c>
      <c r="D96" s="866">
        <f>SUM(D85:D95)</f>
        <v>0</v>
      </c>
      <c r="F96" s="1601" t="str">
        <f>IF(D96=0,"",D96/D$77)</f>
        <v/>
      </c>
      <c r="H96" s="866">
        <f>SUM(H85:H95)</f>
        <v>0</v>
      </c>
      <c r="J96" s="1601" t="str">
        <f>IF(H96=0,"",H96/H$77)</f>
        <v/>
      </c>
    </row>
    <row r="97" spans="1:10" s="844" customFormat="1" ht="11.25" customHeight="1">
      <c r="A97" s="867" t="s">
        <v>543</v>
      </c>
      <c r="B97" s="867"/>
      <c r="D97" s="864"/>
      <c r="F97" s="1592"/>
      <c r="H97" s="864"/>
      <c r="J97" s="1592"/>
    </row>
    <row r="98" spans="1:10" s="844" customFormat="1" ht="11.25" customHeight="1">
      <c r="A98" s="860" t="s">
        <v>548</v>
      </c>
      <c r="B98" s="860"/>
      <c r="D98" s="861"/>
      <c r="F98" s="1602" t="str">
        <f>IF(D98=0,"",D98/D$77)</f>
        <v/>
      </c>
      <c r="H98" s="861"/>
      <c r="J98" s="1602" t="str">
        <f>IF(H98=0,"",H98/H$77)</f>
        <v/>
      </c>
    </row>
    <row r="99" spans="1:10" s="844" customFormat="1" ht="11.25" customHeight="1">
      <c r="A99" s="203" t="s">
        <v>551</v>
      </c>
      <c r="B99" s="236"/>
      <c r="D99" s="861"/>
      <c r="F99" s="1602" t="str">
        <f t="shared" ref="F99:F105" si="14">IF(D99=0,"",D99/D$77)</f>
        <v/>
      </c>
      <c r="H99" s="861"/>
      <c r="J99" s="1602" t="str">
        <f t="shared" ref="J99:J104" si="15">IF(H99=0,"",H99/H$77)</f>
        <v/>
      </c>
    </row>
    <row r="100" spans="1:10" s="844" customFormat="1" ht="11.25" customHeight="1">
      <c r="A100" s="860" t="s">
        <v>77</v>
      </c>
      <c r="B100" s="860"/>
      <c r="D100" s="861"/>
      <c r="F100" s="1602" t="str">
        <f t="shared" si="14"/>
        <v/>
      </c>
      <c r="H100" s="861"/>
      <c r="J100" s="1602" t="str">
        <f t="shared" si="15"/>
        <v/>
      </c>
    </row>
    <row r="101" spans="1:10" s="844" customFormat="1" ht="11.25" customHeight="1">
      <c r="A101" s="860" t="s">
        <v>119</v>
      </c>
      <c r="B101" s="860"/>
      <c r="D101" s="861"/>
      <c r="F101" s="1602" t="str">
        <f t="shared" si="14"/>
        <v/>
      </c>
      <c r="H101" s="861"/>
      <c r="J101" s="1602" t="str">
        <f t="shared" si="15"/>
        <v/>
      </c>
    </row>
    <row r="102" spans="1:10" s="844" customFormat="1" ht="11.25" customHeight="1">
      <c r="A102" s="860" t="s">
        <v>92</v>
      </c>
      <c r="B102" s="860"/>
      <c r="D102" s="861"/>
      <c r="F102" s="1602" t="str">
        <f t="shared" si="14"/>
        <v/>
      </c>
      <c r="H102" s="861"/>
      <c r="J102" s="1602" t="str">
        <f t="shared" si="15"/>
        <v/>
      </c>
    </row>
    <row r="103" spans="1:10" s="844" customFormat="1" ht="11.25" customHeight="1">
      <c r="A103" s="860"/>
      <c r="B103" s="860"/>
      <c r="D103" s="864"/>
      <c r="F103" s="1592" t="str">
        <f t="shared" si="14"/>
        <v/>
      </c>
      <c r="H103" s="864"/>
      <c r="J103" s="1592" t="str">
        <f t="shared" si="15"/>
        <v/>
      </c>
    </row>
    <row r="104" spans="1:10" s="844" customFormat="1" ht="11.25" customHeight="1">
      <c r="A104" s="867" t="s">
        <v>544</v>
      </c>
      <c r="B104" s="867"/>
      <c r="D104" s="864"/>
      <c r="F104" s="1592" t="str">
        <f t="shared" si="14"/>
        <v/>
      </c>
      <c r="H104" s="864"/>
      <c r="J104" s="1592" t="str">
        <f t="shared" si="15"/>
        <v/>
      </c>
    </row>
    <row r="105" spans="1:10" s="844" customFormat="1" ht="11.25" customHeight="1">
      <c r="A105" s="860" t="s">
        <v>548</v>
      </c>
      <c r="B105" s="860"/>
      <c r="D105" s="861"/>
      <c r="F105" s="1602" t="str">
        <f t="shared" si="14"/>
        <v/>
      </c>
      <c r="H105" s="861"/>
      <c r="J105" s="1602" t="str">
        <f t="shared" ref="J105:J116" si="16">IF(H105=0,"",H105/H$77)</f>
        <v/>
      </c>
    </row>
    <row r="106" spans="1:10" s="844" customFormat="1" ht="11.25" customHeight="1">
      <c r="A106" s="203" t="s">
        <v>551</v>
      </c>
      <c r="B106" s="236"/>
      <c r="D106" s="861"/>
      <c r="F106" s="1602" t="str">
        <f t="shared" ref="F106:F116" si="17">IF(D106=0,"",D106/D$77)</f>
        <v/>
      </c>
      <c r="H106" s="861"/>
      <c r="J106" s="1602" t="str">
        <f t="shared" si="16"/>
        <v/>
      </c>
    </row>
    <row r="107" spans="1:10" s="844" customFormat="1" ht="11.25" customHeight="1">
      <c r="A107" s="860" t="s">
        <v>77</v>
      </c>
      <c r="B107" s="860"/>
      <c r="D107" s="861"/>
      <c r="F107" s="1602" t="str">
        <f t="shared" si="17"/>
        <v/>
      </c>
      <c r="H107" s="861"/>
      <c r="J107" s="1602" t="str">
        <f t="shared" si="16"/>
        <v/>
      </c>
    </row>
    <row r="108" spans="1:10" s="844" customFormat="1" ht="11.25" customHeight="1">
      <c r="A108" s="860" t="s">
        <v>119</v>
      </c>
      <c r="B108" s="860"/>
      <c r="D108" s="861"/>
      <c r="F108" s="1602" t="str">
        <f t="shared" si="17"/>
        <v/>
      </c>
      <c r="H108" s="861"/>
      <c r="J108" s="1602" t="str">
        <f t="shared" si="16"/>
        <v/>
      </c>
    </row>
    <row r="109" spans="1:10" s="844" customFormat="1" ht="11.25" customHeight="1">
      <c r="A109" s="860" t="s">
        <v>92</v>
      </c>
      <c r="B109" s="860"/>
      <c r="D109" s="861"/>
      <c r="F109" s="1602" t="str">
        <f t="shared" si="17"/>
        <v/>
      </c>
      <c r="H109" s="861"/>
      <c r="J109" s="1602" t="str">
        <f t="shared" si="16"/>
        <v/>
      </c>
    </row>
    <row r="110" spans="1:10" s="844" customFormat="1" ht="11.25" customHeight="1">
      <c r="A110" s="860"/>
      <c r="B110" s="860"/>
      <c r="D110" s="864"/>
      <c r="F110" s="1592" t="str">
        <f t="shared" si="17"/>
        <v/>
      </c>
      <c r="H110" s="864"/>
      <c r="J110" s="1592" t="str">
        <f t="shared" si="16"/>
        <v/>
      </c>
    </row>
    <row r="111" spans="1:10" s="844" customFormat="1" ht="11.25" customHeight="1">
      <c r="A111" s="867" t="s">
        <v>545</v>
      </c>
      <c r="B111" s="867"/>
      <c r="D111" s="864"/>
      <c r="F111" s="1592" t="str">
        <f t="shared" si="17"/>
        <v/>
      </c>
      <c r="H111" s="864"/>
      <c r="J111" s="1592" t="str">
        <f t="shared" si="16"/>
        <v/>
      </c>
    </row>
    <row r="112" spans="1:10" s="844" customFormat="1" ht="11.25" customHeight="1">
      <c r="A112" s="860" t="s">
        <v>548</v>
      </c>
      <c r="B112" s="860"/>
      <c r="D112" s="861"/>
      <c r="F112" s="1602" t="str">
        <f t="shared" si="17"/>
        <v/>
      </c>
      <c r="H112" s="861"/>
      <c r="J112" s="1602" t="str">
        <f t="shared" si="16"/>
        <v/>
      </c>
    </row>
    <row r="113" spans="1:10" s="844" customFormat="1" ht="12.75" customHeight="1">
      <c r="A113" s="203" t="s">
        <v>551</v>
      </c>
      <c r="B113" s="236"/>
      <c r="D113" s="861"/>
      <c r="F113" s="1602" t="str">
        <f t="shared" si="17"/>
        <v/>
      </c>
      <c r="H113" s="861"/>
      <c r="J113" s="1602" t="str">
        <f t="shared" si="16"/>
        <v/>
      </c>
    </row>
    <row r="114" spans="1:10" s="844" customFormat="1" ht="11.25" customHeight="1">
      <c r="A114" s="860" t="s">
        <v>77</v>
      </c>
      <c r="B114" s="860"/>
      <c r="D114" s="861"/>
      <c r="F114" s="1602" t="str">
        <f t="shared" si="17"/>
        <v/>
      </c>
      <c r="H114" s="861"/>
      <c r="J114" s="1602" t="str">
        <f t="shared" si="16"/>
        <v/>
      </c>
    </row>
    <row r="115" spans="1:10" s="844" customFormat="1" ht="11.25" customHeight="1">
      <c r="A115" s="860" t="s">
        <v>119</v>
      </c>
      <c r="B115" s="860"/>
      <c r="D115" s="861"/>
      <c r="F115" s="1602" t="str">
        <f t="shared" si="17"/>
        <v/>
      </c>
      <c r="H115" s="861"/>
      <c r="J115" s="1602" t="str">
        <f t="shared" si="16"/>
        <v/>
      </c>
    </row>
    <row r="116" spans="1:10" s="844" customFormat="1" ht="11.25" customHeight="1">
      <c r="A116" s="860" t="s">
        <v>92</v>
      </c>
      <c r="B116" s="860"/>
      <c r="D116" s="861"/>
      <c r="F116" s="1602" t="str">
        <f t="shared" si="17"/>
        <v/>
      </c>
      <c r="H116" s="861"/>
      <c r="J116" s="1602" t="str">
        <f t="shared" si="16"/>
        <v/>
      </c>
    </row>
    <row r="117" spans="1:10" s="844" customFormat="1" ht="14.25" customHeight="1">
      <c r="A117" s="865"/>
      <c r="B117" s="865" t="s">
        <v>28</v>
      </c>
      <c r="D117" s="866">
        <f>SUM(D98:D116)</f>
        <v>0</v>
      </c>
      <c r="F117" s="1601" t="str">
        <f>IF(D117=0,"",D117/D$77)</f>
        <v/>
      </c>
      <c r="H117" s="866">
        <f>SUM(H98:H116)</f>
        <v>0</v>
      </c>
      <c r="J117" s="1601" t="str">
        <f>IF(H117=0,"",H117/H$77)</f>
        <v/>
      </c>
    </row>
    <row r="118" spans="1:10" s="844" customFormat="1" ht="14.25" customHeight="1">
      <c r="A118" s="865"/>
      <c r="B118" s="865"/>
      <c r="D118" s="864"/>
      <c r="F118" s="1592"/>
      <c r="H118" s="864"/>
      <c r="J118" s="1592"/>
    </row>
    <row r="119" spans="1:10" s="844" customFormat="1" ht="11.25" customHeight="1">
      <c r="A119" s="13" t="s">
        <v>79</v>
      </c>
      <c r="B119" s="13"/>
      <c r="D119" s="864"/>
      <c r="F119" s="1592"/>
      <c r="H119" s="864"/>
      <c r="J119" s="1592"/>
    </row>
    <row r="120" spans="1:10" s="844" customFormat="1" ht="11.25" customHeight="1">
      <c r="A120" s="203" t="s">
        <v>548</v>
      </c>
      <c r="B120" s="236"/>
      <c r="D120" s="861"/>
      <c r="F120" s="1599" t="str">
        <f t="shared" ref="F120:F127" si="18">IF(D120=0,"",D120/D$77)</f>
        <v/>
      </c>
      <c r="H120" s="861"/>
      <c r="J120" s="1599" t="str">
        <f t="shared" ref="J120:J126" si="19">IF(H120=0,"",H120/H$77)</f>
        <v/>
      </c>
    </row>
    <row r="121" spans="1:10" s="844" customFormat="1" ht="11.25" customHeight="1">
      <c r="A121" s="203" t="s">
        <v>551</v>
      </c>
      <c r="B121" s="236"/>
      <c r="D121" s="862"/>
      <c r="F121" s="1600" t="str">
        <f t="shared" si="18"/>
        <v/>
      </c>
      <c r="H121" s="862"/>
      <c r="J121" s="1600" t="str">
        <f t="shared" si="19"/>
        <v/>
      </c>
    </row>
    <row r="122" spans="1:10" s="844" customFormat="1" ht="11.25" customHeight="1">
      <c r="A122" s="203" t="s">
        <v>89</v>
      </c>
      <c r="B122" s="236"/>
      <c r="D122" s="861"/>
      <c r="E122" s="850"/>
      <c r="F122" s="1599" t="str">
        <f t="shared" si="18"/>
        <v/>
      </c>
      <c r="H122" s="861"/>
      <c r="I122" s="850"/>
      <c r="J122" s="1599" t="str">
        <f t="shared" si="19"/>
        <v/>
      </c>
    </row>
    <row r="123" spans="1:10" s="844" customFormat="1" ht="11.25" customHeight="1">
      <c r="A123" s="203" t="s">
        <v>80</v>
      </c>
      <c r="B123" s="236"/>
      <c r="D123" s="861"/>
      <c r="E123" s="850"/>
      <c r="F123" s="1599" t="str">
        <f t="shared" si="18"/>
        <v/>
      </c>
      <c r="H123" s="861"/>
      <c r="I123" s="850"/>
      <c r="J123" s="1599" t="str">
        <f t="shared" si="19"/>
        <v/>
      </c>
    </row>
    <row r="124" spans="1:10" s="844" customFormat="1" ht="11.25" customHeight="1">
      <c r="A124" s="203" t="s">
        <v>81</v>
      </c>
      <c r="B124" s="236"/>
      <c r="D124" s="861"/>
      <c r="E124" s="850"/>
      <c r="F124" s="1599" t="str">
        <f t="shared" si="18"/>
        <v/>
      </c>
      <c r="H124" s="861"/>
      <c r="I124" s="850"/>
      <c r="J124" s="1599" t="str">
        <f t="shared" si="19"/>
        <v/>
      </c>
    </row>
    <row r="125" spans="1:10" s="844" customFormat="1" ht="11.25" customHeight="1">
      <c r="A125" s="203" t="s">
        <v>82</v>
      </c>
      <c r="B125" s="236"/>
      <c r="D125" s="861"/>
      <c r="E125" s="850"/>
      <c r="F125" s="1599" t="str">
        <f t="shared" si="18"/>
        <v/>
      </c>
      <c r="H125" s="861"/>
      <c r="I125" s="850"/>
      <c r="J125" s="1599" t="str">
        <f t="shared" si="19"/>
        <v/>
      </c>
    </row>
    <row r="126" spans="1:10" s="844" customFormat="1" ht="11.25" customHeight="1">
      <c r="A126" s="203" t="s">
        <v>92</v>
      </c>
      <c r="B126" s="236"/>
      <c r="D126" s="862"/>
      <c r="E126" s="850"/>
      <c r="F126" s="1598" t="str">
        <f t="shared" si="18"/>
        <v/>
      </c>
      <c r="H126" s="862"/>
      <c r="I126" s="850"/>
      <c r="J126" s="1598" t="str">
        <f t="shared" si="19"/>
        <v/>
      </c>
    </row>
    <row r="127" spans="1:10" s="844" customFormat="1" ht="13.5" customHeight="1">
      <c r="A127" s="865"/>
      <c r="B127" s="865" t="s">
        <v>28</v>
      </c>
      <c r="D127" s="866">
        <f>SUM(D120:D126)</f>
        <v>0</v>
      </c>
      <c r="E127" s="850"/>
      <c r="F127" s="1601" t="str">
        <f t="shared" si="18"/>
        <v/>
      </c>
      <c r="H127" s="866">
        <f>SUM(H120:H126)</f>
        <v>0</v>
      </c>
      <c r="I127" s="850"/>
      <c r="J127" s="1601" t="str">
        <f>IF(H127=0,"",H127/H$77)</f>
        <v/>
      </c>
    </row>
    <row r="128" spans="1:10" s="844" customFormat="1" ht="11.25" customHeight="1">
      <c r="A128" s="865"/>
      <c r="B128" s="865"/>
      <c r="D128" s="864"/>
      <c r="E128" s="850"/>
      <c r="F128" s="1592"/>
      <c r="H128" s="864"/>
      <c r="I128" s="850"/>
      <c r="J128" s="1592"/>
    </row>
    <row r="129" spans="1:10" s="844" customFormat="1" ht="11.25" customHeight="1">
      <c r="A129" s="13" t="s">
        <v>83</v>
      </c>
      <c r="B129" s="13"/>
      <c r="D129" s="864"/>
      <c r="E129" s="850"/>
      <c r="F129" s="1592"/>
      <c r="H129" s="864"/>
      <c r="I129" s="850"/>
      <c r="J129" s="1592"/>
    </row>
    <row r="130" spans="1:10" s="844" customFormat="1" ht="11.25" customHeight="1">
      <c r="A130" s="203" t="s">
        <v>548</v>
      </c>
      <c r="B130" s="236"/>
      <c r="D130" s="861"/>
      <c r="E130" s="850"/>
      <c r="F130" s="1599" t="str">
        <f t="shared" ref="F130:F137" si="20">IF(D130=0,"",D130/D$77)</f>
        <v/>
      </c>
      <c r="H130" s="861"/>
      <c r="I130" s="850"/>
      <c r="J130" s="1599" t="str">
        <f t="shared" ref="J130:J137" si="21">IF(H130=0,"",H130/H$77)</f>
        <v/>
      </c>
    </row>
    <row r="131" spans="1:10" s="844" customFormat="1" ht="11.25" customHeight="1">
      <c r="A131" s="203" t="s">
        <v>551</v>
      </c>
      <c r="B131" s="236"/>
      <c r="D131" s="862"/>
      <c r="F131" s="1600" t="str">
        <f t="shared" si="20"/>
        <v/>
      </c>
      <c r="H131" s="862"/>
      <c r="J131" s="1600" t="str">
        <f t="shared" si="21"/>
        <v/>
      </c>
    </row>
    <row r="132" spans="1:10" s="844" customFormat="1" ht="11.25" customHeight="1">
      <c r="A132" s="203" t="s">
        <v>89</v>
      </c>
      <c r="B132" s="236"/>
      <c r="D132" s="861"/>
      <c r="E132" s="850"/>
      <c r="F132" s="1599" t="str">
        <f t="shared" si="20"/>
        <v/>
      </c>
      <c r="H132" s="861"/>
      <c r="I132" s="850"/>
      <c r="J132" s="1599" t="str">
        <f t="shared" si="21"/>
        <v/>
      </c>
    </row>
    <row r="133" spans="1:10" s="844" customFormat="1" ht="24" customHeight="1">
      <c r="A133" s="1782" t="s">
        <v>14</v>
      </c>
      <c r="B133" s="1782"/>
      <c r="D133" s="861"/>
      <c r="E133" s="850"/>
      <c r="F133" s="1599" t="str">
        <f t="shared" si="20"/>
        <v/>
      </c>
      <c r="H133" s="861"/>
      <c r="I133" s="850"/>
      <c r="J133" s="1599" t="str">
        <f t="shared" si="21"/>
        <v/>
      </c>
    </row>
    <row r="134" spans="1:10" s="844" customFormat="1" ht="11.25" customHeight="1">
      <c r="A134" s="203" t="s">
        <v>84</v>
      </c>
      <c r="B134" s="236"/>
      <c r="D134" s="861"/>
      <c r="E134" s="850"/>
      <c r="F134" s="1599" t="str">
        <f t="shared" si="20"/>
        <v/>
      </c>
      <c r="H134" s="861"/>
      <c r="I134" s="850"/>
      <c r="J134" s="1599" t="str">
        <f t="shared" si="21"/>
        <v/>
      </c>
    </row>
    <row r="135" spans="1:10" ht="12" customHeight="1">
      <c r="A135" s="298" t="s">
        <v>15</v>
      </c>
      <c r="B135" s="299"/>
      <c r="C135" s="1345"/>
      <c r="E135" s="703"/>
      <c r="F135" s="1599" t="str">
        <f t="shared" si="20"/>
        <v/>
      </c>
      <c r="G135" s="1345"/>
      <c r="I135" s="703"/>
      <c r="J135" s="1599" t="str">
        <f t="shared" si="21"/>
        <v/>
      </c>
    </row>
    <row r="136" spans="1:10" s="844" customFormat="1" ht="11.25" customHeight="1">
      <c r="A136" s="203" t="s">
        <v>92</v>
      </c>
      <c r="B136" s="236"/>
      <c r="D136" s="862"/>
      <c r="E136" s="850"/>
      <c r="F136" s="1598" t="str">
        <f t="shared" si="20"/>
        <v/>
      </c>
      <c r="H136" s="862"/>
      <c r="I136" s="850"/>
      <c r="J136" s="1598" t="str">
        <f t="shared" si="21"/>
        <v/>
      </c>
    </row>
    <row r="137" spans="1:10" s="844" customFormat="1" ht="11.25" customHeight="1">
      <c r="A137" s="865"/>
      <c r="B137" s="865" t="s">
        <v>28</v>
      </c>
      <c r="D137" s="866">
        <f>SUM(D130:D136)</f>
        <v>0</v>
      </c>
      <c r="F137" s="1601" t="str">
        <f t="shared" si="20"/>
        <v/>
      </c>
      <c r="H137" s="866">
        <f>SUM(H130:H136)</f>
        <v>0</v>
      </c>
      <c r="J137" s="1601" t="str">
        <f t="shared" si="21"/>
        <v/>
      </c>
    </row>
    <row r="138" spans="1:10" s="844" customFormat="1" ht="11.25" customHeight="1">
      <c r="A138" s="13" t="s">
        <v>85</v>
      </c>
      <c r="B138" s="13"/>
      <c r="D138" s="864"/>
      <c r="F138" s="1592"/>
      <c r="H138" s="864"/>
      <c r="J138" s="1592"/>
    </row>
    <row r="139" spans="1:10" s="844" customFormat="1" ht="11.25" customHeight="1">
      <c r="A139" s="203" t="s">
        <v>548</v>
      </c>
      <c r="B139" s="236"/>
      <c r="D139" s="861"/>
      <c r="F139" s="1599" t="str">
        <f>IF(D139=0,"",D139/D$77)</f>
        <v/>
      </c>
      <c r="H139" s="861"/>
      <c r="J139" s="1599" t="str">
        <f>IF(H139=0,"",H139/H$77)</f>
        <v/>
      </c>
    </row>
    <row r="140" spans="1:10" s="844" customFormat="1" ht="11.25" customHeight="1">
      <c r="A140" s="203" t="s">
        <v>551</v>
      </c>
      <c r="B140" s="236"/>
      <c r="D140" s="862"/>
      <c r="F140" s="1600" t="str">
        <f>IF(D140=0,"",D140/D$77)</f>
        <v/>
      </c>
      <c r="H140" s="862"/>
      <c r="J140" s="1600" t="str">
        <f>IF(H140=0,"",H140/H$77)</f>
        <v/>
      </c>
    </row>
    <row r="141" spans="1:10" s="844" customFormat="1" ht="11.25" customHeight="1">
      <c r="A141" s="203" t="s">
        <v>89</v>
      </c>
      <c r="B141" s="236"/>
      <c r="D141" s="861"/>
      <c r="F141" s="1599" t="str">
        <f>IF(D141=0,"",D141/D$77)</f>
        <v/>
      </c>
      <c r="H141" s="861"/>
      <c r="J141" s="1599" t="str">
        <f>IF(H141=0,"",H141/H$77)</f>
        <v/>
      </c>
    </row>
    <row r="142" spans="1:10" s="844" customFormat="1" ht="11.25" customHeight="1">
      <c r="A142" s="203" t="s">
        <v>92</v>
      </c>
      <c r="B142" s="236"/>
      <c r="D142" s="862"/>
      <c r="E142" s="850"/>
      <c r="F142" s="1598" t="str">
        <f>IF(D142=0,"",D142/D$77)</f>
        <v/>
      </c>
      <c r="H142" s="862"/>
      <c r="I142" s="850"/>
      <c r="J142" s="1598" t="str">
        <f>IF(H142=0,"",H142/H$77)</f>
        <v/>
      </c>
    </row>
    <row r="143" spans="1:10" s="844" customFormat="1" ht="15.75" customHeight="1">
      <c r="A143" s="865"/>
      <c r="B143" s="865" t="s">
        <v>28</v>
      </c>
      <c r="D143" s="866">
        <f>SUM(D139:D142)</f>
        <v>0</v>
      </c>
      <c r="E143" s="850"/>
      <c r="F143" s="1601" t="str">
        <f>IF(D143=0,"",D143/D$77)</f>
        <v/>
      </c>
      <c r="H143" s="866">
        <f>SUM(H139:H142)</f>
        <v>0</v>
      </c>
      <c r="I143" s="850"/>
      <c r="J143" s="1601" t="str">
        <f>IF(H143=0,"",H143/H$77)</f>
        <v/>
      </c>
    </row>
    <row r="144" spans="1:10" s="844" customFormat="1" ht="11.25" customHeight="1">
      <c r="A144" s="865"/>
      <c r="B144" s="865"/>
      <c r="D144" s="864"/>
      <c r="E144" s="850"/>
      <c r="F144" s="1592"/>
      <c r="H144" s="864"/>
      <c r="I144" s="850"/>
      <c r="J144" s="1592"/>
    </row>
    <row r="145" spans="1:10" s="844" customFormat="1" ht="11.25" customHeight="1">
      <c r="A145" s="13" t="s">
        <v>87</v>
      </c>
      <c r="B145" s="13"/>
      <c r="D145" s="864"/>
      <c r="F145" s="1592" t="str">
        <f t="shared" ref="F145:F152" si="22">IF(D145=0,"",D145/D$77)</f>
        <v/>
      </c>
      <c r="H145" s="864"/>
      <c r="J145" s="1592" t="str">
        <f t="shared" ref="J145:J153" si="23">IF(H145=0,"",H145/H$77)</f>
        <v/>
      </c>
    </row>
    <row r="146" spans="1:10" s="844" customFormat="1" ht="11.25" customHeight="1">
      <c r="A146" s="203" t="s">
        <v>548</v>
      </c>
      <c r="B146" s="236"/>
      <c r="D146" s="861"/>
      <c r="F146" s="1599" t="str">
        <f t="shared" si="22"/>
        <v/>
      </c>
      <c r="H146" s="861"/>
      <c r="J146" s="1599" t="str">
        <f t="shared" si="23"/>
        <v/>
      </c>
    </row>
    <row r="147" spans="1:10" s="844" customFormat="1" ht="11.25" customHeight="1">
      <c r="A147" s="203" t="s">
        <v>89</v>
      </c>
      <c r="B147" s="236"/>
      <c r="D147" s="861"/>
      <c r="F147" s="1599" t="str">
        <f t="shared" si="22"/>
        <v/>
      </c>
      <c r="H147" s="861"/>
      <c r="J147" s="1599" t="str">
        <f t="shared" si="23"/>
        <v/>
      </c>
    </row>
    <row r="148" spans="1:10" s="844" customFormat="1" ht="11.25" customHeight="1">
      <c r="A148" s="203" t="s">
        <v>551</v>
      </c>
      <c r="B148" s="236"/>
      <c r="D148" s="862"/>
      <c r="F148" s="1600" t="str">
        <f t="shared" si="22"/>
        <v/>
      </c>
      <c r="H148" s="862"/>
      <c r="J148" s="1600" t="str">
        <f t="shared" si="23"/>
        <v/>
      </c>
    </row>
    <row r="149" spans="1:10" s="844" customFormat="1" ht="11.25" customHeight="1">
      <c r="A149" s="203" t="s">
        <v>91</v>
      </c>
      <c r="B149" s="236"/>
      <c r="D149" s="862"/>
      <c r="F149" s="1598" t="str">
        <f t="shared" si="22"/>
        <v/>
      </c>
      <c r="H149" s="862"/>
      <c r="J149" s="1598" t="str">
        <f t="shared" si="23"/>
        <v/>
      </c>
    </row>
    <row r="150" spans="1:10" s="844" customFormat="1" ht="11.25" customHeight="1">
      <c r="A150" s="203" t="s">
        <v>129</v>
      </c>
      <c r="B150" s="236"/>
      <c r="D150" s="863"/>
      <c r="F150" s="1603" t="str">
        <f t="shared" si="22"/>
        <v/>
      </c>
      <c r="H150" s="863"/>
      <c r="J150" s="1603" t="str">
        <f t="shared" si="23"/>
        <v/>
      </c>
    </row>
    <row r="151" spans="1:10" s="844" customFormat="1" ht="11.25" customHeight="1">
      <c r="A151" s="203" t="s">
        <v>92</v>
      </c>
      <c r="B151" s="236"/>
      <c r="D151" s="863"/>
      <c r="F151" s="1603" t="str">
        <f t="shared" si="22"/>
        <v/>
      </c>
      <c r="H151" s="863"/>
      <c r="J151" s="1603" t="str">
        <f t="shared" si="23"/>
        <v/>
      </c>
    </row>
    <row r="152" spans="1:10" s="844" customFormat="1" ht="15" customHeight="1">
      <c r="A152" s="865"/>
      <c r="B152" s="865" t="s">
        <v>28</v>
      </c>
      <c r="D152" s="866">
        <f>SUM(D146:D151)</f>
        <v>0</v>
      </c>
      <c r="F152" s="1601" t="str">
        <f t="shared" si="22"/>
        <v/>
      </c>
      <c r="H152" s="866">
        <f>SUM(H146:H151)</f>
        <v>0</v>
      </c>
      <c r="J152" s="1601" t="str">
        <f t="shared" si="23"/>
        <v/>
      </c>
    </row>
    <row r="153" spans="1:10" s="844" customFormat="1" ht="18" customHeight="1">
      <c r="A153" s="865"/>
      <c r="B153" s="871" t="s">
        <v>93</v>
      </c>
      <c r="D153" s="873">
        <f>D96+D117+D137+D143+D127+D152</f>
        <v>0</v>
      </c>
      <c r="F153" s="1604" t="str">
        <f>IF(D153=0,"",D153/D$77)</f>
        <v/>
      </c>
      <c r="H153" s="873">
        <f>H96+H117+H137+H143+H127+H152</f>
        <v>0</v>
      </c>
      <c r="J153" s="1604" t="str">
        <f t="shared" si="23"/>
        <v/>
      </c>
    </row>
    <row r="154" spans="1:10" s="844" customFormat="1" ht="5.25" customHeight="1">
      <c r="A154" s="8"/>
      <c r="B154" s="11"/>
      <c r="D154" s="864"/>
      <c r="F154" s="1592"/>
      <c r="H154" s="864"/>
      <c r="J154" s="1592"/>
    </row>
    <row r="155" spans="1:10" s="844" customFormat="1" ht="9.75" customHeight="1">
      <c r="A155" s="8"/>
      <c r="B155" s="11"/>
      <c r="D155" s="864"/>
      <c r="F155" s="1592"/>
      <c r="H155" s="864"/>
      <c r="J155" s="1592"/>
    </row>
    <row r="156" spans="1:10" s="844" customFormat="1" ht="9.75" customHeight="1">
      <c r="A156" s="116" t="s">
        <v>53</v>
      </c>
      <c r="B156" s="116"/>
      <c r="D156" s="864"/>
      <c r="F156" s="1592"/>
      <c r="H156" s="864"/>
      <c r="J156" s="1592"/>
    </row>
    <row r="157" spans="1:10" s="844" customFormat="1" ht="9.75" customHeight="1">
      <c r="A157" s="117" t="s">
        <v>540</v>
      </c>
      <c r="B157" s="117"/>
      <c r="D157" s="864"/>
      <c r="F157" s="1592"/>
      <c r="H157" s="864"/>
      <c r="J157" s="1592"/>
    </row>
    <row r="158" spans="1:10" s="844" customFormat="1" ht="9.75" customHeight="1">
      <c r="A158" s="116" t="s">
        <v>549</v>
      </c>
      <c r="B158" s="118"/>
      <c r="D158" s="864"/>
      <c r="F158" s="1592"/>
      <c r="H158" s="864"/>
      <c r="J158" s="1592"/>
    </row>
    <row r="159" spans="1:10" s="844" customFormat="1" ht="9.75" customHeight="1" thickBot="1">
      <c r="A159" s="116" t="s">
        <v>550</v>
      </c>
      <c r="B159" s="118"/>
      <c r="D159" s="864"/>
      <c r="F159" s="1592"/>
      <c r="H159" s="864"/>
      <c r="J159" s="1592"/>
    </row>
    <row r="160" spans="1:10" s="844" customFormat="1" ht="36" customHeight="1">
      <c r="A160" s="939" t="s">
        <v>95</v>
      </c>
      <c r="B160" s="940"/>
      <c r="C160" s="931"/>
      <c r="D160" s="941"/>
      <c r="E160" s="931"/>
      <c r="F160" s="1606"/>
      <c r="G160" s="931"/>
      <c r="H160" s="941"/>
      <c r="I160" s="931"/>
      <c r="J160" s="1606"/>
    </row>
    <row r="161" spans="1:10" s="844" customFormat="1" ht="11.5">
      <c r="A161" s="203" t="s">
        <v>51</v>
      </c>
      <c r="B161" s="236"/>
      <c r="D161" s="861">
        <f>D77</f>
        <v>0</v>
      </c>
      <c r="F161" s="1599" t="str">
        <f t="shared" ref="F161:F173" si="24">IF(D161=0,"",D161/D$77)</f>
        <v/>
      </c>
      <c r="H161" s="861">
        <f>H77</f>
        <v>0</v>
      </c>
      <c r="J161" s="1599" t="str">
        <f t="shared" ref="J161:J173" si="25">IF(H161=0,"",H161/H$77)</f>
        <v/>
      </c>
    </row>
    <row r="162" spans="1:10" s="844" customFormat="1" ht="11.5">
      <c r="A162" s="224" t="s">
        <v>93</v>
      </c>
      <c r="B162" s="267"/>
      <c r="D162" s="862">
        <f>D153</f>
        <v>0</v>
      </c>
      <c r="E162" s="850"/>
      <c r="F162" s="1598" t="str">
        <f t="shared" si="24"/>
        <v/>
      </c>
      <c r="H162" s="862">
        <f>H153</f>
        <v>0</v>
      </c>
      <c r="I162" s="850"/>
      <c r="J162" s="1598" t="str">
        <f t="shared" si="25"/>
        <v/>
      </c>
    </row>
    <row r="163" spans="1:10" s="878" customFormat="1" ht="11.5">
      <c r="A163" s="13" t="s">
        <v>96</v>
      </c>
      <c r="B163" s="75"/>
      <c r="D163" s="879">
        <f>D161-D162</f>
        <v>0</v>
      </c>
      <c r="F163" s="1607" t="str">
        <f t="shared" si="24"/>
        <v/>
      </c>
      <c r="H163" s="879">
        <f>H161-H162</f>
        <v>0</v>
      </c>
      <c r="J163" s="1607" t="str">
        <f t="shared" si="25"/>
        <v/>
      </c>
    </row>
    <row r="164" spans="1:10" s="844" customFormat="1" ht="11.5">
      <c r="A164" s="880" t="s">
        <v>97</v>
      </c>
      <c r="B164" s="881"/>
      <c r="D164" s="861"/>
      <c r="E164" s="850"/>
      <c r="F164" s="1598" t="str">
        <f t="shared" si="24"/>
        <v/>
      </c>
      <c r="H164" s="861"/>
      <c r="I164" s="850"/>
      <c r="J164" s="1598" t="str">
        <f t="shared" si="25"/>
        <v/>
      </c>
    </row>
    <row r="165" spans="1:10" s="844" customFormat="1" ht="11.5">
      <c r="A165" s="224" t="s">
        <v>98</v>
      </c>
      <c r="B165" s="243"/>
      <c r="D165" s="862"/>
      <c r="E165" s="850"/>
      <c r="F165" s="1598" t="str">
        <f t="shared" si="24"/>
        <v/>
      </c>
      <c r="H165" s="862"/>
      <c r="I165" s="850"/>
      <c r="J165" s="1598" t="str">
        <f t="shared" si="25"/>
        <v/>
      </c>
    </row>
    <row r="166" spans="1:10" s="844" customFormat="1" ht="11.5">
      <c r="A166" s="224" t="s">
        <v>99</v>
      </c>
      <c r="B166" s="243"/>
      <c r="D166" s="862"/>
      <c r="E166" s="850"/>
      <c r="F166" s="1598" t="str">
        <f t="shared" si="24"/>
        <v/>
      </c>
      <c r="H166" s="862"/>
      <c r="I166" s="850"/>
      <c r="J166" s="1598" t="str">
        <f t="shared" si="25"/>
        <v/>
      </c>
    </row>
    <row r="167" spans="1:10" s="844" customFormat="1" ht="11.5">
      <c r="A167" s="224" t="s">
        <v>30</v>
      </c>
      <c r="B167" s="243"/>
      <c r="D167" s="864"/>
      <c r="E167" s="850"/>
      <c r="F167" s="1592" t="str">
        <f t="shared" si="24"/>
        <v/>
      </c>
      <c r="H167" s="864"/>
      <c r="I167" s="850"/>
      <c r="J167" s="1592" t="str">
        <f t="shared" si="25"/>
        <v/>
      </c>
    </row>
    <row r="168" spans="1:10" s="844" customFormat="1" ht="11.5">
      <c r="A168" s="882"/>
      <c r="B168" s="883"/>
      <c r="D168" s="862"/>
      <c r="E168" s="850"/>
      <c r="F168" s="1598" t="str">
        <f t="shared" si="24"/>
        <v/>
      </c>
      <c r="H168" s="862"/>
      <c r="I168" s="850"/>
      <c r="J168" s="1598" t="str">
        <f>IF(H168=0,"",H168/H$77)</f>
        <v/>
      </c>
    </row>
    <row r="169" spans="1:10" s="878" customFormat="1" ht="22.5" customHeight="1">
      <c r="A169" s="884" t="s">
        <v>100</v>
      </c>
      <c r="B169" s="885"/>
      <c r="D169" s="879">
        <f>SUM(D163:D168)</f>
        <v>0</v>
      </c>
      <c r="E169" s="886"/>
      <c r="F169" s="1607" t="str">
        <f>IF(D169=0,"",D169/D$77)</f>
        <v/>
      </c>
      <c r="H169" s="879">
        <f>SUM(H163:H168)</f>
        <v>0</v>
      </c>
      <c r="I169" s="886"/>
      <c r="J169" s="1607" t="str">
        <f t="shared" si="25"/>
        <v/>
      </c>
    </row>
    <row r="170" spans="1:10" s="844" customFormat="1" ht="11.5">
      <c r="A170" s="224" t="s">
        <v>101</v>
      </c>
      <c r="B170" s="243"/>
      <c r="D170" s="861"/>
      <c r="E170" s="850"/>
      <c r="F170" s="1599" t="str">
        <f t="shared" si="24"/>
        <v/>
      </c>
      <c r="H170" s="861">
        <f>D176</f>
        <v>0</v>
      </c>
      <c r="I170" s="850"/>
      <c r="J170" s="1599" t="str">
        <f t="shared" si="25"/>
        <v/>
      </c>
    </row>
    <row r="171" spans="1:10" s="844" customFormat="1" ht="11.5">
      <c r="A171" s="880" t="s">
        <v>100</v>
      </c>
      <c r="B171" s="881"/>
      <c r="D171" s="862">
        <f>D169</f>
        <v>0</v>
      </c>
      <c r="E171" s="850"/>
      <c r="F171" s="1598" t="str">
        <f t="shared" si="24"/>
        <v/>
      </c>
      <c r="H171" s="862">
        <f>H169</f>
        <v>0</v>
      </c>
      <c r="I171" s="850"/>
      <c r="J171" s="1598" t="str">
        <f t="shared" si="25"/>
        <v/>
      </c>
    </row>
    <row r="172" spans="1:10" s="844" customFormat="1" ht="11.5">
      <c r="A172" s="224" t="s">
        <v>102</v>
      </c>
      <c r="B172" s="243"/>
      <c r="D172" s="862"/>
      <c r="E172" s="886"/>
      <c r="F172" s="1598" t="str">
        <f t="shared" si="24"/>
        <v/>
      </c>
      <c r="H172" s="862"/>
      <c r="I172" s="886"/>
      <c r="J172" s="1598" t="str">
        <f t="shared" si="25"/>
        <v/>
      </c>
    </row>
    <row r="173" spans="1:10" s="844" customFormat="1" ht="11.5">
      <c r="A173" s="224" t="s">
        <v>103</v>
      </c>
      <c r="B173" s="243"/>
      <c r="D173" s="862"/>
      <c r="E173" s="850"/>
      <c r="F173" s="1598" t="str">
        <f t="shared" si="24"/>
        <v/>
      </c>
      <c r="H173" s="862"/>
      <c r="I173" s="850"/>
      <c r="J173" s="1598" t="str">
        <f t="shared" si="25"/>
        <v/>
      </c>
    </row>
    <row r="174" spans="1:10" s="844" customFormat="1" ht="11.5">
      <c r="A174" s="224" t="s">
        <v>30</v>
      </c>
      <c r="B174" s="243"/>
      <c r="D174" s="887"/>
      <c r="E174" s="850"/>
      <c r="F174" s="1608"/>
      <c r="H174" s="887"/>
      <c r="I174" s="850"/>
      <c r="J174" s="1608"/>
    </row>
    <row r="175" spans="1:10" s="844" customFormat="1" ht="11.5">
      <c r="A175" s="882"/>
      <c r="B175" s="883"/>
      <c r="D175" s="861"/>
      <c r="E175" s="850"/>
      <c r="F175" s="1599" t="str">
        <f>IF(D175=0,"",D175/D$77)</f>
        <v/>
      </c>
      <c r="H175" s="861"/>
      <c r="I175" s="850"/>
      <c r="J175" s="1599" t="str">
        <f>IF(H175=0,"",H175/H$77)</f>
        <v/>
      </c>
    </row>
    <row r="176" spans="1:10" s="878" customFormat="1" ht="24.75" customHeight="1">
      <c r="A176" s="1783" t="s">
        <v>171</v>
      </c>
      <c r="B176" s="1783"/>
      <c r="D176" s="879">
        <f>SUM(D170:D175)</f>
        <v>0</v>
      </c>
      <c r="E176" s="886"/>
      <c r="F176" s="1607" t="str">
        <f>IF(D176=0,"",D176/D$77)</f>
        <v/>
      </c>
      <c r="H176" s="879">
        <f>SUM(H170:H175)</f>
        <v>0</v>
      </c>
      <c r="I176" s="886"/>
      <c r="J176" s="1607" t="str">
        <f>IF(H176=0,"",H176/H$77)</f>
        <v/>
      </c>
    </row>
    <row r="177" spans="1:10" s="878" customFormat="1" ht="15.75" customHeight="1">
      <c r="A177" s="888"/>
      <c r="B177" s="888"/>
      <c r="D177" s="889"/>
      <c r="E177" s="886"/>
      <c r="F177" s="1609"/>
      <c r="H177" s="889"/>
      <c r="I177" s="886"/>
      <c r="J177" s="1609"/>
    </row>
    <row r="178" spans="1:10" s="844" customFormat="1" ht="11.5">
      <c r="A178" s="884" t="s">
        <v>2</v>
      </c>
      <c r="B178" s="885"/>
      <c r="D178" s="864"/>
      <c r="E178" s="850"/>
      <c r="F178" s="1592"/>
      <c r="H178" s="864"/>
      <c r="I178" s="850"/>
      <c r="J178" s="1592"/>
    </row>
    <row r="179" spans="1:10" s="844" customFormat="1" ht="11.5">
      <c r="A179" s="890" t="s">
        <v>4</v>
      </c>
      <c r="B179" s="891"/>
      <c r="C179" s="892"/>
      <c r="D179" s="893"/>
      <c r="E179" s="894"/>
      <c r="F179" s="1605" t="str">
        <f>IF(D181=0,"",D179/D181)</f>
        <v/>
      </c>
      <c r="G179" s="892"/>
      <c r="H179" s="893"/>
      <c r="I179" s="894"/>
      <c r="J179" s="1615" t="str">
        <f>IF(H181=0,"",H179/H181)</f>
        <v/>
      </c>
    </row>
    <row r="180" spans="1:10" s="844" customFormat="1" ht="11.5">
      <c r="A180" s="895" t="s">
        <v>3</v>
      </c>
      <c r="B180" s="885"/>
      <c r="D180" s="862"/>
      <c r="E180" s="850"/>
      <c r="F180" s="1592" t="str">
        <f>IF(D182=0,"",D180/D181)</f>
        <v/>
      </c>
      <c r="H180" s="862"/>
      <c r="I180" s="850"/>
      <c r="J180" s="1616" t="str">
        <f>IF(H182=0,"",H180/H181)</f>
        <v/>
      </c>
    </row>
    <row r="181" spans="1:10" s="844" customFormat="1" ht="11.5">
      <c r="A181" s="903" t="s">
        <v>398</v>
      </c>
      <c r="B181" s="896"/>
      <c r="C181" s="878"/>
      <c r="D181" s="879">
        <f>SUM(D179:D180)</f>
        <v>0</v>
      </c>
      <c r="E181" s="886"/>
      <c r="F181" s="1607" t="str">
        <f>IF(D181=0,"",D181/D$181)</f>
        <v/>
      </c>
      <c r="G181" s="878"/>
      <c r="H181" s="879">
        <f>SUM(H179:H180)</f>
        <v>0</v>
      </c>
      <c r="I181" s="886"/>
      <c r="J181" s="1617" t="str">
        <f>IF(H181=0,"",H181/H$181)</f>
        <v/>
      </c>
    </row>
    <row r="182" spans="1:10" s="844" customFormat="1" ht="11.5">
      <c r="A182" s="897"/>
      <c r="B182" s="898"/>
      <c r="C182" s="899"/>
      <c r="D182" s="900"/>
      <c r="E182" s="901"/>
      <c r="F182" s="1610"/>
      <c r="G182" s="899"/>
      <c r="H182" s="900"/>
      <c r="I182" s="901"/>
      <c r="J182" s="1618"/>
    </row>
    <row r="183" spans="1:10" s="844" customFormat="1" ht="9" customHeight="1">
      <c r="A183" s="884"/>
      <c r="B183" s="885"/>
      <c r="D183" s="864"/>
      <c r="E183" s="850"/>
      <c r="F183" s="1592"/>
      <c r="H183" s="864"/>
      <c r="I183" s="850"/>
      <c r="J183" s="1592"/>
    </row>
    <row r="184" spans="1:10" s="844" customFormat="1" ht="5.25" customHeight="1">
      <c r="A184" s="884"/>
      <c r="B184" s="885"/>
      <c r="D184" s="864"/>
      <c r="E184" s="850"/>
      <c r="F184" s="1592"/>
      <c r="H184" s="864"/>
      <c r="I184" s="850"/>
      <c r="J184" s="1592"/>
    </row>
    <row r="185" spans="1:10" s="844" customFormat="1" ht="6" customHeight="1">
      <c r="A185" s="884"/>
      <c r="B185" s="885"/>
      <c r="D185" s="864"/>
      <c r="E185" s="850"/>
      <c r="F185" s="1592"/>
      <c r="H185" s="864"/>
      <c r="I185" s="850"/>
      <c r="J185" s="1592"/>
    </row>
    <row r="186" spans="1:10" s="844" customFormat="1" ht="11.5">
      <c r="A186" s="46" t="s">
        <v>104</v>
      </c>
      <c r="B186" s="46"/>
      <c r="D186" s="864"/>
      <c r="E186" s="850"/>
      <c r="F186" s="1592"/>
      <c r="H186" s="864"/>
      <c r="I186" s="850"/>
      <c r="J186" s="1592"/>
    </row>
    <row r="187" spans="1:10" s="844" customFormat="1" ht="11.5">
      <c r="A187" s="884"/>
      <c r="B187" s="885"/>
      <c r="D187" s="864"/>
      <c r="E187" s="886"/>
      <c r="F187" s="1592"/>
      <c r="H187" s="864"/>
      <c r="I187" s="886"/>
      <c r="J187" s="1592"/>
    </row>
    <row r="188" spans="1:10" s="844" customFormat="1" ht="11.5">
      <c r="A188" s="890" t="s">
        <v>105</v>
      </c>
      <c r="B188" s="902"/>
      <c r="C188" s="892"/>
      <c r="D188" s="893"/>
      <c r="E188" s="894"/>
      <c r="F188" s="1611" t="str">
        <f>IF(D188=0,"",D188/D$161)</f>
        <v/>
      </c>
      <c r="G188" s="892"/>
      <c r="H188" s="893"/>
      <c r="I188" s="894"/>
      <c r="J188" s="1619" t="str">
        <f>IF(H188=0,"",H188/H$161)</f>
        <v/>
      </c>
    </row>
    <row r="189" spans="1:10" s="844" customFormat="1" ht="11.5">
      <c r="A189" s="895" t="s">
        <v>106</v>
      </c>
      <c r="B189" s="881"/>
      <c r="D189" s="862"/>
      <c r="E189" s="872"/>
      <c r="F189" s="1598" t="str">
        <f>IF(D189=0,"",D189/D$161)</f>
        <v/>
      </c>
      <c r="H189" s="862"/>
      <c r="I189" s="872"/>
      <c r="J189" s="1620" t="str">
        <f>IF(H189=0,"",H189/H$161)</f>
        <v/>
      </c>
    </row>
    <row r="190" spans="1:10" s="844" customFormat="1" ht="11.5">
      <c r="A190" s="895" t="s">
        <v>107</v>
      </c>
      <c r="B190" s="881"/>
      <c r="D190" s="862"/>
      <c r="E190" s="872"/>
      <c r="F190" s="1598" t="str">
        <f>IF(D190=0,"",D190/D$161)</f>
        <v/>
      </c>
      <c r="H190" s="862"/>
      <c r="I190" s="872"/>
      <c r="J190" s="1620" t="str">
        <f>IF(H190=0,"",H190/H$161)</f>
        <v/>
      </c>
    </row>
    <row r="191" spans="1:10" s="844" customFormat="1" ht="11.5">
      <c r="A191" s="903" t="s">
        <v>108</v>
      </c>
      <c r="B191" s="885"/>
      <c r="D191" s="904">
        <f>SUM(D188:D190)</f>
        <v>0</v>
      </c>
      <c r="F191" s="1607" t="str">
        <f>IF(D191=0,"",D191/D$161)</f>
        <v/>
      </c>
      <c r="H191" s="904">
        <f>SUM(H188:H190)</f>
        <v>0</v>
      </c>
      <c r="J191" s="1617" t="str">
        <f>IF(H191=0,"",H191/H$161)</f>
        <v/>
      </c>
    </row>
    <row r="192" spans="1:10" s="844" customFormat="1" ht="15" customHeight="1">
      <c r="A192" s="897"/>
      <c r="B192" s="898"/>
      <c r="C192" s="899"/>
      <c r="D192" s="900"/>
      <c r="E192" s="899"/>
      <c r="F192" s="1610"/>
      <c r="G192" s="899"/>
      <c r="H192" s="900"/>
      <c r="I192" s="899"/>
      <c r="J192" s="1618"/>
    </row>
    <row r="193" spans="1:13" s="844" customFormat="1" ht="7.5" customHeight="1">
      <c r="A193" s="884"/>
      <c r="B193" s="885"/>
      <c r="D193" s="864"/>
      <c r="F193" s="1592"/>
      <c r="H193" s="864"/>
      <c r="J193" s="1592"/>
    </row>
    <row r="194" spans="1:13" s="844" customFormat="1" ht="11.25" customHeight="1">
      <c r="A194" s="78" t="s">
        <v>109</v>
      </c>
      <c r="B194" s="78"/>
      <c r="D194" s="864"/>
      <c r="F194" s="1592"/>
      <c r="H194" s="864"/>
      <c r="J194" s="1592"/>
    </row>
    <row r="195" spans="1:13" s="844" customFormat="1" ht="9" customHeight="1">
      <c r="A195" s="78"/>
      <c r="B195" s="78"/>
      <c r="D195" s="864"/>
      <c r="F195" s="1592"/>
      <c r="H195" s="864"/>
      <c r="J195" s="1592"/>
    </row>
    <row r="196" spans="1:13" s="844" customFormat="1" ht="11.5">
      <c r="A196" s="890" t="s">
        <v>110</v>
      </c>
      <c r="B196" s="902"/>
      <c r="C196" s="892"/>
      <c r="D196" s="893"/>
      <c r="E196" s="892"/>
      <c r="F196" s="1611" t="str">
        <f>IF(D196=0,"",D196/D$161)</f>
        <v/>
      </c>
      <c r="G196" s="892"/>
      <c r="H196" s="893"/>
      <c r="I196" s="892"/>
      <c r="J196" s="1619" t="str">
        <f>IF(H196=0,"",H196/H$161)</f>
        <v/>
      </c>
    </row>
    <row r="197" spans="1:13" s="844" customFormat="1" ht="11.5">
      <c r="A197" s="905" t="s">
        <v>55</v>
      </c>
      <c r="B197" s="872"/>
      <c r="D197" s="862"/>
      <c r="F197" s="1598" t="str">
        <f>IF(D197=0,"",D197/D$161)</f>
        <v/>
      </c>
      <c r="H197" s="862"/>
      <c r="J197" s="1620" t="str">
        <f>IF(H197=0,"",H197/H$161)</f>
        <v/>
      </c>
    </row>
    <row r="198" spans="1:13" s="844" customFormat="1" ht="11.5">
      <c r="A198" s="895" t="s">
        <v>56</v>
      </c>
      <c r="B198" s="881"/>
      <c r="D198" s="862"/>
      <c r="F198" s="1598" t="str">
        <f>IF(D198=0,"",D198/D$161)</f>
        <v/>
      </c>
      <c r="H198" s="862"/>
      <c r="J198" s="1620" t="str">
        <f>IF(H198=0,"",H198/H$161)</f>
        <v/>
      </c>
    </row>
    <row r="199" spans="1:13" s="844" customFormat="1" ht="11.5">
      <c r="A199" s="274" t="s">
        <v>30</v>
      </c>
      <c r="B199" s="243"/>
      <c r="D199" s="862"/>
      <c r="F199" s="1598" t="str">
        <f>IF(D199=0,"",D199/D$161)</f>
        <v/>
      </c>
      <c r="H199" s="862"/>
      <c r="J199" s="1620" t="str">
        <f>IF(H199=0,"",H199/H$161)</f>
        <v/>
      </c>
    </row>
    <row r="200" spans="1:13" s="844" customFormat="1" ht="16.5" customHeight="1">
      <c r="A200" s="903" t="s">
        <v>57</v>
      </c>
      <c r="B200" s="906"/>
      <c r="D200" s="904">
        <f>SUM(D196:D199)</f>
        <v>0</v>
      </c>
      <c r="F200" s="1607" t="str">
        <f>IF(D200=0,"",D200/D$161)</f>
        <v/>
      </c>
      <c r="H200" s="904">
        <f>SUM(H196:H199)</f>
        <v>0</v>
      </c>
      <c r="J200" s="1617" t="str">
        <f>IF(H200=0,"",H200/H$161)</f>
        <v/>
      </c>
    </row>
    <row r="201" spans="1:13" s="844" customFormat="1" ht="11.5">
      <c r="A201" s="897"/>
      <c r="B201" s="898"/>
      <c r="C201" s="899"/>
      <c r="D201" s="900"/>
      <c r="E201" s="899"/>
      <c r="F201" s="1610"/>
      <c r="G201" s="899"/>
      <c r="H201" s="900"/>
      <c r="I201" s="899"/>
      <c r="J201" s="1618"/>
    </row>
    <row r="202" spans="1:13" s="844" customFormat="1" ht="8.25" customHeight="1">
      <c r="A202" s="263"/>
      <c r="B202" s="234"/>
      <c r="F202" s="1592"/>
      <c r="J202" s="1592"/>
    </row>
    <row r="203" spans="1:13" s="844" customFormat="1" ht="11.5">
      <c r="A203" s="116" t="s">
        <v>53</v>
      </c>
      <c r="B203" s="116"/>
      <c r="F203" s="1592"/>
      <c r="J203" s="1592"/>
    </row>
    <row r="204" spans="1:13" s="844" customFormat="1" ht="34.5" customHeight="1">
      <c r="A204" s="1784" t="s">
        <v>697</v>
      </c>
      <c r="B204" s="1785"/>
      <c r="C204" s="1784"/>
      <c r="D204" s="1784"/>
      <c r="E204" s="1784"/>
      <c r="F204" s="1784"/>
      <c r="G204" s="1784"/>
      <c r="H204" s="1784"/>
      <c r="I204" s="1784"/>
      <c r="J204" s="1784"/>
      <c r="K204" s="907"/>
      <c r="L204" s="907"/>
      <c r="M204" s="907"/>
    </row>
    <row r="205" spans="1:13" s="844" customFormat="1" ht="15.75" customHeight="1">
      <c r="A205" s="976"/>
      <c r="B205" s="977"/>
      <c r="C205" s="976"/>
      <c r="D205" s="976"/>
      <c r="E205" s="976"/>
      <c r="F205" s="1349"/>
      <c r="G205" s="976"/>
      <c r="H205" s="976"/>
      <c r="I205" s="976"/>
      <c r="J205" s="1349"/>
      <c r="K205" s="907"/>
      <c r="L205" s="907"/>
      <c r="M205" s="907"/>
    </row>
    <row r="206" spans="1:13" s="844" customFormat="1" ht="6.75" customHeight="1">
      <c r="A206" s="877"/>
      <c r="B206" s="908"/>
      <c r="C206" s="872"/>
      <c r="D206" s="111"/>
      <c r="E206" s="910"/>
      <c r="F206" s="909"/>
      <c r="G206" s="872"/>
      <c r="H206" s="911"/>
      <c r="I206" s="909"/>
      <c r="J206" s="111"/>
    </row>
    <row r="207" spans="1:13">
      <c r="A207" s="79" t="str">
        <f>"Situation financière " &amp;'Page de garde'!C4&amp; " affichant un déficit accumulé supérieur à 10 %"</f>
        <v>Situation financière 2021-2022 affichant un déficit accumulé supérieur à 10 %</v>
      </c>
    </row>
    <row r="208" spans="1:13" ht="33.75" customHeight="1">
      <c r="A208" s="1754" t="s">
        <v>740</v>
      </c>
      <c r="B208" s="1781"/>
      <c r="C208" s="1781"/>
      <c r="D208" s="1781"/>
      <c r="E208" s="1781"/>
      <c r="F208" s="1781"/>
      <c r="G208" s="1781"/>
      <c r="H208" s="1781"/>
      <c r="I208" s="1781"/>
      <c r="J208" s="1781"/>
    </row>
    <row r="235" spans="1:10">
      <c r="A235" s="79" t="str">
        <f>"Situation financière " &amp;'Page de garde'!C4&amp;" affichant un surplus accumulé supérieur à 35 %"</f>
        <v>Situation financière 2021-2022 affichant un surplus accumulé supérieur à 35 %</v>
      </c>
    </row>
    <row r="236" spans="1:10" ht="42.75" customHeight="1">
      <c r="A236" s="1754" t="s">
        <v>741</v>
      </c>
      <c r="B236" s="1781"/>
      <c r="C236" s="1781"/>
      <c r="D236" s="1781"/>
      <c r="E236" s="1781"/>
      <c r="F236" s="1781"/>
      <c r="G236" s="1781"/>
      <c r="H236" s="1781"/>
      <c r="I236" s="1781"/>
      <c r="J236" s="1781"/>
    </row>
  </sheetData>
  <mergeCells count="10">
    <mergeCell ref="A208:J208"/>
    <mergeCell ref="A236:J236"/>
    <mergeCell ref="A133:B133"/>
    <mergeCell ref="A176:B176"/>
    <mergeCell ref="A204:J204"/>
    <mergeCell ref="A91:B91"/>
    <mergeCell ref="A52:B52"/>
    <mergeCell ref="A75:B75"/>
    <mergeCell ref="A89:B89"/>
    <mergeCell ref="A90:B90"/>
  </mergeCells>
  <dataValidations count="1">
    <dataValidation type="list" allowBlank="1" showInputMessage="1" showErrorMessage="1" sqref="B9:B11" xr:uid="{00000000-0002-0000-1400-000000000000}">
      <formula1>"___________________,Création-production,Diffuseur,Événement"</formula1>
    </dataValidation>
  </dataValidations>
  <pageMargins left="0.55118110236220474" right="0.31496062992125984" top="0.27559055118110237" bottom="0.35433070866141736" header="0" footer="0.27559055118110237"/>
  <pageSetup scale="80" firstPageNumber="29" fitToHeight="0" orientation="portrait" r:id="rId1"/>
  <headerFooter alignWithMargins="0">
    <oddFooter>&amp;R&amp;8Rapport final d'activité</oddFooter>
  </headerFooter>
  <rowBreaks count="2" manualBreakCount="2">
    <brk id="82" max="16383"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82625" r:id="rId4" name="Check Box 1">
              <controlPr defaultSize="0" autoFill="0" autoLine="0" autoPict="0">
                <anchor moveWithCells="1">
                  <from>
                    <xdr:col>7</xdr:col>
                    <xdr:colOff>165100</xdr:colOff>
                    <xdr:row>6</xdr:row>
                    <xdr:rowOff>127000</xdr:rowOff>
                  </from>
                  <to>
                    <xdr:col>9</xdr:col>
                    <xdr:colOff>247650</xdr:colOff>
                    <xdr:row>8</xdr:row>
                    <xdr:rowOff>38100</xdr:rowOff>
                  </to>
                </anchor>
              </controlPr>
            </control>
          </mc:Choice>
        </mc:AlternateContent>
        <mc:AlternateContent xmlns:mc="http://schemas.openxmlformats.org/markup-compatibility/2006">
          <mc:Choice Requires="x14">
            <control shapeId="282626" r:id="rId5" name="Check Box 2">
              <controlPr defaultSize="0" autoFill="0" autoLine="0" autoPict="0">
                <anchor moveWithCells="1">
                  <from>
                    <xdr:col>7</xdr:col>
                    <xdr:colOff>165100</xdr:colOff>
                    <xdr:row>7</xdr:row>
                    <xdr:rowOff>114300</xdr:rowOff>
                  </from>
                  <to>
                    <xdr:col>9</xdr:col>
                    <xdr:colOff>0</xdr:colOff>
                    <xdr:row>9</xdr:row>
                    <xdr:rowOff>12700</xdr:rowOff>
                  </to>
                </anchor>
              </controlPr>
            </control>
          </mc:Choice>
        </mc:AlternateContent>
        <mc:AlternateContent xmlns:mc="http://schemas.openxmlformats.org/markup-compatibility/2006">
          <mc:Choice Requires="x14">
            <control shapeId="282628" r:id="rId6" name="Check Box 4">
              <controlPr defaultSize="0" autoFill="0" autoLine="0" autoPict="0">
                <anchor moveWithCells="1">
                  <from>
                    <xdr:col>3</xdr:col>
                    <xdr:colOff>190500</xdr:colOff>
                    <xdr:row>6</xdr:row>
                    <xdr:rowOff>127000</xdr:rowOff>
                  </from>
                  <to>
                    <xdr:col>5</xdr:col>
                    <xdr:colOff>31750</xdr:colOff>
                    <xdr:row>8</xdr:row>
                    <xdr:rowOff>38100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95"/>
  <sheetViews>
    <sheetView showGridLines="0" zoomScaleNormal="100" zoomScaleSheetLayoutView="100" workbookViewId="0">
      <selection activeCell="R10" sqref="R10"/>
    </sheetView>
  </sheetViews>
  <sheetFormatPr baseColWidth="10" defaultColWidth="11.453125" defaultRowHeight="10"/>
  <cols>
    <col min="1" max="1" width="39" style="1182" customWidth="1"/>
    <col min="2" max="2" width="10.54296875" style="1181" customWidth="1"/>
    <col min="3" max="3" width="1.7265625" style="1181" customWidth="1"/>
    <col min="4" max="4" width="12.54296875" style="1181" customWidth="1"/>
    <col min="5" max="5" width="1.7265625" style="1181" customWidth="1"/>
    <col min="6" max="6" width="13" style="1181" customWidth="1"/>
    <col min="7" max="7" width="1.7265625" style="1181" customWidth="1"/>
    <col min="8" max="8" width="10.54296875" style="1181" customWidth="1"/>
    <col min="9" max="9" width="1.7265625" style="1181" customWidth="1"/>
    <col min="10" max="10" width="12.7265625" style="1181" customWidth="1"/>
    <col min="11" max="11" width="1.7265625" style="1181" customWidth="1"/>
    <col min="12" max="12" width="12.7265625" style="1181" customWidth="1"/>
    <col min="13" max="13" width="1.26953125" style="1181" customWidth="1"/>
    <col min="14" max="14" width="11.453125" style="1278"/>
    <col min="15" max="16384" width="11.453125" style="1181"/>
  </cols>
  <sheetData>
    <row r="1" spans="1:14" s="1491" customFormat="1" ht="20.25" customHeight="1">
      <c r="A1" s="248" t="str">
        <f>"Section 15 a : Statistiques d'emploi "&amp;'Page de garde'!C4&amp;" des travailleurs culturels"</f>
        <v>Section 15 a : Statistiques d'emploi 2021-2022 des travailleurs culturels</v>
      </c>
      <c r="B1" s="1489"/>
      <c r="C1" s="1489"/>
      <c r="D1" s="1489"/>
      <c r="E1" s="1490"/>
      <c r="F1" s="1490"/>
      <c r="G1" s="1254"/>
      <c r="H1" s="1254"/>
      <c r="I1" s="1254"/>
      <c r="K1" s="1254"/>
      <c r="L1" s="1254" t="s">
        <v>573</v>
      </c>
      <c r="M1" s="1492"/>
      <c r="N1" s="1493"/>
    </row>
    <row r="2" spans="1:14" ht="6.75" customHeight="1">
      <c r="A2" s="1183"/>
      <c r="B2" s="1184"/>
      <c r="C2" s="1184"/>
      <c r="D2" s="1184"/>
      <c r="E2" s="1184"/>
      <c r="F2" s="1184"/>
      <c r="G2" s="1184"/>
      <c r="H2" s="1184"/>
      <c r="I2" s="1184"/>
      <c r="J2" s="1184"/>
      <c r="K2" s="1184"/>
      <c r="L2" s="1185"/>
      <c r="M2" s="1185"/>
    </row>
    <row r="3" spans="1:14" ht="13">
      <c r="A3" s="1353" t="s">
        <v>574</v>
      </c>
      <c r="B3" s="1802">
        <f>'Page de garde'!C3</f>
        <v>0</v>
      </c>
      <c r="C3" s="1803"/>
      <c r="D3" s="1803"/>
      <c r="E3" s="1803"/>
      <c r="F3" s="1803"/>
      <c r="G3" s="1803"/>
      <c r="H3" s="1803"/>
      <c r="I3" s="1803"/>
      <c r="J3" s="1803"/>
      <c r="K3" s="1803"/>
      <c r="L3" s="1185"/>
      <c r="M3" s="1185"/>
    </row>
    <row r="4" spans="1:14" ht="10.5">
      <c r="A4" s="1183"/>
      <c r="B4" s="1184"/>
      <c r="C4" s="1184"/>
      <c r="D4" s="1184"/>
      <c r="E4" s="1184"/>
      <c r="F4" s="1184"/>
      <c r="G4" s="1184"/>
      <c r="H4" s="1184"/>
      <c r="I4" s="1184"/>
      <c r="J4" s="1184"/>
      <c r="K4" s="1184"/>
      <c r="L4" s="1185"/>
      <c r="M4" s="1185"/>
    </row>
    <row r="5" spans="1:14" ht="11.5">
      <c r="A5" s="1354" t="s">
        <v>646</v>
      </c>
      <c r="B5" s="1187"/>
      <c r="C5" s="1187"/>
      <c r="D5" s="1187"/>
      <c r="E5" s="1187"/>
      <c r="F5" s="1187"/>
      <c r="G5" s="1187"/>
      <c r="H5" s="1187"/>
      <c r="I5" s="1187"/>
      <c r="J5" s="1187"/>
      <c r="K5" s="1187"/>
      <c r="L5" s="1185"/>
      <c r="M5" s="1185"/>
    </row>
    <row r="6" spans="1:14" ht="6" customHeight="1" thickBot="1">
      <c r="A6" s="1187"/>
      <c r="B6" s="1187"/>
      <c r="C6" s="1187"/>
      <c r="D6" s="1187"/>
      <c r="E6" s="1187"/>
      <c r="F6" s="1187"/>
      <c r="G6" s="1187"/>
      <c r="H6" s="1187"/>
      <c r="I6" s="1187"/>
      <c r="J6" s="1187"/>
      <c r="K6" s="1187"/>
      <c r="L6" s="1185"/>
      <c r="M6" s="1185"/>
    </row>
    <row r="7" spans="1:14" ht="37.5" customHeight="1" thickBot="1">
      <c r="A7" s="1817" t="s">
        <v>754</v>
      </c>
      <c r="B7" s="1817"/>
      <c r="C7" s="1817"/>
      <c r="D7" s="1817"/>
      <c r="E7" s="1817"/>
      <c r="F7" s="1817"/>
      <c r="G7" s="1817"/>
      <c r="H7" s="1817"/>
      <c r="I7" s="1817"/>
      <c r="J7" s="1817"/>
      <c r="K7" s="1817"/>
      <c r="L7" s="1817"/>
      <c r="M7" s="1185"/>
    </row>
    <row r="8" spans="1:14" ht="7.5" customHeight="1" thickBot="1">
      <c r="A8" s="1187"/>
      <c r="B8" s="1187"/>
      <c r="C8" s="1187"/>
      <c r="D8" s="1187"/>
      <c r="E8" s="1187"/>
      <c r="F8" s="1187"/>
      <c r="G8" s="1187"/>
      <c r="H8" s="1187"/>
      <c r="I8" s="1187"/>
      <c r="J8" s="1187"/>
      <c r="K8" s="1187"/>
      <c r="L8" s="1185"/>
      <c r="M8" s="1185"/>
    </row>
    <row r="9" spans="1:14" ht="13" thickBot="1">
      <c r="A9" s="1188" t="s">
        <v>575</v>
      </c>
      <c r="B9" s="1189"/>
      <c r="C9" s="1190"/>
      <c r="D9" s="1191" t="s">
        <v>598</v>
      </c>
      <c r="E9" s="1190"/>
      <c r="F9" s="1190"/>
      <c r="G9" s="1257"/>
      <c r="H9" s="1192"/>
      <c r="I9" s="1190"/>
      <c r="J9" s="1191" t="s">
        <v>599</v>
      </c>
      <c r="K9" s="1190"/>
      <c r="L9" s="1193"/>
      <c r="M9" s="1274"/>
      <c r="N9" s="1279">
        <v>1826.3</v>
      </c>
    </row>
    <row r="10" spans="1:14" ht="32" thickBot="1">
      <c r="A10" s="1194"/>
      <c r="B10" s="1226" t="s">
        <v>600</v>
      </c>
      <c r="C10" s="1227"/>
      <c r="D10" s="1226" t="s">
        <v>683</v>
      </c>
      <c r="E10" s="1227"/>
      <c r="F10" s="1226" t="s">
        <v>684</v>
      </c>
      <c r="G10" s="1185"/>
      <c r="H10" s="1226" t="s">
        <v>600</v>
      </c>
      <c r="I10" s="1227"/>
      <c r="J10" s="1226" t="s">
        <v>683</v>
      </c>
      <c r="K10" s="1228"/>
      <c r="L10" s="1229" t="s">
        <v>684</v>
      </c>
      <c r="M10" s="1275"/>
      <c r="N10" s="1280" t="s">
        <v>644</v>
      </c>
    </row>
    <row r="11" spans="1:14" ht="15" customHeight="1">
      <c r="A11" s="1355" t="s">
        <v>688</v>
      </c>
      <c r="B11" s="1195"/>
      <c r="C11" s="1196"/>
      <c r="D11" s="1195"/>
      <c r="E11" s="1195"/>
      <c r="F11" s="1195"/>
      <c r="G11" s="1185"/>
      <c r="H11" s="1195"/>
      <c r="I11" s="1196"/>
      <c r="J11" s="1195"/>
      <c r="K11" s="1195"/>
      <c r="L11" s="1197"/>
      <c r="M11" s="1197"/>
      <c r="N11" s="1281"/>
    </row>
    <row r="12" spans="1:14" ht="23">
      <c r="A12" s="1356" t="s">
        <v>659</v>
      </c>
      <c r="B12" s="1195"/>
      <c r="C12" s="1196"/>
      <c r="D12" s="1195"/>
      <c r="E12" s="1195"/>
      <c r="F12" s="1195"/>
      <c r="G12" s="1185"/>
      <c r="H12" s="1195"/>
      <c r="I12" s="1196"/>
      <c r="J12" s="1195"/>
      <c r="K12" s="1195"/>
      <c r="L12" s="1197"/>
      <c r="M12" s="1197"/>
      <c r="N12" s="1281"/>
    </row>
    <row r="13" spans="1:14" s="1365" customFormat="1" ht="12">
      <c r="A13" s="1357" t="s">
        <v>576</v>
      </c>
      <c r="B13" s="1358"/>
      <c r="C13" s="1359"/>
      <c r="D13" s="1358"/>
      <c r="E13" s="1360"/>
      <c r="F13" s="1358"/>
      <c r="G13" s="1361"/>
      <c r="H13" s="1358"/>
      <c r="I13" s="1359"/>
      <c r="J13" s="1358"/>
      <c r="K13" s="1360"/>
      <c r="L13" s="1362"/>
      <c r="M13" s="1363"/>
      <c r="N13" s="1364">
        <f>(D13+J13)/$N$9</f>
        <v>0</v>
      </c>
    </row>
    <row r="14" spans="1:14" s="1365" customFormat="1" ht="12">
      <c r="A14" s="1366" t="s">
        <v>577</v>
      </c>
      <c r="B14" s="1367"/>
      <c r="C14" s="1359"/>
      <c r="D14" s="1367"/>
      <c r="E14" s="1360"/>
      <c r="F14" s="1367"/>
      <c r="G14" s="1361"/>
      <c r="H14" s="1367"/>
      <c r="I14" s="1359"/>
      <c r="J14" s="1367"/>
      <c r="K14" s="1360"/>
      <c r="L14" s="1368"/>
      <c r="M14" s="1363"/>
      <c r="N14" s="1369">
        <f>(D14+J14)/$N$9</f>
        <v>0</v>
      </c>
    </row>
    <row r="15" spans="1:14" s="1365" customFormat="1" ht="15" customHeight="1" thickBot="1">
      <c r="A15" s="1370" t="s">
        <v>601</v>
      </c>
      <c r="B15" s="1371">
        <f>B13+B14</f>
        <v>0</v>
      </c>
      <c r="C15" s="1372"/>
      <c r="D15" s="1371">
        <f>D13+D14</f>
        <v>0</v>
      </c>
      <c r="E15" s="1371"/>
      <c r="F15" s="1371">
        <f>F13+F14</f>
        <v>0</v>
      </c>
      <c r="G15" s="1361"/>
      <c r="H15" s="1371">
        <f>H13+H14</f>
        <v>0</v>
      </c>
      <c r="I15" s="1372"/>
      <c r="J15" s="1371">
        <f>J13+J14</f>
        <v>0</v>
      </c>
      <c r="K15" s="1373"/>
      <c r="L15" s="1371">
        <f>L13+L14</f>
        <v>0</v>
      </c>
      <c r="M15" s="1374"/>
      <c r="N15" s="1375">
        <f>(D15+J15)/$N$9</f>
        <v>0</v>
      </c>
    </row>
    <row r="16" spans="1:14" ht="10.5" customHeight="1" thickBot="1">
      <c r="A16" s="1181"/>
      <c r="M16" s="1255"/>
      <c r="N16" s="1284"/>
    </row>
    <row r="17" spans="1:14" s="1365" customFormat="1" ht="13.5" customHeight="1">
      <c r="A17" s="1376" t="s">
        <v>689</v>
      </c>
      <c r="B17" s="1377"/>
      <c r="C17" s="1378"/>
      <c r="D17" s="1377"/>
      <c r="E17" s="1360"/>
      <c r="F17" s="1377"/>
      <c r="G17" s="1361"/>
      <c r="H17" s="1377"/>
      <c r="I17" s="1378"/>
      <c r="J17" s="1377"/>
      <c r="K17" s="1360"/>
      <c r="L17" s="1379"/>
      <c r="M17" s="1380"/>
      <c r="N17" s="1381"/>
    </row>
    <row r="18" spans="1:14" s="1365" customFormat="1" ht="10.5" customHeight="1">
      <c r="A18" s="1382" t="s">
        <v>579</v>
      </c>
      <c r="B18" s="1360"/>
      <c r="C18" s="1378"/>
      <c r="D18" s="1360"/>
      <c r="E18" s="1360"/>
      <c r="F18" s="1360"/>
      <c r="G18" s="1361"/>
      <c r="H18" s="1360"/>
      <c r="I18" s="1378"/>
      <c r="J18" s="1360"/>
      <c r="K18" s="1360"/>
      <c r="L18" s="1380"/>
      <c r="M18" s="1380"/>
      <c r="N18" s="1383"/>
    </row>
    <row r="19" spans="1:14" s="1365" customFormat="1" ht="12">
      <c r="A19" s="1366" t="s">
        <v>576</v>
      </c>
      <c r="B19" s="1358"/>
      <c r="C19" s="1378"/>
      <c r="D19" s="1358"/>
      <c r="E19" s="1360"/>
      <c r="F19" s="1358"/>
      <c r="G19" s="1361"/>
      <c r="H19" s="1358"/>
      <c r="I19" s="1378"/>
      <c r="J19" s="1358"/>
      <c r="K19" s="1360"/>
      <c r="L19" s="1384"/>
      <c r="M19" s="1380"/>
      <c r="N19" s="1385">
        <f>(D19+J19)/$N$9</f>
        <v>0</v>
      </c>
    </row>
    <row r="20" spans="1:14" s="1365" customFormat="1" ht="12">
      <c r="A20" s="1366" t="s">
        <v>577</v>
      </c>
      <c r="B20" s="1367"/>
      <c r="C20" s="1378"/>
      <c r="D20" s="1367"/>
      <c r="E20" s="1360"/>
      <c r="F20" s="1367"/>
      <c r="G20" s="1361"/>
      <c r="H20" s="1367"/>
      <c r="I20" s="1378"/>
      <c r="J20" s="1367"/>
      <c r="K20" s="1360"/>
      <c r="L20" s="1386"/>
      <c r="M20" s="1380"/>
      <c r="N20" s="1387">
        <f>(D20+J20)/$N$9</f>
        <v>0</v>
      </c>
    </row>
    <row r="21" spans="1:14" s="1365" customFormat="1" ht="23">
      <c r="A21" s="1382" t="s">
        <v>608</v>
      </c>
      <c r="B21" s="1388"/>
      <c r="C21" s="1389"/>
      <c r="D21" s="1388"/>
      <c r="E21" s="1360"/>
      <c r="F21" s="1388"/>
      <c r="G21" s="1361"/>
      <c r="H21" s="1388"/>
      <c r="I21" s="1389"/>
      <c r="J21" s="1388"/>
      <c r="K21" s="1360"/>
      <c r="L21" s="1390"/>
      <c r="M21" s="1391"/>
      <c r="N21" s="1392"/>
    </row>
    <row r="22" spans="1:14" s="1365" customFormat="1" ht="12">
      <c r="A22" s="1366" t="s">
        <v>576</v>
      </c>
      <c r="B22" s="1358"/>
      <c r="C22" s="1389"/>
      <c r="D22" s="1358"/>
      <c r="E22" s="1360"/>
      <c r="F22" s="1358"/>
      <c r="G22" s="1361"/>
      <c r="H22" s="1358"/>
      <c r="I22" s="1389"/>
      <c r="J22" s="1358"/>
      <c r="K22" s="1360"/>
      <c r="L22" s="1393"/>
      <c r="M22" s="1391"/>
      <c r="N22" s="1385">
        <f>(D22+J22)/$N$9</f>
        <v>0</v>
      </c>
    </row>
    <row r="23" spans="1:14" s="1365" customFormat="1" ht="12">
      <c r="A23" s="1366" t="s">
        <v>577</v>
      </c>
      <c r="B23" s="1367"/>
      <c r="C23" s="1389"/>
      <c r="D23" s="1367"/>
      <c r="E23" s="1360"/>
      <c r="F23" s="1367"/>
      <c r="G23" s="1361"/>
      <c r="H23" s="1367"/>
      <c r="I23" s="1389"/>
      <c r="J23" s="1367"/>
      <c r="K23" s="1360"/>
      <c r="L23" s="1394"/>
      <c r="M23" s="1391"/>
      <c r="N23" s="1387">
        <f>(D23+J23)/$N$9</f>
        <v>0</v>
      </c>
    </row>
    <row r="24" spans="1:14" s="1365" customFormat="1" ht="12" thickBot="1">
      <c r="A24" s="1370" t="s">
        <v>54</v>
      </c>
      <c r="B24" s="1371">
        <f>B19+B20+B22+B23</f>
        <v>0</v>
      </c>
      <c r="C24" s="1395"/>
      <c r="D24" s="1371">
        <f>D19+D20+D22+D23</f>
        <v>0</v>
      </c>
      <c r="E24" s="1371"/>
      <c r="F24" s="1371">
        <f>F19+F20+F22+F23</f>
        <v>0</v>
      </c>
      <c r="G24" s="1396"/>
      <c r="H24" s="1371">
        <f>H19+H20+H22+H23</f>
        <v>0</v>
      </c>
      <c r="I24" s="1395"/>
      <c r="J24" s="1371">
        <f>J19+J20+J22+J23</f>
        <v>0</v>
      </c>
      <c r="K24" s="1371"/>
      <c r="L24" s="1371">
        <f>L19+L20+L22+L23</f>
        <v>0</v>
      </c>
      <c r="M24" s="1397"/>
      <c r="N24" s="1398">
        <f>(D24+J24)/$N$9</f>
        <v>0</v>
      </c>
    </row>
    <row r="25" spans="1:14" ht="7.5" customHeight="1" thickBot="1">
      <c r="A25" s="1293"/>
      <c r="B25" s="1293"/>
      <c r="C25" s="1293"/>
      <c r="D25" s="1293"/>
      <c r="E25" s="1293"/>
      <c r="F25" s="1293"/>
      <c r="G25" s="1293"/>
      <c r="H25" s="1293"/>
      <c r="I25" s="1293"/>
      <c r="J25" s="1293"/>
      <c r="K25" s="1293"/>
      <c r="L25" s="1293"/>
      <c r="M25" s="1255"/>
      <c r="N25" s="1284"/>
    </row>
    <row r="26" spans="1:14" s="1365" customFormat="1" ht="11.5">
      <c r="A26" s="1376" t="s">
        <v>580</v>
      </c>
      <c r="B26" s="1377"/>
      <c r="C26" s="1399"/>
      <c r="D26" s="1377"/>
      <c r="E26" s="1377"/>
      <c r="F26" s="1377"/>
      <c r="G26" s="1400"/>
      <c r="H26" s="1377"/>
      <c r="I26" s="1399"/>
      <c r="J26" s="1377"/>
      <c r="K26" s="1377"/>
      <c r="L26" s="1379"/>
      <c r="M26" s="1380"/>
      <c r="N26" s="1381"/>
    </row>
    <row r="27" spans="1:14" s="1365" customFormat="1" ht="11.5">
      <c r="A27" s="1382" t="s">
        <v>581</v>
      </c>
      <c r="B27" s="1360"/>
      <c r="C27" s="1378"/>
      <c r="D27" s="1360"/>
      <c r="E27" s="1360"/>
      <c r="F27" s="1360"/>
      <c r="G27" s="1361"/>
      <c r="H27" s="1360"/>
      <c r="I27" s="1378"/>
      <c r="J27" s="1360"/>
      <c r="K27" s="1360"/>
      <c r="L27" s="1380"/>
      <c r="M27" s="1380"/>
      <c r="N27" s="1383"/>
    </row>
    <row r="28" spans="1:14" s="1365" customFormat="1" ht="12">
      <c r="A28" s="1366" t="s">
        <v>576</v>
      </c>
      <c r="B28" s="1358"/>
      <c r="C28" s="1378"/>
      <c r="D28" s="1358"/>
      <c r="E28" s="1360"/>
      <c r="F28" s="1358"/>
      <c r="G28" s="1361"/>
      <c r="H28" s="1358"/>
      <c r="I28" s="1378"/>
      <c r="J28" s="1358"/>
      <c r="K28" s="1360"/>
      <c r="L28" s="1384"/>
      <c r="M28" s="1380"/>
      <c r="N28" s="1385">
        <f>(D28+J28)/$N$9</f>
        <v>0</v>
      </c>
    </row>
    <row r="29" spans="1:14" s="1365" customFormat="1" ht="12">
      <c r="A29" s="1366" t="s">
        <v>577</v>
      </c>
      <c r="B29" s="1367"/>
      <c r="C29" s="1378"/>
      <c r="D29" s="1367"/>
      <c r="E29" s="1360"/>
      <c r="F29" s="1367"/>
      <c r="G29" s="1361"/>
      <c r="H29" s="1367"/>
      <c r="I29" s="1378"/>
      <c r="J29" s="1367"/>
      <c r="K29" s="1360"/>
      <c r="L29" s="1386"/>
      <c r="M29" s="1380"/>
      <c r="N29" s="1387">
        <f>(D29+J29)/$N$9</f>
        <v>0</v>
      </c>
    </row>
    <row r="30" spans="1:14" s="1365" customFormat="1" ht="23">
      <c r="A30" s="1382" t="s">
        <v>582</v>
      </c>
      <c r="B30" s="1388"/>
      <c r="C30" s="1359"/>
      <c r="D30" s="1388"/>
      <c r="E30" s="1360"/>
      <c r="F30" s="1388"/>
      <c r="G30" s="1361"/>
      <c r="H30" s="1388"/>
      <c r="I30" s="1359"/>
      <c r="J30" s="1388"/>
      <c r="K30" s="1360"/>
      <c r="L30" s="1401"/>
      <c r="M30" s="1363"/>
      <c r="N30" s="1402"/>
    </row>
    <row r="31" spans="1:14" s="1365" customFormat="1" ht="12" customHeight="1">
      <c r="A31" s="1366" t="s">
        <v>576</v>
      </c>
      <c r="B31" s="1358"/>
      <c r="C31" s="1378"/>
      <c r="D31" s="1358"/>
      <c r="E31" s="1360"/>
      <c r="F31" s="1358"/>
      <c r="G31" s="1361"/>
      <c r="H31" s="1358"/>
      <c r="I31" s="1378"/>
      <c r="J31" s="1358"/>
      <c r="K31" s="1360"/>
      <c r="L31" s="1384"/>
      <c r="M31" s="1380"/>
      <c r="N31" s="1385">
        <f>(D31+J31)/$N$9</f>
        <v>0</v>
      </c>
    </row>
    <row r="32" spans="1:14" s="1365" customFormat="1" ht="11.25" customHeight="1">
      <c r="A32" s="1366" t="s">
        <v>577</v>
      </c>
      <c r="B32" s="1367"/>
      <c r="C32" s="1378"/>
      <c r="D32" s="1367"/>
      <c r="E32" s="1360"/>
      <c r="F32" s="1367"/>
      <c r="G32" s="1361"/>
      <c r="H32" s="1367"/>
      <c r="I32" s="1378"/>
      <c r="J32" s="1367"/>
      <c r="K32" s="1360"/>
      <c r="L32" s="1386"/>
      <c r="M32" s="1380"/>
      <c r="N32" s="1387">
        <f>(D32+J32)/$N$9</f>
        <v>0</v>
      </c>
    </row>
    <row r="33" spans="1:14" s="1365" customFormat="1" ht="23.25" customHeight="1">
      <c r="A33" s="1382" t="s">
        <v>729</v>
      </c>
      <c r="B33" s="1388"/>
      <c r="C33" s="1359"/>
      <c r="D33" s="1388"/>
      <c r="E33" s="1360"/>
      <c r="F33" s="1388"/>
      <c r="G33" s="1361"/>
      <c r="H33" s="1388"/>
      <c r="I33" s="1359"/>
      <c r="J33" s="1388"/>
      <c r="K33" s="1360"/>
      <c r="L33" s="1401"/>
      <c r="M33" s="1363"/>
      <c r="N33" s="1402"/>
    </row>
    <row r="34" spans="1:14" s="1365" customFormat="1" ht="12">
      <c r="A34" s="1366" t="s">
        <v>576</v>
      </c>
      <c r="B34" s="1358"/>
      <c r="C34" s="1378"/>
      <c r="D34" s="1358"/>
      <c r="E34" s="1360"/>
      <c r="F34" s="1358"/>
      <c r="G34" s="1361"/>
      <c r="H34" s="1358"/>
      <c r="I34" s="1378"/>
      <c r="J34" s="1358"/>
      <c r="K34" s="1360"/>
      <c r="L34" s="1384"/>
      <c r="M34" s="1380"/>
      <c r="N34" s="1385">
        <f>(D34+J34)/$N$9</f>
        <v>0</v>
      </c>
    </row>
    <row r="35" spans="1:14" s="1365" customFormat="1" ht="12">
      <c r="A35" s="1366" t="s">
        <v>577</v>
      </c>
      <c r="B35" s="1367"/>
      <c r="C35" s="1378"/>
      <c r="D35" s="1367"/>
      <c r="E35" s="1360"/>
      <c r="F35" s="1367"/>
      <c r="G35" s="1361"/>
      <c r="H35" s="1367"/>
      <c r="I35" s="1378"/>
      <c r="J35" s="1367"/>
      <c r="K35" s="1360"/>
      <c r="L35" s="1386"/>
      <c r="M35" s="1380"/>
      <c r="N35" s="1387">
        <f>(D35+J35)/$N$9</f>
        <v>0</v>
      </c>
    </row>
    <row r="36" spans="1:14" s="1365" customFormat="1" ht="12" thickBot="1">
      <c r="A36" s="1370" t="s">
        <v>54</v>
      </c>
      <c r="B36" s="1371">
        <f>B28+B29+B31+B32+B34+B35</f>
        <v>0</v>
      </c>
      <c r="C36" s="1403"/>
      <c r="D36" s="1371">
        <f>D28+D29+D31+D32+D34+D35</f>
        <v>0</v>
      </c>
      <c r="E36" s="1371"/>
      <c r="F36" s="1371">
        <f>F28+F29+F31+F32+F34+F35</f>
        <v>0</v>
      </c>
      <c r="G36" s="1361"/>
      <c r="H36" s="1371">
        <f>H28+H29+H31+H32+H34+H35</f>
        <v>0</v>
      </c>
      <c r="I36" s="1403"/>
      <c r="J36" s="1371">
        <f>J28+J29+J31+J32+J34+J35</f>
        <v>0</v>
      </c>
      <c r="K36" s="1371"/>
      <c r="L36" s="1371">
        <f>L28+L29+L31+L32+L34+L35</f>
        <v>0</v>
      </c>
      <c r="M36" s="1374"/>
      <c r="N36" s="1375">
        <f>(D36+J36)/$N$9</f>
        <v>0</v>
      </c>
    </row>
    <row r="37" spans="1:14" ht="23.25" customHeight="1">
      <c r="A37" s="1376" t="s">
        <v>583</v>
      </c>
      <c r="B37" s="1204"/>
      <c r="C37" s="1196"/>
      <c r="D37" s="1204"/>
      <c r="E37" s="1195"/>
      <c r="F37" s="1204"/>
      <c r="G37" s="1185"/>
      <c r="H37" s="1204"/>
      <c r="I37" s="1196"/>
      <c r="J37" s="1204"/>
      <c r="K37" s="1204"/>
      <c r="L37" s="1205"/>
      <c r="M37" s="1197"/>
      <c r="N37" s="1283"/>
    </row>
    <row r="38" spans="1:14" s="1365" customFormat="1" ht="12.75" customHeight="1">
      <c r="A38" s="1382" t="s">
        <v>579</v>
      </c>
      <c r="B38" s="1360"/>
      <c r="C38" s="1378"/>
      <c r="D38" s="1360"/>
      <c r="E38" s="1360"/>
      <c r="F38" s="1360"/>
      <c r="G38" s="1361"/>
      <c r="H38" s="1360"/>
      <c r="I38" s="1378"/>
      <c r="J38" s="1360"/>
      <c r="K38" s="1360"/>
      <c r="L38" s="1380"/>
      <c r="M38" s="1380"/>
      <c r="N38" s="1383"/>
    </row>
    <row r="39" spans="1:14" s="1365" customFormat="1" ht="12">
      <c r="A39" s="1366" t="s">
        <v>576</v>
      </c>
      <c r="B39" s="1358"/>
      <c r="C39" s="1378"/>
      <c r="D39" s="1358"/>
      <c r="E39" s="1360"/>
      <c r="F39" s="1358"/>
      <c r="G39" s="1361"/>
      <c r="H39" s="1358"/>
      <c r="I39" s="1378"/>
      <c r="J39" s="1358"/>
      <c r="K39" s="1360"/>
      <c r="L39" s="1384"/>
      <c r="M39" s="1380"/>
      <c r="N39" s="1385">
        <f>(D39+J39)/$N$9</f>
        <v>0</v>
      </c>
    </row>
    <row r="40" spans="1:14" s="1365" customFormat="1" ht="12">
      <c r="A40" s="1366" t="s">
        <v>577</v>
      </c>
      <c r="B40" s="1367"/>
      <c r="C40" s="1378"/>
      <c r="D40" s="1367"/>
      <c r="E40" s="1360"/>
      <c r="F40" s="1367"/>
      <c r="G40" s="1361"/>
      <c r="H40" s="1367"/>
      <c r="I40" s="1378"/>
      <c r="J40" s="1367"/>
      <c r="K40" s="1360"/>
      <c r="L40" s="1386"/>
      <c r="M40" s="1380"/>
      <c r="N40" s="1387">
        <f>(D40+J40)/$N$9</f>
        <v>0</v>
      </c>
    </row>
    <row r="41" spans="1:14" ht="11.5">
      <c r="A41" s="1404" t="s">
        <v>609</v>
      </c>
      <c r="B41" s="1208"/>
      <c r="C41" s="1196"/>
      <c r="D41" s="1208"/>
      <c r="E41" s="1195"/>
      <c r="F41" s="1208"/>
      <c r="G41" s="1185"/>
      <c r="H41" s="1208"/>
      <c r="I41" s="1196"/>
      <c r="J41" s="1208"/>
      <c r="K41" s="1195"/>
      <c r="L41" s="1273"/>
      <c r="M41" s="1197"/>
      <c r="N41" s="1392"/>
    </row>
    <row r="42" spans="1:14" ht="12">
      <c r="A42" s="1366" t="s">
        <v>576</v>
      </c>
      <c r="B42" s="1198"/>
      <c r="C42" s="1196"/>
      <c r="D42" s="1198"/>
      <c r="E42" s="1195"/>
      <c r="F42" s="1198"/>
      <c r="G42" s="1185"/>
      <c r="H42" s="1198"/>
      <c r="I42" s="1196"/>
      <c r="J42" s="1198"/>
      <c r="K42" s="1195"/>
      <c r="L42" s="1206"/>
      <c r="M42" s="1197"/>
      <c r="N42" s="1385">
        <f>(D42+J42)/$N$9</f>
        <v>0</v>
      </c>
    </row>
    <row r="43" spans="1:14" ht="12">
      <c r="A43" s="1366" t="s">
        <v>577</v>
      </c>
      <c r="B43" s="1199"/>
      <c r="C43" s="1196"/>
      <c r="D43" s="1199"/>
      <c r="E43" s="1195"/>
      <c r="F43" s="1199"/>
      <c r="G43" s="1185"/>
      <c r="H43" s="1199"/>
      <c r="I43" s="1196"/>
      <c r="J43" s="1199"/>
      <c r="K43" s="1195"/>
      <c r="L43" s="1207"/>
      <c r="M43" s="1197"/>
      <c r="N43" s="1387">
        <f>(D43+J43)/$N$9</f>
        <v>0</v>
      </c>
    </row>
    <row r="44" spans="1:14" ht="12" customHeight="1">
      <c r="A44" s="1382" t="s">
        <v>610</v>
      </c>
      <c r="B44" s="1208"/>
      <c r="C44" s="1183"/>
      <c r="D44" s="1208"/>
      <c r="E44" s="1195"/>
      <c r="F44" s="1208"/>
      <c r="G44" s="1185"/>
      <c r="H44" s="1208"/>
      <c r="I44" s="1183"/>
      <c r="J44" s="1208"/>
      <c r="K44" s="1208"/>
      <c r="L44" s="1272"/>
      <c r="M44" s="1267"/>
      <c r="N44" s="1402"/>
    </row>
    <row r="45" spans="1:14" s="1365" customFormat="1" ht="12">
      <c r="A45" s="1366" t="s">
        <v>576</v>
      </c>
      <c r="B45" s="1358"/>
      <c r="C45" s="1378"/>
      <c r="D45" s="1358"/>
      <c r="E45" s="1360"/>
      <c r="F45" s="1358"/>
      <c r="G45" s="1361"/>
      <c r="H45" s="1358"/>
      <c r="I45" s="1378"/>
      <c r="J45" s="1358"/>
      <c r="K45" s="1360"/>
      <c r="L45" s="1384"/>
      <c r="M45" s="1380"/>
      <c r="N45" s="1385">
        <f>(D45+J45)/$N$9</f>
        <v>0</v>
      </c>
    </row>
    <row r="46" spans="1:14" s="1365" customFormat="1" ht="12">
      <c r="A46" s="1366" t="s">
        <v>577</v>
      </c>
      <c r="B46" s="1367"/>
      <c r="C46" s="1378"/>
      <c r="D46" s="1367"/>
      <c r="E46" s="1360"/>
      <c r="F46" s="1367"/>
      <c r="G46" s="1361"/>
      <c r="H46" s="1367"/>
      <c r="I46" s="1378"/>
      <c r="J46" s="1367"/>
      <c r="K46" s="1360"/>
      <c r="L46" s="1386"/>
      <c r="M46" s="1380"/>
      <c r="N46" s="1387">
        <f>(D46+J46)/$N$9</f>
        <v>0</v>
      </c>
    </row>
    <row r="47" spans="1:14" s="1365" customFormat="1" ht="12.5" thickBot="1">
      <c r="A47" s="1370" t="s">
        <v>54</v>
      </c>
      <c r="B47" s="1371">
        <f>B39+B40+B42+B43+B45+B46</f>
        <v>0</v>
      </c>
      <c r="C47" s="1408"/>
      <c r="D47" s="1371">
        <f>D39+D40+D42+D43+D45+D46</f>
        <v>0</v>
      </c>
      <c r="E47" s="1371"/>
      <c r="F47" s="1371">
        <f>F39+F40+F42+F43+F45+F46</f>
        <v>0</v>
      </c>
      <c r="G47" s="1361"/>
      <c r="H47" s="1371">
        <f>H39+H40+H42+H43+H45+H46</f>
        <v>0</v>
      </c>
      <c r="I47" s="1408"/>
      <c r="J47" s="1371">
        <f>J39+J40+J42+J43+J45+J46</f>
        <v>0</v>
      </c>
      <c r="K47" s="1371"/>
      <c r="L47" s="1371">
        <f>L39+L40+L42+L43+L45+L46</f>
        <v>0</v>
      </c>
      <c r="M47" s="1374"/>
      <c r="N47" s="1375">
        <f>(D47+J47)/$N$9</f>
        <v>0</v>
      </c>
    </row>
    <row r="48" spans="1:14" s="1365" customFormat="1" ht="15" customHeight="1">
      <c r="A48" s="1376" t="s">
        <v>584</v>
      </c>
      <c r="B48" s="1405"/>
      <c r="C48" s="1378"/>
      <c r="D48" s="1405"/>
      <c r="E48" s="1360"/>
      <c r="F48" s="1405"/>
      <c r="G48" s="1361"/>
      <c r="H48" s="1405"/>
      <c r="I48" s="1378"/>
      <c r="J48" s="1405"/>
      <c r="K48" s="1360"/>
      <c r="L48" s="1406"/>
      <c r="M48" s="1380"/>
      <c r="N48" s="1407">
        <f>(D48+J48)/$N$9</f>
        <v>0</v>
      </c>
    </row>
    <row r="49" spans="1:14" ht="10.5" customHeight="1" thickBot="1">
      <c r="A49" s="1200"/>
      <c r="B49" s="1201"/>
      <c r="C49" s="1210"/>
      <c r="D49" s="1201"/>
      <c r="E49" s="1202"/>
      <c r="F49" s="1202"/>
      <c r="G49" s="1185"/>
      <c r="H49" s="1201"/>
      <c r="I49" s="1210"/>
      <c r="J49" s="1201"/>
      <c r="K49" s="1201"/>
      <c r="L49" s="1203"/>
      <c r="M49" s="1268"/>
      <c r="N49" s="1282"/>
    </row>
    <row r="50" spans="1:14" ht="15" customHeight="1">
      <c r="A50" s="1376" t="s">
        <v>11</v>
      </c>
      <c r="B50" s="1212"/>
      <c r="C50" s="1213"/>
      <c r="D50" s="1212"/>
      <c r="E50" s="1195"/>
      <c r="F50" s="1211"/>
      <c r="G50" s="1185"/>
      <c r="H50" s="1195"/>
      <c r="I50" s="1183"/>
      <c r="J50" s="1195"/>
      <c r="K50" s="1204"/>
      <c r="L50" s="1214"/>
      <c r="M50" s="1195"/>
      <c r="N50" s="1285"/>
    </row>
    <row r="51" spans="1:14" ht="4.5" customHeight="1" thickBot="1">
      <c r="A51" s="1215"/>
      <c r="B51" s="1210"/>
      <c r="C51" s="1209"/>
      <c r="D51" s="1210"/>
      <c r="E51" s="1210"/>
      <c r="F51" s="1186"/>
      <c r="G51" s="1185"/>
      <c r="H51" s="1210"/>
      <c r="I51" s="1209"/>
      <c r="J51" s="1210"/>
      <c r="K51" s="1186"/>
      <c r="L51" s="1216"/>
      <c r="M51" s="1266"/>
      <c r="N51" s="1286"/>
    </row>
    <row r="52" spans="1:14" ht="6" customHeight="1" thickBot="1">
      <c r="A52" s="1217"/>
      <c r="B52" s="1218"/>
      <c r="C52" s="1187"/>
      <c r="D52" s="1218"/>
      <c r="E52" s="1220"/>
      <c r="F52" s="1218"/>
      <c r="G52" s="1219"/>
      <c r="H52" s="1219"/>
      <c r="I52" s="1219"/>
      <c r="J52" s="1219"/>
      <c r="K52" s="1219"/>
      <c r="L52" s="1277"/>
      <c r="M52" s="1185"/>
      <c r="N52" s="1287"/>
    </row>
    <row r="53" spans="1:14" s="1365" customFormat="1" ht="19.5" customHeight="1">
      <c r="A53" s="1376" t="s">
        <v>694</v>
      </c>
      <c r="B53" s="1377"/>
      <c r="C53" s="1399"/>
      <c r="D53" s="1377"/>
      <c r="E53" s="1360"/>
      <c r="F53" s="1377"/>
      <c r="G53" s="1361"/>
      <c r="H53" s="1377"/>
      <c r="I53" s="1378"/>
      <c r="J53" s="1377"/>
      <c r="K53" s="1377"/>
      <c r="L53" s="1379"/>
      <c r="M53" s="1380"/>
      <c r="N53" s="1381"/>
    </row>
    <row r="54" spans="1:14" s="1365" customFormat="1" ht="12">
      <c r="A54" s="1366" t="s">
        <v>576</v>
      </c>
      <c r="B54" s="1358">
        <f>B45+B42+B39+B34+B31+B28+B22+B19+B13</f>
        <v>0</v>
      </c>
      <c r="C54" s="1378"/>
      <c r="D54" s="1358">
        <f>D13+D19+D22+D28+D31+D34+D39+D42+D45</f>
        <v>0</v>
      </c>
      <c r="E54" s="1360"/>
      <c r="F54" s="1358">
        <f>F13+F19+F22+F28+F31+F34+F39+F42+F45</f>
        <v>0</v>
      </c>
      <c r="G54" s="1361"/>
      <c r="H54" s="1358">
        <f>H45+H42+H39+H34+H31+H28+H22+H19+H13</f>
        <v>0</v>
      </c>
      <c r="I54" s="1378"/>
      <c r="J54" s="1358">
        <f>J13+J19+J22+J28+J31+J34+J39+J42+J45</f>
        <v>0</v>
      </c>
      <c r="K54" s="1360"/>
      <c r="L54" s="1384">
        <f>L13+L19+L22+L28+L31+L34+L39+L42+L45</f>
        <v>0</v>
      </c>
      <c r="M54" s="1380"/>
      <c r="N54" s="1385">
        <f>(D54+J54)/$N$9</f>
        <v>0</v>
      </c>
    </row>
    <row r="55" spans="1:14" s="1365" customFormat="1" ht="12">
      <c r="A55" s="1366" t="s">
        <v>577</v>
      </c>
      <c r="B55" s="1358">
        <f>B46+B43+B40+B35+B32+B29+B23+B20+B14</f>
        <v>0</v>
      </c>
      <c r="C55" s="1378"/>
      <c r="D55" s="1358">
        <f>D14+D20+D23+D29+D32+D35+D40+D43+D46</f>
        <v>0</v>
      </c>
      <c r="E55" s="1360"/>
      <c r="F55" s="1358">
        <f>F14+F20+F23+F29+F32+F35+F40+F43+F46</f>
        <v>0</v>
      </c>
      <c r="G55" s="1361"/>
      <c r="H55" s="1358">
        <f>H46+H43+H40+H35+H32+H29+H23+H20+H14</f>
        <v>0</v>
      </c>
      <c r="I55" s="1378"/>
      <c r="J55" s="1358">
        <f>J14+J20+J23+J29+J32+J35+J40+J43+J46</f>
        <v>0</v>
      </c>
      <c r="K55" s="1360"/>
      <c r="L55" s="1384">
        <f>L14+L20+L23+L29+L32+L35+L40+L43+L46</f>
        <v>0</v>
      </c>
      <c r="M55" s="1380"/>
      <c r="N55" s="1385">
        <f>(D55+J55)/$N$9</f>
        <v>0</v>
      </c>
    </row>
    <row r="56" spans="1:14" s="1414" customFormat="1" ht="11.5">
      <c r="A56" s="1409" t="s">
        <v>54</v>
      </c>
      <c r="B56" s="1353">
        <f>B54+B55</f>
        <v>0</v>
      </c>
      <c r="C56" s="1354"/>
      <c r="D56" s="1410">
        <f>D54+D55</f>
        <v>0</v>
      </c>
      <c r="E56" s="1353"/>
      <c r="F56" s="1353">
        <f>F54+F55</f>
        <v>0</v>
      </c>
      <c r="G56" s="1411"/>
      <c r="H56" s="1353">
        <f>H54+H55</f>
        <v>0</v>
      </c>
      <c r="I56" s="1354"/>
      <c r="J56" s="1353">
        <f>J54+J55</f>
        <v>0</v>
      </c>
      <c r="K56" s="1353"/>
      <c r="L56" s="1353">
        <f>L54+L55</f>
        <v>0</v>
      </c>
      <c r="M56" s="1412"/>
      <c r="N56" s="1413">
        <f>N54+N55</f>
        <v>0</v>
      </c>
    </row>
    <row r="57" spans="1:14" ht="5.25" customHeight="1" thickBot="1">
      <c r="A57" s="1294"/>
      <c r="B57" s="1288"/>
      <c r="C57" s="1289"/>
      <c r="D57" s="1290"/>
      <c r="E57" s="1290"/>
      <c r="F57" s="1288"/>
      <c r="G57" s="1219"/>
      <c r="H57" s="1288"/>
      <c r="I57" s="1289"/>
      <c r="J57" s="1288"/>
      <c r="K57" s="1290"/>
      <c r="L57" s="1291"/>
      <c r="M57" s="1196"/>
      <c r="N57" s="1292"/>
    </row>
    <row r="58" spans="1:14" ht="5.25" customHeight="1" thickBot="1">
      <c r="A58" s="1185"/>
      <c r="B58" s="1195"/>
      <c r="C58" s="1196"/>
      <c r="D58" s="1195"/>
      <c r="E58" s="1195"/>
      <c r="F58" s="1195"/>
      <c r="G58" s="1185"/>
      <c r="H58" s="1195"/>
      <c r="I58" s="1196"/>
      <c r="J58" s="1195"/>
      <c r="K58" s="1195"/>
      <c r="L58" s="1196"/>
      <c r="M58" s="1196"/>
      <c r="N58" s="1286"/>
    </row>
    <row r="59" spans="1:14" ht="21.75" customHeight="1">
      <c r="A59" s="1376" t="s">
        <v>695</v>
      </c>
      <c r="B59" s="1204"/>
      <c r="C59" s="1479"/>
      <c r="D59" s="1204"/>
      <c r="E59" s="1204"/>
      <c r="F59" s="1204"/>
      <c r="G59" s="1480"/>
      <c r="H59" s="1204"/>
      <c r="I59" s="1479"/>
      <c r="J59" s="1204"/>
      <c r="K59" s="1204"/>
      <c r="L59" s="1205"/>
      <c r="M59" s="1196"/>
      <c r="N59" s="1481"/>
    </row>
    <row r="60" spans="1:14" s="1365" customFormat="1" ht="12" customHeight="1">
      <c r="A60" s="1482" t="s">
        <v>13</v>
      </c>
      <c r="B60" s="1410">
        <f>B56+B48</f>
        <v>0</v>
      </c>
      <c r="C60" s="1354"/>
      <c r="D60" s="1410">
        <f>D56+D48</f>
        <v>0</v>
      </c>
      <c r="E60" s="1354"/>
      <c r="F60" s="1410">
        <f>F56+F48</f>
        <v>0</v>
      </c>
      <c r="G60" s="1354"/>
      <c r="H60" s="1410">
        <f>H56+H48</f>
        <v>0</v>
      </c>
      <c r="I60" s="1354"/>
      <c r="J60" s="1410">
        <f>J56+J48</f>
        <v>0</v>
      </c>
      <c r="K60" s="1354"/>
      <c r="L60" s="1483">
        <f>L56+L48</f>
        <v>0</v>
      </c>
      <c r="M60" s="1361"/>
      <c r="N60" s="1484">
        <f>N56+N48</f>
        <v>0</v>
      </c>
    </row>
    <row r="61" spans="1:14" s="1365" customFormat="1" ht="5.25" customHeight="1" thickBot="1">
      <c r="A61" s="1485"/>
      <c r="B61" s="1478"/>
      <c r="C61" s="1478"/>
      <c r="D61" s="1478"/>
      <c r="E61" s="1478"/>
      <c r="F61" s="1478"/>
      <c r="G61" s="1478"/>
      <c r="H61" s="1478"/>
      <c r="I61" s="1478"/>
      <c r="J61" s="1478"/>
      <c r="K61" s="1478"/>
      <c r="L61" s="1486"/>
      <c r="M61" s="1361"/>
      <c r="N61" s="1487"/>
    </row>
    <row r="62" spans="1:14" ht="18.75" customHeight="1" thickBot="1">
      <c r="A62" s="1403" t="s">
        <v>611</v>
      </c>
      <c r="B62" s="1220"/>
      <c r="C62" s="1220"/>
      <c r="D62" s="1220"/>
      <c r="E62" s="1220"/>
      <c r="F62" s="1220"/>
      <c r="G62" s="1220"/>
      <c r="H62" s="1210"/>
      <c r="I62" s="1210"/>
      <c r="J62" s="1210"/>
      <c r="K62" s="1210"/>
      <c r="L62" s="1210"/>
      <c r="M62" s="1217"/>
    </row>
    <row r="63" spans="1:14" ht="16.5" customHeight="1" thickBot="1">
      <c r="A63" s="1422" t="s">
        <v>585</v>
      </c>
      <c r="B63" s="1805" t="s">
        <v>598</v>
      </c>
      <c r="C63" s="1805"/>
      <c r="D63" s="1805"/>
      <c r="E63" s="1805"/>
      <c r="F63" s="1805"/>
      <c r="G63" s="1258"/>
      <c r="H63" s="1805" t="s">
        <v>599</v>
      </c>
      <c r="I63" s="1805"/>
      <c r="J63" s="1805"/>
      <c r="K63" s="1805"/>
      <c r="L63" s="1806"/>
      <c r="M63" s="1255"/>
    </row>
    <row r="64" spans="1:14" s="1365" customFormat="1" ht="11.5">
      <c r="A64" s="1415" t="s">
        <v>586</v>
      </c>
      <c r="B64" s="1814"/>
      <c r="C64" s="1814"/>
      <c r="D64" s="1814"/>
      <c r="E64" s="1814"/>
      <c r="F64" s="1814"/>
      <c r="G64" s="1416"/>
      <c r="H64" s="1814"/>
      <c r="I64" s="1814"/>
      <c r="J64" s="1814"/>
      <c r="K64" s="1814"/>
      <c r="L64" s="1822"/>
      <c r="M64" s="1274"/>
      <c r="N64" s="1417"/>
    </row>
    <row r="65" spans="1:14" s="1365" customFormat="1" ht="11.5">
      <c r="A65" s="1382" t="s">
        <v>578</v>
      </c>
      <c r="B65" s="1809"/>
      <c r="C65" s="1809"/>
      <c r="D65" s="1809"/>
      <c r="E65" s="1809"/>
      <c r="F65" s="1809"/>
      <c r="G65" s="1416"/>
      <c r="H65" s="1809"/>
      <c r="I65" s="1809"/>
      <c r="J65" s="1809"/>
      <c r="K65" s="1809"/>
      <c r="L65" s="1810"/>
      <c r="M65" s="1274"/>
      <c r="N65" s="1417"/>
    </row>
    <row r="66" spans="1:14" s="1365" customFormat="1" ht="35.25" customHeight="1">
      <c r="A66" s="1382" t="s">
        <v>587</v>
      </c>
      <c r="B66" s="1809"/>
      <c r="C66" s="1809"/>
      <c r="D66" s="1809"/>
      <c r="E66" s="1809"/>
      <c r="F66" s="1809"/>
      <c r="G66" s="1416"/>
      <c r="H66" s="1809"/>
      <c r="I66" s="1809"/>
      <c r="J66" s="1809"/>
      <c r="K66" s="1809"/>
      <c r="L66" s="1810"/>
      <c r="M66" s="1274"/>
      <c r="N66" s="1417"/>
    </row>
    <row r="67" spans="1:14" s="1414" customFormat="1" ht="12" customHeight="1">
      <c r="A67" s="1418" t="s">
        <v>13</v>
      </c>
      <c r="B67" s="1811">
        <f>B64+B65+B66</f>
        <v>0</v>
      </c>
      <c r="C67" s="1811"/>
      <c r="D67" s="1811"/>
      <c r="E67" s="1811"/>
      <c r="F67" s="1811"/>
      <c r="G67" s="1419"/>
      <c r="H67" s="1811">
        <f>H64+H65+H66</f>
        <v>0</v>
      </c>
      <c r="I67" s="1811"/>
      <c r="J67" s="1811"/>
      <c r="K67" s="1811"/>
      <c r="L67" s="1812"/>
      <c r="M67" s="1420"/>
      <c r="N67" s="1421"/>
    </row>
    <row r="68" spans="1:14" ht="5.25" customHeight="1" thickBot="1">
      <c r="A68" s="1294"/>
      <c r="B68" s="1813"/>
      <c r="C68" s="1813"/>
      <c r="D68" s="1813"/>
      <c r="E68" s="1813"/>
      <c r="F68" s="1813"/>
      <c r="G68" s="1220"/>
      <c r="H68" s="1813"/>
      <c r="I68" s="1813"/>
      <c r="J68" s="1813"/>
      <c r="K68" s="1813"/>
      <c r="L68" s="1821"/>
      <c r="M68" s="1255"/>
    </row>
    <row r="69" spans="1:14" ht="6" customHeight="1">
      <c r="A69" s="1221"/>
      <c r="B69" s="1222"/>
      <c r="C69" s="1222"/>
      <c r="D69" s="1222"/>
      <c r="E69" s="1222"/>
      <c r="F69" s="1222"/>
      <c r="G69" s="1222"/>
      <c r="H69" s="1222"/>
      <c r="I69" s="1222"/>
      <c r="J69" s="1222"/>
      <c r="K69" s="1222"/>
      <c r="L69" s="1222"/>
      <c r="M69" s="1184"/>
    </row>
    <row r="70" spans="1:14" s="1365" customFormat="1" ht="12" thickBot="1">
      <c r="A70" s="1403" t="s">
        <v>612</v>
      </c>
      <c r="B70" s="1403"/>
      <c r="C70" s="1403"/>
      <c r="D70" s="1403"/>
      <c r="E70" s="1403"/>
      <c r="F70" s="1403"/>
      <c r="G70" s="1403"/>
      <c r="H70" s="1403"/>
      <c r="I70" s="1403"/>
      <c r="J70" s="1403"/>
      <c r="K70" s="1403"/>
      <c r="L70" s="1361"/>
      <c r="M70" s="1361"/>
      <c r="N70" s="1417"/>
    </row>
    <row r="71" spans="1:14" s="1365" customFormat="1" ht="14.25" customHeight="1" thickBot="1">
      <c r="A71" s="1422" t="s">
        <v>588</v>
      </c>
      <c r="B71" s="1805" t="s">
        <v>642</v>
      </c>
      <c r="C71" s="1805"/>
      <c r="D71" s="1805"/>
      <c r="E71" s="1805"/>
      <c r="F71" s="1805"/>
      <c r="G71" s="1423"/>
      <c r="H71" s="1805" t="s">
        <v>643</v>
      </c>
      <c r="I71" s="1805"/>
      <c r="J71" s="1805"/>
      <c r="K71" s="1805"/>
      <c r="L71" s="1806"/>
      <c r="M71" s="1424"/>
      <c r="N71" s="1417"/>
    </row>
    <row r="72" spans="1:14" s="1365" customFormat="1" ht="12" customHeight="1">
      <c r="A72" s="1415"/>
      <c r="B72" s="1818"/>
      <c r="C72" s="1818"/>
      <c r="D72" s="1818"/>
      <c r="E72" s="1818"/>
      <c r="F72" s="1818"/>
      <c r="G72" s="1424"/>
      <c r="H72" s="1818"/>
      <c r="I72" s="1818"/>
      <c r="J72" s="1818"/>
      <c r="K72" s="1818"/>
      <c r="L72" s="1819"/>
      <c r="M72" s="1424"/>
      <c r="N72" s="1417"/>
    </row>
    <row r="73" spans="1:14" ht="7.5" customHeight="1" thickBot="1">
      <c r="A73" s="1223"/>
      <c r="B73" s="1807"/>
      <c r="C73" s="1807"/>
      <c r="D73" s="1807"/>
      <c r="E73" s="1807"/>
      <c r="F73" s="1807"/>
      <c r="G73" s="1256"/>
      <c r="H73" s="1807"/>
      <c r="I73" s="1807"/>
      <c r="J73" s="1807"/>
      <c r="K73" s="1807"/>
      <c r="L73" s="1808"/>
      <c r="M73" s="1266"/>
    </row>
    <row r="74" spans="1:14" ht="6.75" customHeight="1">
      <c r="A74" s="1183"/>
      <c r="B74" s="1184"/>
      <c r="C74" s="1184"/>
      <c r="D74" s="1184"/>
      <c r="E74" s="1184"/>
      <c r="F74" s="1184"/>
      <c r="G74" s="1184"/>
      <c r="H74" s="1184"/>
      <c r="I74" s="1184"/>
      <c r="J74" s="1184"/>
      <c r="K74" s="1184"/>
      <c r="L74" s="1185"/>
      <c r="M74" s="1185"/>
    </row>
    <row r="75" spans="1:14" ht="23.25" customHeight="1" thickBot="1">
      <c r="A75" s="1425" t="s">
        <v>602</v>
      </c>
      <c r="B75" s="1184"/>
      <c r="C75" s="1184"/>
      <c r="D75" s="1184"/>
      <c r="E75" s="1184"/>
      <c r="F75" s="1184"/>
      <c r="G75" s="1184"/>
      <c r="H75" s="1184"/>
      <c r="I75" s="1184"/>
      <c r="J75" s="1184"/>
      <c r="K75" s="1184"/>
      <c r="L75" s="1185"/>
      <c r="M75" s="1185"/>
    </row>
    <row r="76" spans="1:14" s="1365" customFormat="1" ht="14.25" customHeight="1" thickBot="1">
      <c r="A76" s="1422" t="s">
        <v>603</v>
      </c>
      <c r="B76" s="1805" t="s">
        <v>598</v>
      </c>
      <c r="C76" s="1805"/>
      <c r="D76" s="1805"/>
      <c r="E76" s="1805"/>
      <c r="F76" s="1805"/>
      <c r="G76" s="1423"/>
      <c r="H76" s="1805" t="s">
        <v>599</v>
      </c>
      <c r="I76" s="1805"/>
      <c r="J76" s="1805"/>
      <c r="K76" s="1805"/>
      <c r="L76" s="1806"/>
      <c r="M76" s="1424"/>
      <c r="N76" s="1417"/>
    </row>
    <row r="77" spans="1:14" s="1365" customFormat="1" ht="14.25" customHeight="1">
      <c r="A77" s="1415" t="s">
        <v>86</v>
      </c>
      <c r="B77" s="1814"/>
      <c r="C77" s="1814"/>
      <c r="D77" s="1814"/>
      <c r="E77" s="1814"/>
      <c r="F77" s="1814"/>
      <c r="G77" s="1416"/>
      <c r="H77" s="1814"/>
      <c r="I77" s="1814"/>
      <c r="J77" s="1814"/>
      <c r="K77" s="1814"/>
      <c r="L77" s="1815"/>
      <c r="M77" s="1274"/>
      <c r="N77" s="1417"/>
    </row>
    <row r="78" spans="1:14" ht="5.25" customHeight="1" thickBot="1">
      <c r="A78" s="1223"/>
      <c r="B78" s="1807"/>
      <c r="C78" s="1807"/>
      <c r="D78" s="1807"/>
      <c r="E78" s="1807"/>
      <c r="F78" s="1807"/>
      <c r="G78" s="1256"/>
      <c r="H78" s="1807"/>
      <c r="I78" s="1807"/>
      <c r="J78" s="1807"/>
      <c r="K78" s="1807"/>
      <c r="L78" s="1820"/>
      <c r="M78" s="1266"/>
    </row>
    <row r="79" spans="1:14" ht="19.5" customHeight="1">
      <c r="A79" s="1816"/>
      <c r="B79" s="1816"/>
      <c r="C79" s="1816"/>
      <c r="D79" s="1816"/>
      <c r="E79" s="1816"/>
      <c r="F79" s="1816"/>
      <c r="G79" s="1816"/>
      <c r="H79" s="1816"/>
      <c r="I79" s="1816"/>
      <c r="J79" s="1816"/>
      <c r="K79" s="1816"/>
      <c r="L79" s="1816"/>
      <c r="M79" s="1276"/>
    </row>
    <row r="80" spans="1:14" ht="21" customHeight="1">
      <c r="A80" s="1800" t="s">
        <v>589</v>
      </c>
      <c r="B80" s="1800"/>
      <c r="C80" s="1800"/>
      <c r="D80" s="1800"/>
      <c r="E80" s="1800"/>
      <c r="F80" s="1800"/>
      <c r="G80" s="1800"/>
      <c r="H80" s="1800"/>
      <c r="I80" s="1800"/>
      <c r="J80" s="1800"/>
      <c r="K80" s="1800"/>
      <c r="L80" s="1800"/>
      <c r="M80" s="1224"/>
    </row>
    <row r="81" spans="1:13" ht="8.25" customHeight="1">
      <c r="A81" s="1224"/>
      <c r="B81" s="1224"/>
      <c r="C81" s="1224"/>
      <c r="D81" s="1224"/>
      <c r="E81" s="1224"/>
      <c r="F81" s="1224"/>
      <c r="G81" s="1224"/>
      <c r="H81" s="1224"/>
      <c r="I81" s="1224"/>
      <c r="J81" s="1224"/>
      <c r="K81" s="1224"/>
      <c r="L81" s="1224"/>
      <c r="M81" s="1224"/>
    </row>
    <row r="82" spans="1:13" ht="62.25" customHeight="1">
      <c r="A82" s="1801" t="s">
        <v>613</v>
      </c>
      <c r="B82" s="1801"/>
      <c r="C82" s="1801"/>
      <c r="D82" s="1801"/>
      <c r="E82" s="1801"/>
      <c r="F82" s="1801"/>
      <c r="G82" s="1801"/>
      <c r="H82" s="1801"/>
      <c r="I82" s="1801"/>
      <c r="J82" s="1801"/>
      <c r="K82" s="1801"/>
      <c r="L82" s="1801"/>
      <c r="M82" s="1269"/>
    </row>
    <row r="83" spans="1:13" ht="12" customHeight="1">
      <c r="A83" s="1800" t="s">
        <v>590</v>
      </c>
      <c r="B83" s="1800"/>
      <c r="C83" s="1800"/>
      <c r="D83" s="1800"/>
      <c r="E83" s="1800"/>
      <c r="F83" s="1800"/>
      <c r="G83" s="1800"/>
      <c r="H83" s="1800"/>
      <c r="I83" s="1800"/>
      <c r="J83" s="1800"/>
      <c r="K83" s="1800"/>
      <c r="L83" s="1800"/>
      <c r="M83" s="1224"/>
    </row>
    <row r="84" spans="1:13" ht="33" customHeight="1">
      <c r="A84" s="1801" t="s">
        <v>614</v>
      </c>
      <c r="B84" s="1801"/>
      <c r="C84" s="1801"/>
      <c r="D84" s="1801"/>
      <c r="E84" s="1801"/>
      <c r="F84" s="1801"/>
      <c r="G84" s="1801"/>
      <c r="H84" s="1801"/>
      <c r="I84" s="1801"/>
      <c r="J84" s="1801"/>
      <c r="K84" s="1801"/>
      <c r="L84" s="1801"/>
      <c r="M84" s="1269"/>
    </row>
    <row r="85" spans="1:13" ht="23.25" customHeight="1">
      <c r="A85" s="1800" t="s">
        <v>645</v>
      </c>
      <c r="B85" s="1800"/>
      <c r="C85" s="1800"/>
      <c r="D85" s="1800"/>
      <c r="E85" s="1800"/>
      <c r="F85" s="1800"/>
      <c r="G85" s="1800"/>
      <c r="H85" s="1800"/>
      <c r="I85" s="1800"/>
      <c r="J85" s="1800"/>
      <c r="K85" s="1800"/>
      <c r="L85" s="1800"/>
      <c r="M85" s="1224"/>
    </row>
    <row r="86" spans="1:13" ht="41.25" customHeight="1">
      <c r="A86" s="1804" t="s">
        <v>660</v>
      </c>
      <c r="B86" s="1804"/>
      <c r="C86" s="1804"/>
      <c r="D86" s="1804"/>
      <c r="E86" s="1804"/>
      <c r="F86" s="1804"/>
      <c r="G86" s="1804"/>
      <c r="H86" s="1804"/>
      <c r="I86" s="1804"/>
      <c r="J86" s="1804"/>
      <c r="K86" s="1804"/>
      <c r="L86" s="1804"/>
      <c r="M86" s="1270"/>
    </row>
    <row r="87" spans="1:13" ht="24" customHeight="1">
      <c r="A87" s="1800" t="s">
        <v>616</v>
      </c>
      <c r="B87" s="1800"/>
      <c r="C87" s="1800"/>
      <c r="D87" s="1800"/>
      <c r="E87" s="1800"/>
      <c r="F87" s="1800"/>
      <c r="G87" s="1800"/>
      <c r="H87" s="1800"/>
      <c r="I87" s="1800"/>
      <c r="J87" s="1800"/>
      <c r="K87" s="1800"/>
      <c r="L87" s="1800"/>
      <c r="M87" s="1224"/>
    </row>
    <row r="88" spans="1:13" ht="29.25" customHeight="1">
      <c r="A88" s="1801" t="s">
        <v>604</v>
      </c>
      <c r="B88" s="1801"/>
      <c r="C88" s="1801"/>
      <c r="D88" s="1801"/>
      <c r="E88" s="1801"/>
      <c r="F88" s="1801"/>
      <c r="G88" s="1801"/>
      <c r="H88" s="1801"/>
      <c r="I88" s="1801"/>
      <c r="J88" s="1801"/>
      <c r="K88" s="1801"/>
      <c r="L88" s="1801"/>
      <c r="M88" s="1269"/>
    </row>
    <row r="89" spans="1:13" ht="24" customHeight="1">
      <c r="A89" s="1800" t="s">
        <v>591</v>
      </c>
      <c r="B89" s="1800"/>
      <c r="C89" s="1800"/>
      <c r="D89" s="1800"/>
      <c r="E89" s="1800"/>
      <c r="F89" s="1800"/>
      <c r="G89" s="1800"/>
      <c r="H89" s="1800"/>
      <c r="I89" s="1800"/>
      <c r="J89" s="1800"/>
      <c r="K89" s="1800"/>
      <c r="L89" s="1800"/>
      <c r="M89" s="1224"/>
    </row>
    <row r="90" spans="1:13" ht="33.75" customHeight="1">
      <c r="A90" s="1799" t="s">
        <v>605</v>
      </c>
      <c r="B90" s="1799"/>
      <c r="C90" s="1799"/>
      <c r="D90" s="1799"/>
      <c r="E90" s="1799"/>
      <c r="F90" s="1799"/>
      <c r="G90" s="1799"/>
      <c r="H90" s="1799"/>
      <c r="I90" s="1799"/>
      <c r="J90" s="1799"/>
      <c r="K90" s="1799"/>
      <c r="L90" s="1799"/>
      <c r="M90" s="1271"/>
    </row>
    <row r="91" spans="1:13" ht="24" customHeight="1">
      <c r="A91" s="1800" t="s">
        <v>592</v>
      </c>
      <c r="B91" s="1800"/>
      <c r="C91" s="1800"/>
      <c r="D91" s="1800"/>
      <c r="E91" s="1800"/>
      <c r="F91" s="1800"/>
      <c r="G91" s="1800"/>
      <c r="H91" s="1800"/>
      <c r="I91" s="1800"/>
      <c r="J91" s="1800"/>
      <c r="K91" s="1800"/>
      <c r="L91" s="1800"/>
      <c r="M91" s="1224"/>
    </row>
    <row r="92" spans="1:13" ht="19.5" customHeight="1">
      <c r="A92" s="1801" t="s">
        <v>606</v>
      </c>
      <c r="B92" s="1801"/>
      <c r="C92" s="1801"/>
      <c r="D92" s="1801"/>
      <c r="E92" s="1801"/>
      <c r="F92" s="1801"/>
      <c r="G92" s="1801"/>
      <c r="H92" s="1801"/>
      <c r="I92" s="1801"/>
      <c r="J92" s="1801"/>
      <c r="K92" s="1801"/>
      <c r="L92" s="1801"/>
      <c r="M92" s="1269"/>
    </row>
    <row r="93" spans="1:13" ht="13">
      <c r="A93" s="1800" t="s">
        <v>607</v>
      </c>
      <c r="B93" s="1800"/>
      <c r="C93" s="1800"/>
      <c r="D93" s="1800"/>
      <c r="E93" s="1800"/>
      <c r="F93" s="1800"/>
      <c r="G93" s="1800"/>
      <c r="H93" s="1800"/>
      <c r="I93" s="1800"/>
      <c r="J93" s="1800"/>
      <c r="K93" s="1800"/>
      <c r="L93" s="1800"/>
      <c r="M93" s="1224"/>
    </row>
    <row r="94" spans="1:13" ht="115.5" customHeight="1">
      <c r="A94" s="1801" t="s">
        <v>750</v>
      </c>
      <c r="B94" s="1801"/>
      <c r="C94" s="1801"/>
      <c r="D94" s="1801"/>
      <c r="E94" s="1801"/>
      <c r="F94" s="1801"/>
      <c r="G94" s="1801"/>
      <c r="H94" s="1801"/>
      <c r="I94" s="1801"/>
      <c r="J94" s="1801"/>
      <c r="K94" s="1801"/>
      <c r="L94" s="1801"/>
      <c r="M94" s="1269"/>
    </row>
    <row r="95" spans="1:13">
      <c r="A95" s="1225"/>
      <c r="B95" s="1185"/>
      <c r="C95" s="1185"/>
      <c r="D95" s="1185"/>
      <c r="E95" s="1185"/>
      <c r="F95" s="1185"/>
      <c r="G95" s="1185"/>
      <c r="H95" s="1185"/>
      <c r="I95" s="1185"/>
      <c r="J95" s="1185"/>
      <c r="K95" s="1185"/>
      <c r="L95" s="1185"/>
      <c r="M95" s="1185"/>
    </row>
  </sheetData>
  <mergeCells count="41">
    <mergeCell ref="A7:L7"/>
    <mergeCell ref="B72:F72"/>
    <mergeCell ref="H72:L72"/>
    <mergeCell ref="H78:L78"/>
    <mergeCell ref="B78:F78"/>
    <mergeCell ref="H68:L68"/>
    <mergeCell ref="B63:F63"/>
    <mergeCell ref="H63:L63"/>
    <mergeCell ref="B64:F64"/>
    <mergeCell ref="H64:L64"/>
    <mergeCell ref="B65:F65"/>
    <mergeCell ref="H65:L65"/>
    <mergeCell ref="A88:L88"/>
    <mergeCell ref="A89:L89"/>
    <mergeCell ref="B77:F77"/>
    <mergeCell ref="H77:L77"/>
    <mergeCell ref="A79:L79"/>
    <mergeCell ref="A80:L80"/>
    <mergeCell ref="A82:L82"/>
    <mergeCell ref="A83:L83"/>
    <mergeCell ref="B3:K3"/>
    <mergeCell ref="A84:L84"/>
    <mergeCell ref="A85:L85"/>
    <mergeCell ref="A86:L86"/>
    <mergeCell ref="A87:L87"/>
    <mergeCell ref="B71:F71"/>
    <mergeCell ref="H71:L71"/>
    <mergeCell ref="B73:F73"/>
    <mergeCell ref="H73:L73"/>
    <mergeCell ref="B76:F76"/>
    <mergeCell ref="H76:L76"/>
    <mergeCell ref="B66:F66"/>
    <mergeCell ref="H66:L66"/>
    <mergeCell ref="B67:F67"/>
    <mergeCell ref="H67:L67"/>
    <mergeCell ref="B68:F68"/>
    <mergeCell ref="A90:L90"/>
    <mergeCell ref="A91:L91"/>
    <mergeCell ref="A92:L92"/>
    <mergeCell ref="A93:L93"/>
    <mergeCell ref="A94:L94"/>
  </mergeCells>
  <printOptions horizontalCentered="1"/>
  <pageMargins left="0.23622047244094491" right="0.23622047244094491" top="0.39370078740157483" bottom="0.39370078740157483" header="0.31496062992125984" footer="0.23622047244094491"/>
  <pageSetup scale="70" fitToWidth="0" fitToHeight="0" orientation="portrait" r:id="rId1"/>
  <headerFooter>
    <oddFooter>&amp;R&amp;8Rapport final d'activité</oddFooter>
  </headerFooter>
  <rowBreaks count="1" manualBreakCount="1">
    <brk id="79"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B45"/>
  <sheetViews>
    <sheetView showGridLines="0" showZeros="0" zoomScaleNormal="100" zoomScaleSheetLayoutView="100" workbookViewId="0">
      <selection activeCell="P5" sqref="P5"/>
    </sheetView>
  </sheetViews>
  <sheetFormatPr baseColWidth="10" defaultColWidth="11.453125" defaultRowHeight="11.5"/>
  <cols>
    <col min="1" max="1" width="20.7265625" style="503" customWidth="1"/>
    <col min="2" max="2" width="1" style="503" customWidth="1"/>
    <col min="3" max="3" width="24.81640625" style="496" customWidth="1"/>
    <col min="4" max="4" width="1" style="483" customWidth="1"/>
    <col min="5" max="5" width="10.7265625" style="484" customWidth="1"/>
    <col min="6" max="6" width="2" style="483" customWidth="1"/>
    <col min="7" max="7" width="12.26953125" style="483" customWidth="1"/>
    <col min="8" max="8" width="2" style="483" customWidth="1"/>
    <col min="9" max="9" width="10.7265625" style="484" customWidth="1"/>
    <col min="10" max="10" width="0.81640625" style="483" customWidth="1"/>
    <col min="11" max="11" width="22.1796875" style="484" customWidth="1"/>
    <col min="12" max="12" width="8.1796875" style="485" customWidth="1"/>
    <col min="13" max="13" width="1.1796875" style="503" customWidth="1"/>
    <col min="14" max="14" width="8.81640625" style="486" customWidth="1"/>
    <col min="15" max="15" width="1.1796875" style="483" customWidth="1"/>
    <col min="16" max="16" width="8.81640625" style="487" customWidth="1"/>
    <col min="17" max="17" width="1.1796875" style="483" customWidth="1"/>
    <col min="18" max="18" width="8.81640625" style="488" customWidth="1"/>
    <col min="19" max="19" width="1.1796875" style="483" customWidth="1"/>
    <col min="20" max="20" width="8.81640625" style="487" customWidth="1"/>
    <col min="21" max="21" width="1.1796875" style="483" customWidth="1"/>
    <col min="22" max="22" width="8.81640625" style="488" customWidth="1"/>
    <col min="23" max="23" width="1.1796875" style="483" customWidth="1"/>
    <col min="24" max="24" width="8.81640625" style="487" customWidth="1"/>
    <col min="25" max="25" width="1.1796875" style="483" customWidth="1"/>
    <col min="26" max="26" width="8.81640625" style="488" customWidth="1"/>
    <col min="27" max="27" width="1.1796875" style="483" customWidth="1"/>
    <col min="28" max="28" width="8.81640625" style="487" customWidth="1"/>
    <col min="29" max="16384" width="11.453125" style="503"/>
  </cols>
  <sheetData>
    <row r="1" spans="1:28" s="230" customFormat="1" ht="24" customHeight="1">
      <c r="A1" s="1823" t="str">
        <f>CONCATENATE("Section 15 b : Statistiques d'adhésion et  d'abonnements ",'Page de garde'!C4)</f>
        <v>Section 15 b : Statistiques d'adhésion et  d'abonnements 2021-2022</v>
      </c>
      <c r="B1" s="1823"/>
      <c r="C1" s="1823"/>
      <c r="D1" s="1823"/>
      <c r="E1" s="1823"/>
      <c r="F1" s="1823"/>
      <c r="G1" s="1823"/>
      <c r="H1" s="1823"/>
      <c r="I1" s="1823"/>
      <c r="J1" s="1823"/>
      <c r="K1" s="1823"/>
    </row>
    <row r="2" spans="1:28" s="230" customFormat="1" ht="39.75" customHeight="1">
      <c r="A2" s="468"/>
      <c r="B2" s="468"/>
      <c r="C2" s="514"/>
      <c r="D2" s="1824" t="s">
        <v>730</v>
      </c>
      <c r="E2" s="1825"/>
      <c r="F2" s="1825"/>
      <c r="G2" s="1825"/>
      <c r="H2" s="1825"/>
      <c r="I2" s="1825"/>
      <c r="J2" s="1825"/>
      <c r="K2" s="1825"/>
      <c r="L2" s="469"/>
      <c r="M2" s="469"/>
      <c r="N2" s="469"/>
      <c r="O2" s="469"/>
      <c r="P2" s="469"/>
    </row>
    <row r="3" spans="1:28" s="230" customFormat="1" ht="15" customHeight="1">
      <c r="A3" s="834" t="s">
        <v>9</v>
      </c>
      <c r="B3" s="470"/>
      <c r="C3" s="471">
        <f>'Page de garde'!C3</f>
        <v>0</v>
      </c>
      <c r="D3" s="471"/>
      <c r="E3" s="471"/>
      <c r="F3" s="471"/>
      <c r="G3" s="471"/>
      <c r="H3" s="471"/>
      <c r="I3" s="471"/>
      <c r="J3" s="471"/>
      <c r="K3" s="471"/>
    </row>
    <row r="4" spans="1:28" s="472" customFormat="1" ht="10"/>
    <row r="5" spans="1:28" s="474" customFormat="1" ht="46.5" customHeight="1">
      <c r="A5" s="473" t="s">
        <v>189</v>
      </c>
      <c r="B5" s="473"/>
      <c r="E5" s="475" t="s">
        <v>190</v>
      </c>
      <c r="F5" s="476" t="s">
        <v>34</v>
      </c>
      <c r="G5" s="475" t="s">
        <v>191</v>
      </c>
      <c r="H5" s="477" t="s">
        <v>192</v>
      </c>
      <c r="I5" s="475" t="s">
        <v>13</v>
      </c>
    </row>
    <row r="6" spans="1:28" s="472" customFormat="1" ht="12" customHeight="1">
      <c r="A6" s="478"/>
      <c r="B6" s="478"/>
      <c r="C6" s="478"/>
      <c r="E6" s="479"/>
      <c r="F6" s="25"/>
      <c r="G6" s="480"/>
      <c r="H6" s="25"/>
      <c r="I6" s="481">
        <f>E6*G6</f>
        <v>0</v>
      </c>
    </row>
    <row r="7" spans="1:28" s="472" customFormat="1" ht="12" customHeight="1">
      <c r="A7" s="478"/>
      <c r="B7" s="478"/>
      <c r="C7" s="478"/>
      <c r="E7" s="479"/>
      <c r="F7" s="25"/>
      <c r="G7" s="480"/>
      <c r="H7" s="25"/>
      <c r="I7" s="482">
        <f t="shared" ref="I7:I11" si="0">E7*G7</f>
        <v>0</v>
      </c>
      <c r="U7" s="303"/>
      <c r="V7" s="303"/>
      <c r="W7" s="52"/>
      <c r="X7" s="52"/>
      <c r="Y7" s="303"/>
      <c r="Z7" s="41"/>
      <c r="AA7" s="41"/>
      <c r="AB7" s="41"/>
    </row>
    <row r="8" spans="1:28" s="483" customFormat="1" ht="12" customHeight="1">
      <c r="A8" s="478"/>
      <c r="B8" s="478"/>
      <c r="C8" s="478"/>
      <c r="E8" s="479"/>
      <c r="F8" s="25"/>
      <c r="G8" s="480"/>
      <c r="H8" s="25"/>
      <c r="I8" s="482">
        <f t="shared" si="0"/>
        <v>0</v>
      </c>
      <c r="K8" s="484"/>
      <c r="L8" s="485"/>
      <c r="N8" s="486"/>
      <c r="P8" s="487"/>
      <c r="R8" s="488"/>
      <c r="T8" s="487"/>
      <c r="V8" s="488"/>
      <c r="X8" s="487"/>
      <c r="Z8" s="488"/>
      <c r="AB8" s="487"/>
    </row>
    <row r="9" spans="1:28" s="483" customFormat="1" ht="12" customHeight="1">
      <c r="A9" s="489"/>
      <c r="B9" s="489"/>
      <c r="C9" s="489"/>
      <c r="E9" s="479"/>
      <c r="F9" s="25"/>
      <c r="G9" s="490"/>
      <c r="H9" s="25"/>
      <c r="I9" s="482">
        <f t="shared" si="0"/>
        <v>0</v>
      </c>
      <c r="K9" s="484"/>
      <c r="L9" s="485"/>
      <c r="N9" s="486"/>
      <c r="P9" s="487"/>
      <c r="R9" s="488"/>
      <c r="T9" s="487"/>
      <c r="V9" s="488"/>
      <c r="X9" s="487"/>
      <c r="Z9" s="488"/>
      <c r="AB9" s="487"/>
    </row>
    <row r="10" spans="1:28" s="483" customFormat="1" ht="12" customHeight="1">
      <c r="A10" s="489"/>
      <c r="B10" s="489"/>
      <c r="C10" s="489"/>
      <c r="E10" s="479"/>
      <c r="F10" s="25"/>
      <c r="G10" s="490"/>
      <c r="H10" s="25"/>
      <c r="I10" s="482">
        <f t="shared" si="0"/>
        <v>0</v>
      </c>
      <c r="K10" s="484"/>
      <c r="L10" s="485"/>
      <c r="N10" s="486"/>
      <c r="P10" s="487"/>
      <c r="R10" s="488"/>
      <c r="T10" s="487"/>
      <c r="V10" s="488"/>
      <c r="X10" s="487"/>
      <c r="Z10" s="488"/>
      <c r="AB10" s="487"/>
    </row>
    <row r="11" spans="1:28" s="483" customFormat="1" ht="12" customHeight="1">
      <c r="A11" s="73" t="s">
        <v>193</v>
      </c>
      <c r="B11" s="25"/>
      <c r="C11" s="25"/>
      <c r="E11" s="491"/>
      <c r="F11" s="25"/>
      <c r="G11" s="480"/>
      <c r="H11" s="25"/>
      <c r="I11" s="482">
        <f t="shared" si="0"/>
        <v>0</v>
      </c>
      <c r="K11" s="484"/>
      <c r="L11" s="485"/>
      <c r="N11" s="486"/>
      <c r="P11" s="487"/>
      <c r="R11" s="488"/>
      <c r="T11" s="487"/>
      <c r="V11" s="488"/>
      <c r="X11" s="487"/>
      <c r="Z11" s="488"/>
      <c r="AB11" s="487"/>
    </row>
    <row r="12" spans="1:28" s="483" customFormat="1" ht="12" customHeight="1">
      <c r="B12" s="25"/>
      <c r="C12" s="492" t="s">
        <v>13</v>
      </c>
      <c r="E12" s="493">
        <f>SUM(E6:E11)</f>
        <v>0</v>
      </c>
      <c r="F12" s="25"/>
      <c r="G12" s="494"/>
      <c r="H12" s="25"/>
      <c r="I12" s="495">
        <f>SUM(I6:I11)</f>
        <v>0</v>
      </c>
      <c r="K12" s="484"/>
      <c r="L12" s="485"/>
      <c r="N12" s="486"/>
      <c r="P12" s="487"/>
      <c r="R12" s="488"/>
      <c r="T12" s="487"/>
      <c r="V12" s="488"/>
      <c r="X12" s="487"/>
      <c r="Z12" s="488"/>
      <c r="AB12" s="487"/>
    </row>
    <row r="13" spans="1:28" s="472" customFormat="1" ht="11.25" customHeight="1"/>
    <row r="14" spans="1:28" s="472" customFormat="1" ht="11.25" customHeight="1"/>
    <row r="15" spans="1:28" s="472" customFormat="1" ht="11.25" customHeight="1"/>
    <row r="16" spans="1:28" s="483" customFormat="1" ht="14.25" customHeight="1">
      <c r="A16" s="472" t="s">
        <v>194</v>
      </c>
      <c r="C16" s="496"/>
      <c r="E16" s="484"/>
      <c r="J16" s="497"/>
      <c r="K16" s="498"/>
      <c r="L16" s="485"/>
      <c r="N16" s="486"/>
      <c r="P16" s="487"/>
      <c r="R16" s="488"/>
      <c r="T16" s="487"/>
      <c r="V16" s="488"/>
      <c r="X16" s="487"/>
      <c r="Z16" s="488"/>
      <c r="AB16" s="487"/>
    </row>
    <row r="17" spans="1:28" s="483" customFormat="1" ht="11.25" customHeight="1">
      <c r="A17" s="499"/>
      <c r="C17" s="496"/>
      <c r="E17" s="475"/>
      <c r="F17" s="500"/>
      <c r="G17" s="475"/>
      <c r="I17" s="484"/>
      <c r="K17" s="484"/>
      <c r="L17" s="485"/>
      <c r="N17" s="486"/>
      <c r="P17" s="487"/>
      <c r="R17" s="488"/>
      <c r="T17" s="487"/>
      <c r="V17" s="488"/>
      <c r="X17" s="487"/>
      <c r="Z17" s="488"/>
      <c r="AB17" s="487"/>
    </row>
    <row r="18" spans="1:28" s="483" customFormat="1" ht="11.25" customHeight="1">
      <c r="A18" s="499"/>
      <c r="C18" s="496"/>
      <c r="E18" s="475"/>
      <c r="F18" s="500"/>
      <c r="G18" s="475"/>
      <c r="I18" s="484"/>
      <c r="K18" s="484"/>
      <c r="L18" s="485"/>
      <c r="N18" s="486"/>
      <c r="P18" s="487"/>
      <c r="R18" s="488"/>
      <c r="T18" s="487"/>
      <c r="V18" s="488"/>
      <c r="X18" s="487"/>
      <c r="Z18" s="488"/>
      <c r="AB18" s="487"/>
    </row>
    <row r="19" spans="1:28" s="483" customFormat="1" ht="11.25" customHeight="1">
      <c r="A19" s="499"/>
      <c r="C19" s="496"/>
      <c r="E19" s="475"/>
      <c r="F19" s="500"/>
      <c r="G19" s="475"/>
      <c r="I19" s="484"/>
      <c r="K19" s="484"/>
      <c r="L19" s="485"/>
      <c r="N19" s="486"/>
      <c r="P19" s="487"/>
      <c r="R19" s="488"/>
      <c r="T19" s="487"/>
      <c r="V19" s="488"/>
      <c r="X19" s="487"/>
      <c r="Z19" s="488"/>
      <c r="AB19" s="487"/>
    </row>
    <row r="20" spans="1:28">
      <c r="A20" s="501" t="s">
        <v>195</v>
      </c>
      <c r="B20" s="32"/>
      <c r="C20" s="32"/>
      <c r="D20" s="32"/>
      <c r="E20" s="344" t="s">
        <v>196</v>
      </c>
      <c r="F20" s="502"/>
      <c r="G20" s="344" t="s">
        <v>197</v>
      </c>
      <c r="H20" s="503"/>
      <c r="I20" s="344"/>
      <c r="J20" s="503"/>
      <c r="K20" s="504"/>
      <c r="L20" s="505"/>
      <c r="N20" s="506"/>
      <c r="O20" s="503"/>
      <c r="P20" s="507"/>
      <c r="Q20" s="503"/>
      <c r="R20" s="508"/>
      <c r="S20" s="503"/>
      <c r="T20" s="507"/>
      <c r="U20" s="503"/>
      <c r="V20" s="508"/>
      <c r="W20" s="503"/>
      <c r="X20" s="507"/>
      <c r="Y20" s="503"/>
      <c r="Z20" s="508"/>
      <c r="AA20" s="503"/>
      <c r="AB20" s="507"/>
    </row>
    <row r="21" spans="1:28" s="483" customFormat="1" ht="12" customHeight="1">
      <c r="A21" s="304" t="s">
        <v>198</v>
      </c>
      <c r="B21" s="25"/>
      <c r="C21" s="509"/>
      <c r="D21" s="25"/>
      <c r="E21" s="479"/>
      <c r="F21" s="491"/>
      <c r="G21" s="510"/>
      <c r="H21" s="491"/>
      <c r="I21" s="1052"/>
      <c r="K21" s="484"/>
      <c r="L21" s="485"/>
      <c r="N21" s="486"/>
      <c r="P21" s="487"/>
      <c r="R21" s="488"/>
      <c r="T21" s="487"/>
      <c r="V21" s="488"/>
      <c r="X21" s="487"/>
      <c r="Z21" s="488"/>
      <c r="AB21" s="487"/>
    </row>
    <row r="22" spans="1:28" s="483" customFormat="1" ht="12" customHeight="1">
      <c r="A22" s="304" t="s">
        <v>199</v>
      </c>
      <c r="B22" s="25"/>
      <c r="C22" s="509"/>
      <c r="D22" s="25"/>
      <c r="E22" s="511"/>
      <c r="F22" s="491"/>
      <c r="G22" s="512"/>
      <c r="H22" s="491"/>
      <c r="I22" s="1052"/>
      <c r="K22" s="484"/>
      <c r="L22" s="485"/>
      <c r="N22" s="486"/>
      <c r="P22" s="487"/>
      <c r="R22" s="488"/>
      <c r="T22" s="487"/>
      <c r="V22" s="488"/>
      <c r="X22" s="487"/>
      <c r="Z22" s="488"/>
      <c r="AB22" s="487"/>
    </row>
    <row r="23" spans="1:28" s="483" customFormat="1" ht="12" customHeight="1">
      <c r="A23" s="304" t="s">
        <v>200</v>
      </c>
      <c r="B23" s="25"/>
      <c r="C23" s="509"/>
      <c r="D23" s="25"/>
      <c r="E23" s="511"/>
      <c r="F23" s="491"/>
      <c r="G23" s="512"/>
      <c r="H23" s="491"/>
      <c r="I23" s="1052"/>
      <c r="K23" s="484"/>
      <c r="L23" s="485"/>
      <c r="N23" s="486"/>
      <c r="P23" s="487"/>
      <c r="R23" s="488"/>
      <c r="T23" s="487"/>
      <c r="V23" s="488"/>
      <c r="X23" s="487"/>
      <c r="Z23" s="488"/>
      <c r="AB23" s="487"/>
    </row>
    <row r="24" spans="1:28" s="483" customFormat="1" ht="12" customHeight="1">
      <c r="A24" s="304" t="s">
        <v>201</v>
      </c>
      <c r="B24" s="25"/>
      <c r="C24" s="509"/>
      <c r="D24" s="25"/>
      <c r="E24" s="511"/>
      <c r="F24" s="491"/>
      <c r="G24" s="512"/>
      <c r="H24" s="491"/>
      <c r="I24" s="1052"/>
      <c r="K24" s="484"/>
      <c r="L24" s="485"/>
      <c r="N24" s="486"/>
      <c r="P24" s="487"/>
      <c r="R24" s="488"/>
      <c r="T24" s="487"/>
      <c r="V24" s="488"/>
      <c r="X24" s="487"/>
      <c r="Z24" s="488"/>
      <c r="AB24" s="487"/>
    </row>
    <row r="25" spans="1:28" s="483" customFormat="1" ht="12" customHeight="1">
      <c r="A25" s="304" t="s">
        <v>202</v>
      </c>
      <c r="B25" s="25"/>
      <c r="C25" s="509"/>
      <c r="D25" s="25"/>
      <c r="E25" s="511"/>
      <c r="F25" s="491"/>
      <c r="G25" s="512"/>
      <c r="H25" s="491"/>
      <c r="I25" s="1052"/>
      <c r="K25" s="484"/>
      <c r="L25" s="485"/>
      <c r="N25" s="486"/>
      <c r="P25" s="487"/>
      <c r="R25" s="488"/>
      <c r="T25" s="487"/>
      <c r="V25" s="488"/>
      <c r="X25" s="487"/>
      <c r="Z25" s="488"/>
      <c r="AB25" s="487"/>
    </row>
    <row r="26" spans="1:28" s="483" customFormat="1" ht="12" customHeight="1">
      <c r="A26" s="304" t="s">
        <v>203</v>
      </c>
      <c r="B26" s="25"/>
      <c r="C26" s="509"/>
      <c r="D26" s="25"/>
      <c r="E26" s="511"/>
      <c r="F26" s="491"/>
      <c r="G26" s="512"/>
      <c r="H26" s="491"/>
      <c r="I26" s="1052"/>
      <c r="K26" s="484"/>
      <c r="L26" s="485"/>
      <c r="N26" s="486"/>
      <c r="P26" s="487"/>
      <c r="R26" s="488"/>
      <c r="T26" s="487"/>
      <c r="V26" s="488"/>
      <c r="X26" s="487"/>
      <c r="Z26" s="488"/>
      <c r="AB26" s="487"/>
    </row>
    <row r="27" spans="1:28" s="483" customFormat="1" ht="12" customHeight="1">
      <c r="A27" s="304" t="s">
        <v>204</v>
      </c>
      <c r="B27" s="25"/>
      <c r="C27" s="509"/>
      <c r="D27" s="25"/>
      <c r="E27" s="511"/>
      <c r="F27" s="491"/>
      <c r="G27" s="512"/>
      <c r="H27" s="491"/>
      <c r="I27" s="1052"/>
      <c r="K27" s="484"/>
      <c r="L27" s="485"/>
      <c r="N27" s="486"/>
      <c r="P27" s="487"/>
      <c r="R27" s="488"/>
      <c r="T27" s="487"/>
      <c r="V27" s="488"/>
      <c r="X27" s="487"/>
      <c r="Z27" s="488"/>
      <c r="AB27" s="487"/>
    </row>
    <row r="28" spans="1:28" s="483" customFormat="1" ht="12" customHeight="1">
      <c r="A28" s="304" t="s">
        <v>205</v>
      </c>
      <c r="B28" s="25"/>
      <c r="C28" s="509"/>
      <c r="D28" s="25"/>
      <c r="E28" s="511"/>
      <c r="F28" s="491"/>
      <c r="G28" s="512"/>
      <c r="H28" s="491"/>
      <c r="I28" s="1052"/>
      <c r="K28" s="484"/>
      <c r="L28" s="485"/>
      <c r="N28" s="486"/>
      <c r="P28" s="487"/>
      <c r="R28" s="488"/>
      <c r="T28" s="487"/>
      <c r="V28" s="488"/>
      <c r="X28" s="487"/>
      <c r="Z28" s="488"/>
      <c r="AB28" s="487"/>
    </row>
    <row r="29" spans="1:28" s="483" customFormat="1" ht="12" customHeight="1">
      <c r="A29" s="304" t="s">
        <v>206</v>
      </c>
      <c r="B29" s="25"/>
      <c r="C29" s="509"/>
      <c r="D29" s="25"/>
      <c r="E29" s="511"/>
      <c r="F29" s="491"/>
      <c r="G29" s="512"/>
      <c r="H29" s="491"/>
      <c r="I29" s="1052"/>
      <c r="K29" s="484"/>
      <c r="L29" s="485"/>
      <c r="N29" s="486"/>
      <c r="P29" s="487"/>
      <c r="R29" s="488"/>
      <c r="T29" s="487"/>
      <c r="V29" s="488"/>
      <c r="X29" s="487"/>
      <c r="Z29" s="488"/>
      <c r="AB29" s="487"/>
    </row>
    <row r="30" spans="1:28" s="483" customFormat="1" ht="12" customHeight="1">
      <c r="A30" s="304" t="s">
        <v>207</v>
      </c>
      <c r="B30" s="25"/>
      <c r="C30" s="509"/>
      <c r="D30" s="25"/>
      <c r="E30" s="511"/>
      <c r="F30" s="491"/>
      <c r="G30" s="512"/>
      <c r="H30" s="491"/>
      <c r="I30" s="1052"/>
      <c r="K30" s="484"/>
      <c r="L30" s="485"/>
      <c r="N30" s="486"/>
      <c r="P30" s="487"/>
      <c r="R30" s="488"/>
      <c r="T30" s="487"/>
      <c r="V30" s="488"/>
      <c r="X30" s="487"/>
      <c r="Z30" s="488"/>
      <c r="AB30" s="487"/>
    </row>
    <row r="31" spans="1:28" s="483" customFormat="1" ht="12" customHeight="1">
      <c r="A31" s="304" t="s">
        <v>208</v>
      </c>
      <c r="B31" s="25"/>
      <c r="C31" s="509"/>
      <c r="D31" s="25"/>
      <c r="E31" s="511"/>
      <c r="F31" s="491"/>
      <c r="G31" s="512"/>
      <c r="H31" s="491"/>
      <c r="I31" s="1052"/>
      <c r="K31" s="484"/>
      <c r="L31" s="485"/>
      <c r="N31" s="486"/>
      <c r="P31" s="487"/>
      <c r="R31" s="488"/>
      <c r="T31" s="487"/>
      <c r="V31" s="488"/>
      <c r="X31" s="487"/>
      <c r="Z31" s="488"/>
      <c r="AB31" s="487"/>
    </row>
    <row r="32" spans="1:28" s="483" customFormat="1" ht="12" customHeight="1">
      <c r="A32" s="304" t="s">
        <v>209</v>
      </c>
      <c r="B32" s="25"/>
      <c r="C32" s="509"/>
      <c r="D32" s="25"/>
      <c r="E32" s="511"/>
      <c r="F32" s="491"/>
      <c r="G32" s="512"/>
      <c r="H32" s="491"/>
      <c r="I32" s="1052"/>
      <c r="K32" s="484"/>
      <c r="L32" s="485"/>
      <c r="N32" s="486"/>
      <c r="P32" s="487"/>
      <c r="R32" s="488"/>
      <c r="T32" s="487"/>
      <c r="V32" s="488"/>
      <c r="X32" s="487"/>
      <c r="Z32" s="488"/>
      <c r="AB32" s="487"/>
    </row>
    <row r="33" spans="1:28" s="483" customFormat="1" ht="12" customHeight="1">
      <c r="A33" s="304" t="s">
        <v>210</v>
      </c>
      <c r="B33" s="25"/>
      <c r="C33" s="509"/>
      <c r="D33" s="25"/>
      <c r="E33" s="511"/>
      <c r="F33" s="491"/>
      <c r="G33" s="512"/>
      <c r="H33" s="491"/>
      <c r="I33" s="1052"/>
      <c r="K33" s="484"/>
      <c r="L33" s="485"/>
      <c r="N33" s="486"/>
      <c r="P33" s="487"/>
      <c r="R33" s="488"/>
      <c r="T33" s="487"/>
      <c r="V33" s="488"/>
      <c r="X33" s="487"/>
      <c r="Z33" s="488"/>
      <c r="AB33" s="487"/>
    </row>
    <row r="34" spans="1:28" s="483" customFormat="1" ht="12" customHeight="1">
      <c r="A34" s="304" t="s">
        <v>211</v>
      </c>
      <c r="B34" s="25"/>
      <c r="C34" s="509"/>
      <c r="D34" s="25"/>
      <c r="E34" s="511"/>
      <c r="F34" s="491"/>
      <c r="G34" s="512"/>
      <c r="H34" s="491"/>
      <c r="I34" s="1052"/>
      <c r="K34" s="484"/>
      <c r="L34" s="485"/>
      <c r="N34" s="486"/>
      <c r="P34" s="487"/>
      <c r="R34" s="488"/>
      <c r="T34" s="487"/>
      <c r="V34" s="488"/>
      <c r="X34" s="487"/>
      <c r="Z34" s="488"/>
      <c r="AB34" s="487"/>
    </row>
    <row r="35" spans="1:28" s="483" customFormat="1" ht="12" customHeight="1">
      <c r="A35" s="304" t="s">
        <v>212</v>
      </c>
      <c r="B35" s="25"/>
      <c r="C35" s="509"/>
      <c r="D35" s="25"/>
      <c r="E35" s="511"/>
      <c r="F35" s="491"/>
      <c r="G35" s="512"/>
      <c r="H35" s="491"/>
      <c r="I35" s="1052"/>
      <c r="K35" s="484"/>
      <c r="L35" s="485"/>
      <c r="N35" s="486"/>
      <c r="P35" s="487"/>
      <c r="R35" s="488"/>
      <c r="T35" s="487"/>
      <c r="V35" s="488"/>
      <c r="X35" s="487"/>
      <c r="Z35" s="488"/>
      <c r="AB35" s="487"/>
    </row>
    <row r="36" spans="1:28" s="483" customFormat="1" ht="12" customHeight="1">
      <c r="A36" s="304" t="s">
        <v>213</v>
      </c>
      <c r="B36" s="25"/>
      <c r="C36" s="509"/>
      <c r="D36" s="25"/>
      <c r="E36" s="511"/>
      <c r="F36" s="491"/>
      <c r="G36" s="512"/>
      <c r="H36" s="491"/>
      <c r="I36" s="1052"/>
      <c r="K36" s="484"/>
      <c r="L36" s="485"/>
      <c r="N36" s="486"/>
      <c r="P36" s="487"/>
      <c r="R36" s="488"/>
      <c r="T36" s="487"/>
      <c r="V36" s="488"/>
      <c r="X36" s="487"/>
      <c r="Z36" s="488"/>
      <c r="AB36" s="487"/>
    </row>
    <row r="37" spans="1:28" s="483" customFormat="1" ht="12" customHeight="1">
      <c r="A37" s="304" t="s">
        <v>214</v>
      </c>
      <c r="B37" s="25"/>
      <c r="C37" s="509"/>
      <c r="D37" s="25"/>
      <c r="E37" s="511"/>
      <c r="F37" s="491"/>
      <c r="G37" s="512"/>
      <c r="H37" s="491"/>
      <c r="I37" s="1052"/>
      <c r="K37" s="484"/>
      <c r="L37" s="485"/>
      <c r="N37" s="486"/>
      <c r="P37" s="487"/>
      <c r="R37" s="488"/>
      <c r="T37" s="487"/>
      <c r="V37" s="488"/>
      <c r="X37" s="487"/>
      <c r="Z37" s="488"/>
      <c r="AB37" s="487"/>
    </row>
    <row r="38" spans="1:28" s="483" customFormat="1" ht="18" customHeight="1">
      <c r="A38" s="25"/>
      <c r="B38" s="25"/>
      <c r="C38" s="121" t="s">
        <v>13</v>
      </c>
      <c r="D38" s="25"/>
      <c r="E38" s="493">
        <f>SUM(E21:E37)</f>
        <v>0</v>
      </c>
      <c r="F38" s="491"/>
      <c r="G38" s="513">
        <f>SUM(G21:G37)</f>
        <v>0</v>
      </c>
      <c r="H38" s="491"/>
      <c r="I38" s="1052"/>
      <c r="K38" s="484"/>
      <c r="L38" s="485"/>
      <c r="N38" s="486"/>
      <c r="P38" s="487"/>
      <c r="R38" s="488"/>
      <c r="T38" s="487"/>
      <c r="V38" s="488"/>
      <c r="X38" s="487"/>
      <c r="Z38" s="488"/>
      <c r="AB38" s="487"/>
    </row>
    <row r="41" spans="1:28" ht="12.5">
      <c r="A41"/>
      <c r="B41"/>
      <c r="C41"/>
      <c r="D41"/>
      <c r="E41"/>
      <c r="F41"/>
      <c r="G41"/>
      <c r="H41"/>
      <c r="I41"/>
      <c r="J41"/>
      <c r="K41"/>
    </row>
    <row r="42" spans="1:28" ht="12.5">
      <c r="A42"/>
      <c r="B42"/>
      <c r="C42"/>
      <c r="D42"/>
      <c r="E42"/>
      <c r="F42"/>
      <c r="G42"/>
      <c r="H42"/>
      <c r="I42"/>
      <c r="J42"/>
      <c r="K42"/>
    </row>
    <row r="43" spans="1:28" ht="12.5">
      <c r="A43"/>
      <c r="B43"/>
      <c r="C43"/>
      <c r="D43"/>
      <c r="E43"/>
      <c r="F43"/>
      <c r="G43"/>
      <c r="H43"/>
      <c r="I43"/>
      <c r="J43"/>
      <c r="K43"/>
    </row>
    <row r="44" spans="1:28" ht="12.5">
      <c r="A44"/>
      <c r="B44"/>
      <c r="C44"/>
      <c r="D44"/>
      <c r="E44"/>
      <c r="F44"/>
      <c r="G44"/>
      <c r="H44"/>
      <c r="I44"/>
      <c r="J44"/>
      <c r="K44"/>
    </row>
    <row r="45" spans="1:28" ht="12.5">
      <c r="A45"/>
      <c r="B45"/>
      <c r="C45"/>
      <c r="D45"/>
      <c r="E45"/>
      <c r="F45"/>
      <c r="G45"/>
      <c r="H45"/>
      <c r="I45"/>
      <c r="J45"/>
      <c r="K45"/>
    </row>
  </sheetData>
  <customSheetViews>
    <customSheetView guid="{E81D238A-7B02-4284-898B-8B059A14501E}" showPageBreaks="1" showGridLines="0" zeroValues="0" view="pageLayout">
      <selection activeCell="H58" sqref="H58"/>
      <pageMargins left="0.51181102362204722" right="0.51181102362204722" top="0.51181102362204722" bottom="0.70866141732283472" header="0" footer="0.51181102362204722"/>
      <pageSetup scale="85" firstPageNumber="32" orientation="portrait" r:id="rId1"/>
      <headerFooter alignWithMargins="0">
        <oddFooter>&amp;R&amp;8Soutien à la mission</oddFooter>
      </headerFooter>
    </customSheetView>
    <customSheetView guid="{880C3229-9790-4559-BAA0-FBDBBD6DDD03}" showPageBreaks="1" showGridLines="0" zeroValues="0" view="pageLayout">
      <selection activeCell="H58" sqref="H58"/>
      <pageMargins left="0.51181102362204722" right="0.51181102362204722" top="0.51181102362204722" bottom="0.70866141732283472" header="0" footer="0.51181102362204722"/>
      <pageSetup scale="85" firstPageNumber="32" orientation="portrait" r:id="rId2"/>
      <headerFooter alignWithMargins="0">
        <oddFooter>&amp;R&amp;8Soutien à la mission</oddFooter>
      </headerFooter>
    </customSheetView>
  </customSheetViews>
  <mergeCells count="2">
    <mergeCell ref="A1:K1"/>
    <mergeCell ref="D2:K2"/>
  </mergeCells>
  <phoneticPr fontId="17" type="noConversion"/>
  <pageMargins left="0.51181102362204722" right="0.51181102362204722" top="0.51181102362204722" bottom="0.70866141732283472" header="0" footer="0.51181102362204722"/>
  <pageSetup scale="85" firstPageNumber="32" orientation="portrait" r:id="rId3"/>
  <headerFooter alignWithMargins="0">
    <oddFooter>&amp;R&amp;8Rapport final d'activité</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67"/>
  <sheetViews>
    <sheetView showGridLines="0" showZeros="0" zoomScaleNormal="100" zoomScaleSheetLayoutView="100" workbookViewId="0"/>
  </sheetViews>
  <sheetFormatPr baseColWidth="10" defaultColWidth="11.453125" defaultRowHeight="11.5"/>
  <cols>
    <col min="1" max="1" width="22.26953125" style="138" customWidth="1"/>
    <col min="2" max="2" width="1.81640625" style="138" customWidth="1"/>
    <col min="3" max="3" width="21.81640625" style="138" customWidth="1"/>
    <col min="4" max="4" width="1.81640625" style="138" customWidth="1"/>
    <col min="5" max="5" width="11.453125" style="138"/>
    <col min="6" max="6" width="1.81640625" style="138" customWidth="1"/>
    <col min="7" max="7" width="9.1796875" style="138" customWidth="1"/>
    <col min="8" max="8" width="1.81640625" style="138" customWidth="1"/>
    <col min="9" max="9" width="9.7265625" style="138" customWidth="1"/>
    <col min="10" max="10" width="1.81640625" style="138" customWidth="1"/>
    <col min="11" max="11" width="9.81640625" style="138" customWidth="1"/>
    <col min="12" max="12" width="1.81640625" style="138" customWidth="1"/>
    <col min="13" max="13" width="4.1796875" style="138" customWidth="1"/>
    <col min="14" max="14" width="1.81640625" style="138" customWidth="1"/>
    <col min="15" max="15" width="11.453125" style="138"/>
    <col min="16" max="16" width="1.81640625" style="138" customWidth="1"/>
    <col min="17" max="17" width="11.453125" style="138"/>
    <col min="18" max="18" width="1.81640625" style="138" customWidth="1"/>
    <col min="19" max="19" width="8.453125" style="138" customWidth="1"/>
    <col min="20" max="20" width="1.81640625" style="138" customWidth="1"/>
    <col min="21" max="21" width="9.1796875" style="138" customWidth="1"/>
    <col min="22" max="22" width="1.81640625" style="138" customWidth="1"/>
    <col min="23" max="23" width="8.81640625" style="138" customWidth="1"/>
    <col min="24" max="24" width="1.81640625" style="138" customWidth="1"/>
    <col min="25" max="16384" width="11.453125" style="138"/>
  </cols>
  <sheetData>
    <row r="1" spans="1:25" s="135" customFormat="1" ht="26.25" customHeight="1">
      <c r="A1" s="132" t="s">
        <v>142</v>
      </c>
      <c r="B1" s="132"/>
      <c r="C1" s="132"/>
      <c r="D1" s="132"/>
      <c r="E1" s="132"/>
      <c r="F1" s="133"/>
      <c r="G1" s="134"/>
      <c r="H1" s="132"/>
      <c r="I1" s="134"/>
      <c r="J1" s="132"/>
      <c r="K1" s="134"/>
      <c r="L1" s="132"/>
      <c r="Q1" s="136"/>
      <c r="R1" s="136"/>
      <c r="S1" s="137"/>
      <c r="T1" s="136"/>
      <c r="U1" s="205"/>
      <c r="V1" s="136"/>
      <c r="W1" s="136"/>
      <c r="X1" s="136"/>
      <c r="Y1" s="206" t="s">
        <v>58</v>
      </c>
    </row>
    <row r="2" spans="1:25" s="135" customFormat="1" ht="18.75" customHeight="1">
      <c r="A2" s="138"/>
      <c r="B2" s="139"/>
      <c r="C2" s="140" t="s">
        <v>146</v>
      </c>
      <c r="D2" s="141" t="s">
        <v>147</v>
      </c>
      <c r="E2" s="142"/>
      <c r="F2" s="142"/>
      <c r="G2" s="143"/>
      <c r="H2" s="141" t="s">
        <v>148</v>
      </c>
      <c r="I2" s="143"/>
      <c r="J2" s="981"/>
      <c r="K2" s="143"/>
      <c r="L2" s="141"/>
      <c r="M2" s="138"/>
      <c r="N2" s="138"/>
      <c r="O2" s="138"/>
      <c r="P2" s="138"/>
      <c r="Q2" s="144"/>
      <c r="R2" s="144"/>
      <c r="S2" s="145" t="s">
        <v>149</v>
      </c>
      <c r="T2" s="144"/>
      <c r="U2" s="1826">
        <f>'Page de garde'!C3</f>
        <v>0</v>
      </c>
      <c r="V2" s="1826"/>
      <c r="W2" s="1826"/>
      <c r="X2" s="1826"/>
      <c r="Y2" s="1826"/>
    </row>
    <row r="3" spans="1:25" ht="6" customHeight="1">
      <c r="G3" s="146"/>
      <c r="I3" s="146"/>
      <c r="J3" s="1550"/>
      <c r="K3" s="1551"/>
    </row>
    <row r="4" spans="1:25" s="150" customFormat="1" ht="81.75" customHeight="1">
      <c r="A4" s="147" t="s">
        <v>498</v>
      </c>
      <c r="B4" s="147" t="s">
        <v>150</v>
      </c>
      <c r="C4" s="147" t="s">
        <v>151</v>
      </c>
      <c r="D4" s="147" t="s">
        <v>150</v>
      </c>
      <c r="E4" s="147" t="s">
        <v>152</v>
      </c>
      <c r="F4" s="147" t="s">
        <v>150</v>
      </c>
      <c r="G4" s="147" t="s">
        <v>153</v>
      </c>
      <c r="H4" s="147" t="s">
        <v>150</v>
      </c>
      <c r="I4" s="1042" t="s">
        <v>533</v>
      </c>
      <c r="J4" s="1549"/>
      <c r="K4" s="1042" t="s">
        <v>526</v>
      </c>
      <c r="L4" s="147" t="s">
        <v>150</v>
      </c>
      <c r="M4" s="148" t="s">
        <v>527</v>
      </c>
      <c r="N4" s="147" t="s">
        <v>150</v>
      </c>
      <c r="O4" s="147" t="s">
        <v>154</v>
      </c>
      <c r="P4" s="147" t="s">
        <v>150</v>
      </c>
      <c r="Q4" s="147" t="s">
        <v>155</v>
      </c>
      <c r="R4" s="147" t="s">
        <v>150</v>
      </c>
      <c r="S4" s="149" t="s">
        <v>20</v>
      </c>
      <c r="T4" s="147"/>
      <c r="U4" s="149" t="s">
        <v>156</v>
      </c>
      <c r="V4" s="147"/>
      <c r="W4" s="147" t="s">
        <v>45</v>
      </c>
      <c r="X4" s="147"/>
      <c r="Y4" s="147" t="s">
        <v>531</v>
      </c>
    </row>
    <row r="5" spans="1:25" s="152" customFormat="1" ht="18" customHeight="1">
      <c r="A5" s="151"/>
      <c r="C5" s="153"/>
      <c r="E5" s="151"/>
      <c r="G5" s="154"/>
      <c r="I5" s="461"/>
      <c r="J5" s="25"/>
      <c r="K5" s="37"/>
      <c r="M5" s="155"/>
      <c r="O5" s="151"/>
      <c r="Q5" s="156"/>
      <c r="S5" s="155"/>
      <c r="U5" s="155"/>
      <c r="W5" s="155"/>
      <c r="Y5" s="156"/>
    </row>
    <row r="6" spans="1:25" s="152" customFormat="1" ht="18" customHeight="1">
      <c r="A6" s="151"/>
      <c r="C6" s="151"/>
      <c r="E6" s="151"/>
      <c r="G6" s="154"/>
      <c r="I6" s="461"/>
      <c r="K6" s="37"/>
      <c r="M6" s="155"/>
      <c r="O6" s="151"/>
      <c r="Q6" s="156"/>
      <c r="S6" s="155"/>
      <c r="U6" s="155"/>
      <c r="W6" s="155"/>
      <c r="Y6" s="156"/>
    </row>
    <row r="7" spans="1:25" s="152" customFormat="1" ht="17.25" customHeight="1">
      <c r="A7" s="151"/>
      <c r="C7" s="151"/>
      <c r="E7" s="151"/>
      <c r="G7" s="154"/>
      <c r="I7" s="461"/>
      <c r="K7" s="37"/>
      <c r="M7" s="155"/>
      <c r="O7" s="151"/>
      <c r="Q7" s="156"/>
      <c r="S7" s="155"/>
      <c r="U7" s="155"/>
      <c r="W7" s="155"/>
      <c r="Y7" s="156"/>
    </row>
    <row r="8" spans="1:25" s="152" customFormat="1" ht="18" customHeight="1">
      <c r="A8" s="151"/>
      <c r="C8" s="151"/>
      <c r="E8" s="151"/>
      <c r="G8" s="154"/>
      <c r="I8" s="461"/>
      <c r="K8" s="37"/>
      <c r="M8" s="155"/>
      <c r="O8" s="151"/>
      <c r="Q8" s="156"/>
      <c r="S8" s="155"/>
      <c r="U8" s="155"/>
      <c r="W8" s="155"/>
      <c r="Y8" s="156"/>
    </row>
    <row r="9" spans="1:25" s="152" customFormat="1" ht="18" customHeight="1">
      <c r="A9" s="151"/>
      <c r="C9" s="151"/>
      <c r="E9" s="151"/>
      <c r="G9" s="154"/>
      <c r="I9" s="461"/>
      <c r="K9" s="37"/>
      <c r="M9" s="155"/>
      <c r="O9" s="151"/>
      <c r="Q9" s="156"/>
      <c r="S9" s="155"/>
      <c r="U9" s="155"/>
      <c r="W9" s="155"/>
      <c r="Y9" s="156"/>
    </row>
    <row r="10" spans="1:25" s="152" customFormat="1" ht="18" customHeight="1">
      <c r="A10" s="151"/>
      <c r="C10" s="151"/>
      <c r="E10" s="151"/>
      <c r="G10" s="154"/>
      <c r="I10" s="461"/>
      <c r="K10" s="37"/>
      <c r="M10" s="155"/>
      <c r="O10" s="151"/>
      <c r="Q10" s="156"/>
      <c r="S10" s="155"/>
      <c r="U10" s="155"/>
      <c r="W10" s="155"/>
      <c r="Y10" s="156"/>
    </row>
    <row r="11" spans="1:25" s="152" customFormat="1" ht="18" customHeight="1">
      <c r="A11" s="151"/>
      <c r="C11" s="151"/>
      <c r="E11" s="151"/>
      <c r="G11" s="154"/>
      <c r="I11" s="461"/>
      <c r="K11" s="37"/>
      <c r="M11" s="155"/>
      <c r="O11" s="151"/>
      <c r="Q11" s="156"/>
      <c r="S11" s="155"/>
      <c r="U11" s="155"/>
      <c r="W11" s="155"/>
      <c r="Y11" s="156"/>
    </row>
    <row r="12" spans="1:25" s="152" customFormat="1" ht="18" customHeight="1">
      <c r="A12" s="151"/>
      <c r="C12" s="151"/>
      <c r="E12" s="151"/>
      <c r="G12" s="154"/>
      <c r="I12" s="461"/>
      <c r="K12" s="37"/>
      <c r="M12" s="155"/>
      <c r="O12" s="151"/>
      <c r="Q12" s="156"/>
      <c r="S12" s="155"/>
      <c r="U12" s="155"/>
      <c r="W12" s="155"/>
      <c r="Y12" s="156"/>
    </row>
    <row r="13" spans="1:25" s="152" customFormat="1" ht="18" customHeight="1">
      <c r="A13" s="151"/>
      <c r="C13" s="151"/>
      <c r="E13" s="151"/>
      <c r="G13" s="154"/>
      <c r="I13" s="461"/>
      <c r="K13" s="37"/>
      <c r="M13" s="155"/>
      <c r="O13" s="151"/>
      <c r="Q13" s="156"/>
      <c r="S13" s="155"/>
      <c r="U13" s="155"/>
      <c r="W13" s="155"/>
      <c r="Y13" s="156"/>
    </row>
    <row r="14" spans="1:25" s="152" customFormat="1" ht="18" customHeight="1">
      <c r="A14" s="151"/>
      <c r="C14" s="151"/>
      <c r="E14" s="151"/>
      <c r="G14" s="154"/>
      <c r="I14" s="461"/>
      <c r="K14" s="37"/>
      <c r="M14" s="155"/>
      <c r="O14" s="151"/>
      <c r="Q14" s="156"/>
      <c r="S14" s="155"/>
      <c r="U14" s="155"/>
      <c r="W14" s="155"/>
      <c r="Y14" s="156"/>
    </row>
    <row r="15" spans="1:25" s="152" customFormat="1" ht="15.75" customHeight="1">
      <c r="A15" s="151"/>
      <c r="C15" s="151"/>
      <c r="E15" s="151"/>
      <c r="G15" s="154"/>
      <c r="I15" s="461"/>
      <c r="K15" s="37"/>
      <c r="M15" s="155"/>
      <c r="O15" s="151"/>
      <c r="Q15" s="156"/>
      <c r="S15" s="155"/>
      <c r="U15" s="155"/>
      <c r="W15" s="155"/>
      <c r="Y15" s="156"/>
    </row>
    <row r="16" spans="1:25" s="152" customFormat="1" ht="18" customHeight="1">
      <c r="A16" s="151"/>
      <c r="C16" s="151"/>
      <c r="E16" s="151"/>
      <c r="G16" s="154"/>
      <c r="I16" s="461"/>
      <c r="K16" s="37"/>
      <c r="M16" s="155"/>
      <c r="O16" s="151"/>
      <c r="Q16" s="156"/>
      <c r="S16" s="155"/>
      <c r="U16" s="155"/>
      <c r="W16" s="155"/>
      <c r="Y16" s="156"/>
    </row>
    <row r="17" spans="1:25" s="152" customFormat="1" ht="15" customHeight="1">
      <c r="A17" s="151"/>
      <c r="C17" s="151"/>
      <c r="E17" s="151"/>
      <c r="G17" s="154"/>
      <c r="I17" s="461"/>
      <c r="K17" s="37"/>
      <c r="M17" s="155"/>
      <c r="O17" s="151"/>
      <c r="Q17" s="156"/>
      <c r="S17" s="155"/>
      <c r="U17" s="155"/>
      <c r="W17" s="155"/>
      <c r="Y17" s="156"/>
    </row>
    <row r="18" spans="1:25" s="152" customFormat="1" ht="18" customHeight="1">
      <c r="A18" s="151"/>
      <c r="C18" s="151"/>
      <c r="E18" s="151"/>
      <c r="G18" s="154"/>
      <c r="I18" s="461"/>
      <c r="K18" s="37"/>
      <c r="M18" s="155"/>
      <c r="O18" s="151"/>
      <c r="Q18" s="156"/>
      <c r="S18" s="155"/>
      <c r="U18" s="155"/>
      <c r="W18" s="155"/>
      <c r="Y18" s="156"/>
    </row>
    <row r="19" spans="1:25" s="152" customFormat="1" ht="16.5" customHeight="1">
      <c r="A19" s="151"/>
      <c r="C19" s="151"/>
      <c r="E19" s="151"/>
      <c r="G19" s="154"/>
      <c r="I19" s="461"/>
      <c r="K19" s="37"/>
      <c r="M19" s="155"/>
      <c r="O19" s="151"/>
      <c r="Q19" s="156"/>
      <c r="S19" s="155"/>
      <c r="U19" s="155"/>
      <c r="W19" s="155"/>
      <c r="Y19" s="156"/>
    </row>
    <row r="20" spans="1:25" s="152" customFormat="1" ht="15" customHeight="1">
      <c r="A20" s="157"/>
      <c r="C20" s="157"/>
      <c r="E20" s="157"/>
      <c r="G20" s="158"/>
      <c r="I20" s="461"/>
      <c r="K20" s="37"/>
      <c r="M20" s="159"/>
      <c r="O20" s="157"/>
      <c r="Q20" s="160"/>
      <c r="S20" s="159"/>
      <c r="U20" s="159"/>
      <c r="W20" s="159"/>
      <c r="Y20" s="160"/>
    </row>
    <row r="21" spans="1:25" s="152" customFormat="1" ht="6" customHeight="1">
      <c r="G21" s="161"/>
      <c r="I21" s="1009"/>
      <c r="K21" s="1009"/>
      <c r="M21" s="162"/>
      <c r="Q21" s="163"/>
      <c r="S21" s="162"/>
      <c r="U21" s="162"/>
      <c r="W21" s="162"/>
      <c r="Y21" s="163"/>
    </row>
    <row r="22" spans="1:25" s="152" customFormat="1" ht="12.65" customHeight="1" thickBot="1">
      <c r="A22" s="152" t="s">
        <v>118</v>
      </c>
      <c r="F22" s="138"/>
      <c r="G22" s="982"/>
      <c r="K22" s="1044"/>
      <c r="O22" s="1010" t="s">
        <v>157</v>
      </c>
      <c r="Q22" s="1652">
        <f>SUM(Q5:Q20)</f>
        <v>0</v>
      </c>
      <c r="S22" s="1653">
        <f>SUM(S5:S20)</f>
        <v>0</v>
      </c>
      <c r="T22" s="166"/>
      <c r="U22" s="1653">
        <f>SUM(U5:U20)</f>
        <v>0</v>
      </c>
      <c r="V22" s="166"/>
      <c r="W22" s="1653">
        <f>SUM(W5:W20)</f>
        <v>0</v>
      </c>
      <c r="Y22" s="1652">
        <f>SUM(Y5:Y20)</f>
        <v>0</v>
      </c>
    </row>
    <row r="23" spans="1:25" s="152" customFormat="1" ht="4.5" customHeight="1">
      <c r="A23" s="167"/>
    </row>
    <row r="24" spans="1:25" s="152" customFormat="1" ht="13.5" customHeight="1">
      <c r="A24" s="168" t="s">
        <v>499</v>
      </c>
      <c r="B24" s="169"/>
      <c r="C24" s="169"/>
      <c r="D24" s="169"/>
      <c r="E24" s="170"/>
      <c r="F24" s="169"/>
      <c r="G24" s="169"/>
      <c r="H24" s="169"/>
      <c r="I24" s="171"/>
      <c r="K24" s="1673" t="s">
        <v>799</v>
      </c>
      <c r="L24" s="169"/>
      <c r="M24" s="169"/>
      <c r="N24" s="169"/>
      <c r="O24" s="171"/>
    </row>
    <row r="25" spans="1:25" s="152" customFormat="1" ht="15" customHeight="1" thickBot="1">
      <c r="A25" s="172" t="s">
        <v>158</v>
      </c>
      <c r="B25" s="173"/>
      <c r="I25" s="1654"/>
      <c r="K25" s="1674">
        <f>COUNTIF($K5:$K22,"="&amp;"Autochtone")</f>
        <v>0</v>
      </c>
      <c r="M25" s="152" t="s">
        <v>784</v>
      </c>
      <c r="O25" s="1675"/>
    </row>
    <row r="26" spans="1:25" s="152" customFormat="1" ht="12" customHeight="1" thickBot="1">
      <c r="A26" s="172" t="s">
        <v>159</v>
      </c>
      <c r="I26" s="1655"/>
      <c r="K26" s="1676">
        <f>COUNTIF($K5:$K22,"="&amp;"Diversité")</f>
        <v>0</v>
      </c>
      <c r="M26" s="152" t="s">
        <v>788</v>
      </c>
      <c r="O26" s="1675"/>
    </row>
    <row r="27" spans="1:25" s="152" customFormat="1" ht="9.75" customHeight="1">
      <c r="A27" s="172" t="s">
        <v>160</v>
      </c>
      <c r="I27" s="1655"/>
      <c r="K27" s="1048"/>
      <c r="O27" s="1675"/>
    </row>
    <row r="28" spans="1:25" s="152" customFormat="1" ht="9.75" customHeight="1">
      <c r="A28" s="174"/>
      <c r="B28" s="175"/>
      <c r="C28" s="175"/>
      <c r="D28" s="175"/>
      <c r="E28" s="175"/>
      <c r="F28" s="175"/>
      <c r="G28" s="175"/>
      <c r="H28" s="175"/>
      <c r="I28" s="176"/>
      <c r="K28" s="174"/>
      <c r="L28" s="175"/>
      <c r="M28" s="175"/>
      <c r="N28" s="175"/>
      <c r="O28" s="176"/>
    </row>
    <row r="29" spans="1:25">
      <c r="A29" s="152" t="s">
        <v>528</v>
      </c>
    </row>
    <row r="30" spans="1:25" ht="70.5" customHeight="1">
      <c r="A30" s="1827" t="s">
        <v>751</v>
      </c>
      <c r="B30" s="1828"/>
      <c r="C30" s="1828"/>
      <c r="D30" s="1828"/>
      <c r="E30" s="1828"/>
      <c r="F30" s="1828"/>
      <c r="G30" s="1828"/>
      <c r="H30" s="1828"/>
      <c r="I30" s="1828"/>
      <c r="J30" s="1828"/>
      <c r="K30" s="1828"/>
      <c r="L30" s="1828"/>
      <c r="M30" s="1828"/>
      <c r="N30" s="1828"/>
      <c r="O30" s="1828"/>
      <c r="P30" s="1828"/>
      <c r="Q30" s="1828"/>
      <c r="R30" s="1828"/>
      <c r="S30" s="1828"/>
      <c r="T30" s="1828"/>
      <c r="U30" s="1828"/>
      <c r="V30" s="1828"/>
      <c r="W30" s="1828"/>
      <c r="X30" s="1828"/>
      <c r="Y30" s="1828"/>
    </row>
    <row r="31" spans="1:25">
      <c r="A31" s="152" t="s">
        <v>529</v>
      </c>
    </row>
    <row r="32" spans="1:25">
      <c r="A32" s="152" t="s">
        <v>530</v>
      </c>
    </row>
    <row r="36" ht="12" customHeight="1"/>
    <row r="38" ht="11.25" customHeight="1"/>
    <row r="49" spans="1:1">
      <c r="A49" s="152"/>
    </row>
    <row r="56" spans="1:1" ht="15.75" customHeight="1"/>
    <row r="63" spans="1:1" ht="15" customHeight="1"/>
    <row r="64" spans="1:1" ht="15.75" customHeight="1"/>
    <row r="66" ht="12.75" customHeight="1"/>
    <row r="67" ht="11.25" customHeight="1"/>
  </sheetData>
  <customSheetViews>
    <customSheetView guid="{E81D238A-7B02-4284-898B-8B059A14501E}" showPageBreaks="1" showGridLines="0" zeroValues="0">
      <selection activeCell="H58" sqref="H58"/>
      <pageMargins left="0.39370078740157483" right="0.39370078740157483" top="0.39370078740157483" bottom="0.39370078740157483" header="0" footer="0.27559055118110237"/>
      <pageSetup paperSize="5" scale="95" firstPageNumber="13" orientation="landscape" r:id="rId1"/>
      <headerFooter alignWithMargins="0">
        <oddFooter>&amp;R&amp;8Soutien à la mission</oddFooter>
      </headerFooter>
    </customSheetView>
    <customSheetView guid="{EE10AC66-1EA7-44A5-A4AC-C85396D1CDF4}" showGridLines="0" showRuler="0">
      <pageMargins left="0.38" right="0.39" top="0.41" bottom="0.38" header="0" footer="0.28999999999999998"/>
      <pageSetup scale="95" firstPageNumber="13" orientation="landscape" r:id="rId2"/>
      <headerFooter alignWithMargins="0">
        <oddFooter>&amp;R&amp;8Soutien pour une année 2012-2013</oddFooter>
      </headerFooter>
    </customSheetView>
    <customSheetView guid="{880C3229-9790-4559-BAA0-FBDBBD6DDD03}" showGridLines="0" zeroValues="0">
      <selection activeCell="H58" sqref="H58"/>
      <pageMargins left="0.39370078740157483" right="0.39370078740157483" top="0.39370078740157483" bottom="0.39370078740157483" header="0" footer="0.27559055118110237"/>
      <pageSetup paperSize="5" scale="95" firstPageNumber="13" orientation="landscape" r:id="rId3"/>
      <headerFooter alignWithMargins="0">
        <oddFooter>&amp;R&amp;8Soutien à la mission</oddFooter>
      </headerFooter>
    </customSheetView>
  </customSheetViews>
  <mergeCells count="2">
    <mergeCell ref="U2:Y2"/>
    <mergeCell ref="A30:Y30"/>
  </mergeCells>
  <phoneticPr fontId="7" type="noConversion"/>
  <dataValidations count="2">
    <dataValidation type="list" allowBlank="1" showInputMessage="1" showErrorMessage="1" sqref="K5:K20" xr:uid="{00000000-0002-0000-1700-000000000000}">
      <formula1>"Autochtone,Diversité"</formula1>
    </dataValidation>
    <dataValidation type="list" errorStyle="warning" allowBlank="1" showInputMessage="1" showErrorMessage="1" sqref="I5:I20" xr:uid="{00000000-0002-0000-1700-000001000000}">
      <formula1>"Préscolaire,Primaire,Secondaire,Familiale,Adulte"</formula1>
    </dataValidation>
  </dataValidations>
  <printOptions gridLinesSet="0"/>
  <pageMargins left="0.39370078740157483" right="0.39370078740157483" top="0.39370078740157483" bottom="0.39370078740157483" header="0" footer="0.27559055118110237"/>
  <pageSetup paperSize="5" scale="95" firstPageNumber="13" orientation="landscape" r:id="rId4"/>
  <headerFooter alignWithMargins="0">
    <oddFooter>&amp;R&amp;8Rapport final d'activité</oddFooter>
  </headerFooter>
  <legacyDrawing r:id="rId5"/>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66"/>
  <sheetViews>
    <sheetView showGridLines="0" showZeros="0" zoomScaleNormal="100" zoomScaleSheetLayoutView="100" workbookViewId="0">
      <selection activeCell="K24" sqref="K24"/>
    </sheetView>
  </sheetViews>
  <sheetFormatPr baseColWidth="10" defaultColWidth="11.453125" defaultRowHeight="11.5"/>
  <cols>
    <col min="1" max="1" width="17.81640625" style="138" customWidth="1"/>
    <col min="2" max="2" width="1.81640625" style="138" customWidth="1"/>
    <col min="3" max="3" width="19.54296875" style="138" customWidth="1"/>
    <col min="4" max="4" width="1.81640625" style="138" customWidth="1"/>
    <col min="5" max="5" width="11.453125" style="138"/>
    <col min="6" max="6" width="1.81640625" style="138" customWidth="1"/>
    <col min="7" max="7" width="9.1796875" style="138" customWidth="1"/>
    <col min="8" max="8" width="1.81640625" style="138" customWidth="1"/>
    <col min="9" max="9" width="9.1796875" style="138" customWidth="1"/>
    <col min="10" max="10" width="1.81640625" style="138" customWidth="1"/>
    <col min="11" max="11" width="9.81640625" style="138" customWidth="1"/>
    <col min="12" max="12" width="1.81640625" style="138" customWidth="1"/>
    <col min="13" max="13" width="4.1796875" style="138" customWidth="1"/>
    <col min="14" max="14" width="1.81640625" style="138" customWidth="1"/>
    <col min="15" max="15" width="11.453125" style="138"/>
    <col min="16" max="16" width="1.81640625" style="138" customWidth="1"/>
    <col min="17" max="17" width="11.453125" style="138"/>
    <col min="18" max="18" width="1.81640625" style="138" customWidth="1"/>
    <col min="19" max="19" width="8.453125" style="138" customWidth="1"/>
    <col min="20" max="20" width="1.81640625" style="138" customWidth="1"/>
    <col min="21" max="21" width="9.1796875" style="138" customWidth="1"/>
    <col min="22" max="22" width="1.81640625" style="138" customWidth="1"/>
    <col min="23" max="23" width="8.81640625" style="138" customWidth="1"/>
    <col min="24" max="24" width="1.81640625" style="138" customWidth="1"/>
    <col min="25" max="16384" width="11.453125" style="138"/>
  </cols>
  <sheetData>
    <row r="1" spans="1:25" s="135" customFormat="1" ht="26.25" customHeight="1">
      <c r="A1" s="132" t="s">
        <v>679</v>
      </c>
      <c r="B1" s="132"/>
      <c r="C1" s="132"/>
      <c r="D1" s="132"/>
      <c r="E1" s="132"/>
      <c r="F1" s="133"/>
      <c r="G1" s="134"/>
      <c r="H1" s="132"/>
      <c r="I1" s="134"/>
      <c r="J1" s="132"/>
      <c r="K1" s="134"/>
      <c r="L1" s="132"/>
      <c r="Q1" s="136"/>
      <c r="R1" s="136"/>
      <c r="S1" s="137"/>
      <c r="T1" s="136"/>
      <c r="U1" s="205"/>
      <c r="V1" s="136"/>
      <c r="W1" s="136"/>
      <c r="X1" s="136"/>
      <c r="Y1" s="206" t="s">
        <v>58</v>
      </c>
    </row>
    <row r="2" spans="1:25" s="135" customFormat="1" ht="18.75" customHeight="1">
      <c r="A2" s="138"/>
      <c r="B2" s="1331"/>
      <c r="C2" s="140" t="s">
        <v>146</v>
      </c>
      <c r="D2" s="141" t="s">
        <v>147</v>
      </c>
      <c r="E2" s="1332"/>
      <c r="F2" s="1332"/>
      <c r="G2" s="1333"/>
      <c r="H2" s="141" t="s">
        <v>148</v>
      </c>
      <c r="I2" s="1333"/>
      <c r="J2" s="981"/>
      <c r="K2" s="1333"/>
      <c r="L2" s="141"/>
      <c r="M2" s="138"/>
      <c r="N2" s="138"/>
      <c r="O2" s="138"/>
      <c r="P2" s="138"/>
      <c r="Q2" s="205"/>
      <c r="R2" s="205"/>
      <c r="S2" s="140" t="s">
        <v>149</v>
      </c>
      <c r="T2" s="205"/>
      <c r="U2" s="1127">
        <f>'Page de garde'!C3</f>
        <v>0</v>
      </c>
      <c r="V2" s="1127"/>
      <c r="W2" s="1127"/>
      <c r="X2" s="1127"/>
      <c r="Y2" s="1127"/>
    </row>
    <row r="3" spans="1:25" ht="6" customHeight="1">
      <c r="G3" s="146"/>
      <c r="I3" s="146"/>
      <c r="K3" s="146"/>
    </row>
    <row r="4" spans="1:25" s="150" customFormat="1" ht="67.5" customHeight="1">
      <c r="A4" s="147" t="s">
        <v>498</v>
      </c>
      <c r="B4" s="147" t="s">
        <v>150</v>
      </c>
      <c r="C4" s="147" t="s">
        <v>151</v>
      </c>
      <c r="D4" s="147" t="s">
        <v>150</v>
      </c>
      <c r="E4" s="147" t="s">
        <v>152</v>
      </c>
      <c r="F4" s="147" t="s">
        <v>150</v>
      </c>
      <c r="G4" s="147" t="s">
        <v>153</v>
      </c>
      <c r="H4" s="147" t="s">
        <v>150</v>
      </c>
      <c r="I4" s="1334" t="s">
        <v>680</v>
      </c>
      <c r="J4" s="1335"/>
      <c r="K4" s="1336" t="s">
        <v>526</v>
      </c>
      <c r="L4" s="147" t="s">
        <v>150</v>
      </c>
      <c r="M4" s="148" t="s">
        <v>527</v>
      </c>
      <c r="N4" s="147" t="s">
        <v>150</v>
      </c>
      <c r="O4" s="147" t="s">
        <v>154</v>
      </c>
      <c r="P4" s="147" t="s">
        <v>150</v>
      </c>
      <c r="Q4" s="147" t="s">
        <v>155</v>
      </c>
      <c r="R4" s="147" t="s">
        <v>150</v>
      </c>
      <c r="S4" s="149" t="s">
        <v>20</v>
      </c>
      <c r="T4" s="147"/>
      <c r="U4" s="149" t="s">
        <v>156</v>
      </c>
      <c r="V4" s="147"/>
      <c r="W4" s="147" t="s">
        <v>45</v>
      </c>
      <c r="X4" s="147"/>
      <c r="Y4" s="147" t="s">
        <v>531</v>
      </c>
    </row>
    <row r="5" spans="1:25" s="152" customFormat="1" ht="18" customHeight="1">
      <c r="A5" s="151"/>
      <c r="C5" s="153"/>
      <c r="E5" s="151"/>
      <c r="G5" s="154"/>
      <c r="I5" s="1337"/>
      <c r="J5" s="1338"/>
      <c r="K5" s="1339"/>
      <c r="M5" s="155"/>
      <c r="O5" s="151"/>
      <c r="Q5" s="156"/>
      <c r="S5" s="155"/>
      <c r="U5" s="155"/>
      <c r="W5" s="155"/>
      <c r="Y5" s="156"/>
    </row>
    <row r="6" spans="1:25" s="152" customFormat="1" ht="18" customHeight="1">
      <c r="A6" s="151"/>
      <c r="C6" s="151"/>
      <c r="E6" s="151"/>
      <c r="G6" s="154"/>
      <c r="I6" s="1337"/>
      <c r="K6" s="1339"/>
      <c r="M6" s="155"/>
      <c r="O6" s="151"/>
      <c r="Q6" s="156"/>
      <c r="S6" s="155"/>
      <c r="U6" s="155"/>
      <c r="W6" s="155"/>
      <c r="Y6" s="156"/>
    </row>
    <row r="7" spans="1:25" s="152" customFormat="1" ht="18" customHeight="1">
      <c r="A7" s="151"/>
      <c r="C7" s="151"/>
      <c r="E7" s="151"/>
      <c r="G7" s="154"/>
      <c r="I7" s="1337"/>
      <c r="K7" s="1339"/>
      <c r="M7" s="155"/>
      <c r="O7" s="151"/>
      <c r="Q7" s="156"/>
      <c r="S7" s="155"/>
      <c r="U7" s="155"/>
      <c r="W7" s="155"/>
      <c r="Y7" s="156"/>
    </row>
    <row r="8" spans="1:25" s="152" customFormat="1" ht="18" customHeight="1">
      <c r="A8" s="151"/>
      <c r="C8" s="151"/>
      <c r="E8" s="151"/>
      <c r="G8" s="154"/>
      <c r="I8" s="1337"/>
      <c r="K8" s="1339"/>
      <c r="M8" s="155"/>
      <c r="O8" s="151"/>
      <c r="Q8" s="156"/>
      <c r="S8" s="155"/>
      <c r="U8" s="155"/>
      <c r="W8" s="155"/>
      <c r="Y8" s="156"/>
    </row>
    <row r="9" spans="1:25" s="152" customFormat="1" ht="18" customHeight="1">
      <c r="A9" s="151"/>
      <c r="C9" s="151"/>
      <c r="E9" s="151"/>
      <c r="G9" s="154"/>
      <c r="I9" s="1337"/>
      <c r="K9" s="1339"/>
      <c r="M9" s="155"/>
      <c r="O9" s="151"/>
      <c r="Q9" s="156"/>
      <c r="S9" s="155"/>
      <c r="U9" s="155"/>
      <c r="W9" s="155"/>
      <c r="Y9" s="156"/>
    </row>
    <row r="10" spans="1:25" s="152" customFormat="1" ht="18" customHeight="1">
      <c r="A10" s="151"/>
      <c r="C10" s="151"/>
      <c r="E10" s="151"/>
      <c r="G10" s="154"/>
      <c r="I10" s="1337"/>
      <c r="K10" s="1339"/>
      <c r="M10" s="155"/>
      <c r="O10" s="151"/>
      <c r="Q10" s="156"/>
      <c r="S10" s="155"/>
      <c r="U10" s="155"/>
      <c r="W10" s="155"/>
      <c r="Y10" s="156"/>
    </row>
    <row r="11" spans="1:25" s="152" customFormat="1" ht="18" customHeight="1">
      <c r="A11" s="151"/>
      <c r="C11" s="151"/>
      <c r="E11" s="151"/>
      <c r="G11" s="154"/>
      <c r="I11" s="1337"/>
      <c r="K11" s="1339"/>
      <c r="M11" s="155"/>
      <c r="O11" s="151"/>
      <c r="Q11" s="156"/>
      <c r="S11" s="155"/>
      <c r="U11" s="155"/>
      <c r="W11" s="155"/>
      <c r="Y11" s="156"/>
    </row>
    <row r="12" spans="1:25" s="152" customFormat="1" ht="18" customHeight="1">
      <c r="A12" s="151"/>
      <c r="C12" s="151"/>
      <c r="E12" s="151"/>
      <c r="G12" s="154"/>
      <c r="I12" s="1337"/>
      <c r="K12" s="1339"/>
      <c r="M12" s="155"/>
      <c r="O12" s="151"/>
      <c r="Q12" s="156"/>
      <c r="S12" s="155"/>
      <c r="U12" s="155"/>
      <c r="W12" s="155"/>
      <c r="Y12" s="156"/>
    </row>
    <row r="13" spans="1:25" s="152" customFormat="1" ht="18" customHeight="1">
      <c r="A13" s="151"/>
      <c r="C13" s="151"/>
      <c r="E13" s="151"/>
      <c r="G13" s="154"/>
      <c r="I13" s="1337"/>
      <c r="K13" s="1339"/>
      <c r="M13" s="155"/>
      <c r="O13" s="151"/>
      <c r="Q13" s="156"/>
      <c r="S13" s="155"/>
      <c r="U13" s="155"/>
      <c r="W13" s="155"/>
      <c r="Y13" s="156"/>
    </row>
    <row r="14" spans="1:25" s="152" customFormat="1" ht="18" customHeight="1">
      <c r="A14" s="151"/>
      <c r="C14" s="151"/>
      <c r="E14" s="151"/>
      <c r="G14" s="154"/>
      <c r="I14" s="1337"/>
      <c r="K14" s="1339"/>
      <c r="M14" s="155"/>
      <c r="O14" s="151"/>
      <c r="Q14" s="156"/>
      <c r="S14" s="155"/>
      <c r="U14" s="155"/>
      <c r="W14" s="155"/>
      <c r="Y14" s="156"/>
    </row>
    <row r="15" spans="1:25" s="152" customFormat="1" ht="18" customHeight="1">
      <c r="A15" s="151"/>
      <c r="C15" s="151"/>
      <c r="E15" s="151"/>
      <c r="G15" s="154"/>
      <c r="I15" s="1337"/>
      <c r="K15" s="1339"/>
      <c r="M15" s="155"/>
      <c r="O15" s="151"/>
      <c r="Q15" s="156"/>
      <c r="S15" s="155"/>
      <c r="U15" s="155"/>
      <c r="W15" s="155"/>
      <c r="Y15" s="156"/>
    </row>
    <row r="16" spans="1:25" s="152" customFormat="1" ht="18" customHeight="1">
      <c r="A16" s="151"/>
      <c r="C16" s="151"/>
      <c r="E16" s="151"/>
      <c r="G16" s="154"/>
      <c r="I16" s="1337"/>
      <c r="K16" s="1339"/>
      <c r="M16" s="155"/>
      <c r="O16" s="151"/>
      <c r="Q16" s="156"/>
      <c r="S16" s="155"/>
      <c r="U16" s="155"/>
      <c r="W16" s="155"/>
      <c r="Y16" s="156"/>
    </row>
    <row r="17" spans="1:25" s="152" customFormat="1" ht="18" customHeight="1">
      <c r="A17" s="151"/>
      <c r="C17" s="151"/>
      <c r="E17" s="151"/>
      <c r="G17" s="154"/>
      <c r="I17" s="1337"/>
      <c r="K17" s="1339"/>
      <c r="M17" s="155"/>
      <c r="O17" s="151"/>
      <c r="Q17" s="156"/>
      <c r="S17" s="155"/>
      <c r="U17" s="155"/>
      <c r="W17" s="155"/>
      <c r="Y17" s="156"/>
    </row>
    <row r="18" spans="1:25" s="152" customFormat="1" ht="18" customHeight="1">
      <c r="A18" s="151"/>
      <c r="C18" s="151"/>
      <c r="E18" s="151"/>
      <c r="G18" s="154"/>
      <c r="I18" s="1337"/>
      <c r="K18" s="1339"/>
      <c r="M18" s="155"/>
      <c r="O18" s="151"/>
      <c r="Q18" s="156"/>
      <c r="S18" s="155"/>
      <c r="U18" s="155"/>
      <c r="W18" s="155"/>
      <c r="Y18" s="156"/>
    </row>
    <row r="19" spans="1:25" s="152" customFormat="1" ht="18" customHeight="1">
      <c r="A19" s="157"/>
      <c r="C19" s="157"/>
      <c r="E19" s="157"/>
      <c r="G19" s="158"/>
      <c r="I19" s="1337"/>
      <c r="K19" s="1339"/>
      <c r="M19" s="159"/>
      <c r="O19" s="157"/>
      <c r="Q19" s="160"/>
      <c r="S19" s="159"/>
      <c r="U19" s="159"/>
      <c r="W19" s="159"/>
      <c r="Y19" s="160"/>
    </row>
    <row r="20" spans="1:25" s="152" customFormat="1" ht="18" customHeight="1">
      <c r="G20" s="161"/>
      <c r="I20" s="1009"/>
      <c r="K20" s="1009"/>
      <c r="M20" s="162"/>
      <c r="Q20" s="163"/>
      <c r="S20" s="162"/>
      <c r="U20" s="162"/>
      <c r="W20" s="162"/>
      <c r="Y20" s="163"/>
    </row>
    <row r="21" spans="1:25" s="152" customFormat="1" ht="12.65" customHeight="1">
      <c r="A21" s="152" t="s">
        <v>118</v>
      </c>
      <c r="F21" s="138"/>
      <c r="G21" s="982"/>
      <c r="K21" s="1044"/>
      <c r="O21" s="1010" t="s">
        <v>157</v>
      </c>
      <c r="Q21" s="165">
        <f>SUM(Q5:Q19)</f>
        <v>0</v>
      </c>
      <c r="S21" s="164">
        <f>SUM(S5:S19)</f>
        <v>0</v>
      </c>
      <c r="T21" s="166"/>
      <c r="U21" s="164">
        <f>SUM(U5:U19)</f>
        <v>0</v>
      </c>
      <c r="V21" s="166"/>
      <c r="W21" s="164">
        <f>SUM(W5:W19)</f>
        <v>0</v>
      </c>
      <c r="Y21" s="165">
        <f>SUM(Y5:Y19)</f>
        <v>0</v>
      </c>
    </row>
    <row r="22" spans="1:25" s="152" customFormat="1" ht="12" customHeight="1">
      <c r="A22" s="167"/>
    </row>
    <row r="23" spans="1:25" s="152" customFormat="1" ht="13.5" customHeight="1">
      <c r="A23" s="168" t="s">
        <v>499</v>
      </c>
      <c r="B23" s="169"/>
      <c r="C23" s="169"/>
      <c r="D23" s="169"/>
      <c r="E23" s="170"/>
      <c r="F23" s="169"/>
      <c r="G23" s="169"/>
      <c r="H23" s="169"/>
      <c r="I23" s="169"/>
      <c r="J23" s="1048"/>
      <c r="K23" s="1673" t="s">
        <v>798</v>
      </c>
      <c r="L23" s="169"/>
      <c r="M23" s="169"/>
      <c r="N23" s="169"/>
      <c r="O23" s="171"/>
    </row>
    <row r="24" spans="1:25" s="152" customFormat="1" ht="12" customHeight="1" thickBot="1">
      <c r="A24" s="172" t="s">
        <v>158</v>
      </c>
      <c r="B24" s="173"/>
      <c r="I24" s="175"/>
      <c r="J24" s="1048"/>
      <c r="K24" s="1677">
        <f>COUNTIF($K5:$K20,"="&amp;"Autochtone")</f>
        <v>0</v>
      </c>
      <c r="M24" s="152" t="s">
        <v>784</v>
      </c>
      <c r="O24" s="1675"/>
    </row>
    <row r="25" spans="1:25" s="152" customFormat="1" ht="12" customHeight="1" thickBot="1">
      <c r="A25" s="172" t="s">
        <v>159</v>
      </c>
      <c r="I25" s="157"/>
      <c r="J25" s="1048"/>
      <c r="K25" s="1678">
        <f>COUNTIF($K5:$K20,"="&amp;"Diversité")</f>
        <v>0</v>
      </c>
      <c r="M25" s="152" t="s">
        <v>788</v>
      </c>
      <c r="O25" s="1675"/>
    </row>
    <row r="26" spans="1:25" s="152" customFormat="1" ht="9.75" customHeight="1">
      <c r="A26" s="172" t="s">
        <v>160</v>
      </c>
      <c r="I26" s="157"/>
      <c r="J26" s="1048"/>
      <c r="K26" s="1048"/>
      <c r="O26" s="1675"/>
    </row>
    <row r="27" spans="1:25" s="152" customFormat="1" ht="10">
      <c r="A27" s="174"/>
      <c r="B27" s="175"/>
      <c r="C27" s="175"/>
      <c r="D27" s="175"/>
      <c r="E27" s="175"/>
      <c r="F27" s="175"/>
      <c r="G27" s="175"/>
      <c r="H27" s="175"/>
      <c r="I27" s="175"/>
      <c r="J27" s="1048"/>
      <c r="K27" s="174"/>
      <c r="L27" s="175"/>
      <c r="M27" s="175"/>
      <c r="N27" s="175"/>
      <c r="O27" s="176"/>
    </row>
    <row r="28" spans="1:25">
      <c r="A28" s="152" t="s">
        <v>528</v>
      </c>
    </row>
    <row r="29" spans="1:25" ht="69" customHeight="1">
      <c r="A29" s="1827" t="s">
        <v>751</v>
      </c>
      <c r="B29" s="1828"/>
      <c r="C29" s="1828"/>
      <c r="D29" s="1828"/>
      <c r="E29" s="1828"/>
      <c r="F29" s="1828"/>
      <c r="G29" s="1828"/>
      <c r="H29" s="1828"/>
      <c r="I29" s="1828"/>
      <c r="J29" s="1828"/>
      <c r="K29" s="1828"/>
      <c r="L29" s="1828"/>
      <c r="M29" s="1828"/>
      <c r="N29" s="1828"/>
      <c r="O29" s="1828"/>
      <c r="P29" s="1828"/>
      <c r="Q29" s="1828"/>
      <c r="R29" s="1828"/>
      <c r="S29" s="1828"/>
      <c r="T29" s="1828"/>
      <c r="U29" s="1828"/>
      <c r="V29" s="1828"/>
      <c r="W29" s="1828"/>
      <c r="X29" s="1828"/>
      <c r="Y29" s="1828"/>
    </row>
    <row r="30" spans="1:25">
      <c r="A30" s="152" t="s">
        <v>529</v>
      </c>
    </row>
    <row r="31" spans="1:25">
      <c r="A31" s="152" t="s">
        <v>530</v>
      </c>
    </row>
    <row r="35" spans="1:1" ht="12" customHeight="1"/>
    <row r="37" spans="1:1" ht="11.25" customHeight="1"/>
    <row r="48" spans="1:1">
      <c r="A48" s="152"/>
    </row>
    <row r="55" ht="15.75" customHeight="1"/>
    <row r="62" ht="15" customHeight="1"/>
    <row r="63" ht="15.75" customHeight="1"/>
    <row r="65" ht="12.75" customHeight="1"/>
    <row r="66" ht="11.25" customHeight="1"/>
  </sheetData>
  <mergeCells count="1">
    <mergeCell ref="A29:Y29"/>
  </mergeCells>
  <dataValidations count="2">
    <dataValidation type="list" errorStyle="warning" allowBlank="1" showInputMessage="1" showErrorMessage="1" sqref="I5:I19" xr:uid="{00000000-0002-0000-1800-000000000000}">
      <formula1>"Préscolaire,Primaire,Secondaire,Familiale,Adulte"</formula1>
    </dataValidation>
    <dataValidation type="list" allowBlank="1" showInputMessage="1" showErrorMessage="1" sqref="K5:K19" xr:uid="{00000000-0002-0000-1800-000001000000}">
      <formula1>"Autochtone,Diversité"</formula1>
    </dataValidation>
  </dataValidations>
  <printOptions gridLinesSet="0"/>
  <pageMargins left="0.39370078740157483" right="0.39370078740157483" top="0.39370078740157483" bottom="0.39370078740157483" header="0" footer="0.27559055118110237"/>
  <pageSetup paperSize="5" scale="95" firstPageNumber="13" orientation="landscape" r:id="rId1"/>
  <headerFooter alignWithMargins="0">
    <oddFooter>&amp;R&amp;8Rapport final d'activité</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111"/>
  <sheetViews>
    <sheetView showGridLines="0" showWhiteSpace="0" zoomScaleNormal="100" workbookViewId="0"/>
  </sheetViews>
  <sheetFormatPr baseColWidth="10" defaultColWidth="11.453125" defaultRowHeight="12.5"/>
  <cols>
    <col min="1" max="1" width="2.1796875" style="849" customWidth="1"/>
    <col min="2" max="2" width="29.1796875" style="849" customWidth="1"/>
    <col min="3" max="3" width="1.453125" style="849" customWidth="1"/>
    <col min="4" max="4" width="21.453125" style="849" customWidth="1"/>
    <col min="5" max="5" width="1.26953125" style="849" customWidth="1"/>
    <col min="6" max="6" width="20.54296875" style="849" customWidth="1"/>
    <col min="7" max="7" width="1.54296875" style="849" customWidth="1"/>
    <col min="8" max="8" width="16.7265625" style="849" customWidth="1"/>
    <col min="9" max="9" width="1.453125" style="849" customWidth="1"/>
    <col min="10" max="10" width="7.54296875" style="849" customWidth="1"/>
    <col min="11" max="11" width="1.81640625" style="849" customWidth="1"/>
    <col min="12" max="12" width="6.54296875" style="849" customWidth="1"/>
    <col min="13" max="13" width="2" style="849" customWidth="1"/>
    <col min="14" max="14" width="21.81640625" style="849" customWidth="1"/>
    <col min="15" max="16384" width="11.453125" style="849"/>
  </cols>
  <sheetData>
    <row r="1" spans="1:14" ht="26.25" customHeight="1">
      <c r="A1" s="1057" t="str">
        <f>"Annexe 1 : Gouvernance "&amp;'Page de garde'!C4</f>
        <v>Annexe 1 : Gouvernance 2021-2022</v>
      </c>
    </row>
    <row r="2" spans="1:14" ht="6.75" customHeight="1">
      <c r="A2" s="1057"/>
    </row>
    <row r="3" spans="1:14" ht="26.25" customHeight="1">
      <c r="A3" s="1057" t="s">
        <v>408</v>
      </c>
      <c r="B3" s="1058"/>
    </row>
    <row r="4" spans="1:14" ht="14">
      <c r="A4" s="262" t="s">
        <v>149</v>
      </c>
      <c r="B4" s="943"/>
      <c r="C4" s="1127">
        <f>'Page de garde'!C3</f>
        <v>0</v>
      </c>
      <c r="D4" s="1120"/>
      <c r="E4" s="1120"/>
      <c r="F4" s="1120"/>
      <c r="G4" s="1120"/>
      <c r="H4" s="1120"/>
      <c r="I4" s="1120"/>
      <c r="J4" s="1120"/>
      <c r="K4" s="1120"/>
      <c r="L4" s="1120"/>
      <c r="M4" s="1120"/>
    </row>
    <row r="5" spans="1:14" ht="14">
      <c r="A5" s="262" t="s">
        <v>452</v>
      </c>
      <c r="B5" s="943"/>
      <c r="C5" s="830"/>
      <c r="D5" s="1059"/>
      <c r="E5" s="830"/>
      <c r="F5" s="1060"/>
      <c r="G5" s="830"/>
      <c r="H5" s="830"/>
      <c r="I5" s="830"/>
      <c r="J5" s="830"/>
      <c r="K5" s="830"/>
      <c r="L5" s="830"/>
      <c r="M5" s="830"/>
    </row>
    <row r="6" spans="1:14" s="844" customFormat="1" ht="11.5">
      <c r="A6" s="1061" t="s">
        <v>429</v>
      </c>
      <c r="B6" s="850"/>
      <c r="D6" s="1062"/>
      <c r="E6" s="1062"/>
      <c r="F6" s="1062"/>
      <c r="G6" s="1062"/>
      <c r="H6" s="1062"/>
      <c r="I6" s="1062"/>
      <c r="J6" s="1062"/>
      <c r="K6" s="1062"/>
      <c r="L6" s="1062"/>
      <c r="M6" s="1062"/>
    </row>
    <row r="7" spans="1:14" s="844" customFormat="1" ht="11.5">
      <c r="A7" s="1064" t="s">
        <v>426</v>
      </c>
      <c r="B7" s="1064"/>
      <c r="C7" s="1065"/>
      <c r="D7" s="1065"/>
      <c r="E7" s="1065"/>
      <c r="F7" s="1065"/>
      <c r="G7" s="1065"/>
      <c r="H7" s="1062"/>
      <c r="J7" s="1066"/>
      <c r="L7" s="1066"/>
      <c r="M7" s="1062"/>
    </row>
    <row r="8" spans="1:14" s="844" customFormat="1" ht="11.5">
      <c r="A8" s="1064" t="s">
        <v>427</v>
      </c>
      <c r="B8" s="1064"/>
      <c r="C8" s="1065"/>
      <c r="D8" s="1065"/>
      <c r="E8" s="1065"/>
      <c r="F8" s="1065"/>
      <c r="G8" s="1065"/>
      <c r="H8" s="1062"/>
      <c r="I8" s="1062"/>
      <c r="J8" s="1066"/>
      <c r="K8" s="1062"/>
      <c r="L8" s="1066"/>
      <c r="M8" s="1062"/>
    </row>
    <row r="9" spans="1:14" s="844" customFormat="1" ht="11.5">
      <c r="A9" s="1064" t="s">
        <v>428</v>
      </c>
      <c r="B9" s="1064"/>
      <c r="C9" s="1065"/>
      <c r="D9" s="1065"/>
      <c r="E9" s="1065"/>
      <c r="F9" s="1065"/>
      <c r="G9" s="1065"/>
      <c r="H9" s="1062"/>
      <c r="I9" s="1062"/>
      <c r="J9" s="1066"/>
      <c r="K9" s="1062"/>
      <c r="L9" s="1066"/>
      <c r="M9" s="1062"/>
    </row>
    <row r="10" spans="1:14" s="844" customFormat="1" ht="8.25" customHeight="1">
      <c r="A10" s="1067"/>
      <c r="B10" s="1067"/>
      <c r="C10" s="1062"/>
      <c r="D10" s="1062"/>
      <c r="E10" s="1062"/>
      <c r="F10" s="1062"/>
      <c r="G10" s="1062"/>
      <c r="H10" s="1062"/>
      <c r="I10" s="1062"/>
      <c r="J10" s="1062"/>
      <c r="K10" s="1062"/>
      <c r="L10" s="1062"/>
      <c r="M10" s="1062"/>
    </row>
    <row r="11" spans="1:14" s="844" customFormat="1" ht="2.25" customHeight="1">
      <c r="A11" s="1067"/>
      <c r="B11" s="1068"/>
      <c r="C11" s="1062"/>
      <c r="D11" s="1062"/>
      <c r="E11" s="1062"/>
      <c r="F11" s="1062"/>
      <c r="G11" s="1062"/>
      <c r="H11" s="1062"/>
      <c r="I11" s="1062"/>
      <c r="J11" s="1062"/>
      <c r="K11" s="1062"/>
      <c r="L11" s="1062"/>
      <c r="M11" s="1062"/>
    </row>
    <row r="12" spans="1:14" s="844" customFormat="1" ht="20.25" customHeight="1" thickBot="1">
      <c r="A12" s="956" t="s">
        <v>444</v>
      </c>
      <c r="B12" s="956" t="s">
        <v>408</v>
      </c>
    </row>
    <row r="13" spans="1:14" s="1073" customFormat="1" ht="75" customHeight="1" thickBot="1">
      <c r="A13" s="1069"/>
      <c r="B13" s="1070" t="s">
        <v>409</v>
      </c>
      <c r="C13" s="1070"/>
      <c r="D13" s="1070" t="s">
        <v>410</v>
      </c>
      <c r="E13" s="1070"/>
      <c r="F13" s="1070" t="s">
        <v>417</v>
      </c>
      <c r="G13" s="1070"/>
      <c r="H13" s="1070" t="s">
        <v>441</v>
      </c>
      <c r="I13" s="1070"/>
      <c r="J13" s="1071" t="s">
        <v>433</v>
      </c>
      <c r="K13" s="1071"/>
      <c r="L13" s="1071" t="s">
        <v>411</v>
      </c>
      <c r="M13" s="1070"/>
      <c r="N13" s="1072" t="s">
        <v>451</v>
      </c>
    </row>
    <row r="14" spans="1:14" s="844" customFormat="1" ht="12" thickTop="1">
      <c r="A14" s="1074"/>
      <c r="B14" s="1075"/>
      <c r="C14" s="1073"/>
      <c r="D14" s="1075"/>
      <c r="E14" s="1073"/>
      <c r="F14" s="1075"/>
      <c r="G14" s="1073"/>
      <c r="H14" s="1075" t="s">
        <v>412</v>
      </c>
      <c r="I14" s="1073"/>
      <c r="J14" s="1075"/>
      <c r="K14" s="1073"/>
      <c r="L14" s="1075"/>
      <c r="M14" s="1073"/>
      <c r="N14" s="1076"/>
    </row>
    <row r="15" spans="1:14" s="844" customFormat="1" ht="11.5">
      <c r="A15" s="1074"/>
      <c r="B15" s="1077"/>
      <c r="C15" s="1073"/>
      <c r="D15" s="1077"/>
      <c r="E15" s="1073"/>
      <c r="F15" s="1077"/>
      <c r="G15" s="1073"/>
      <c r="H15" s="1077" t="s">
        <v>413</v>
      </c>
      <c r="I15" s="1073"/>
      <c r="J15" s="1077"/>
      <c r="K15" s="1073"/>
      <c r="L15" s="1077"/>
      <c r="M15" s="1073"/>
      <c r="N15" s="1078"/>
    </row>
    <row r="16" spans="1:14" s="844" customFormat="1" ht="11.5">
      <c r="A16" s="1074"/>
      <c r="B16" s="1077"/>
      <c r="C16" s="1073"/>
      <c r="D16" s="1077"/>
      <c r="E16" s="1073"/>
      <c r="F16" s="1077"/>
      <c r="G16" s="1073"/>
      <c r="H16" s="1077" t="s">
        <v>414</v>
      </c>
      <c r="I16" s="1073"/>
      <c r="J16" s="1077"/>
      <c r="K16" s="1073"/>
      <c r="L16" s="1077"/>
      <c r="M16" s="1073"/>
      <c r="N16" s="1078"/>
    </row>
    <row r="17" spans="1:14" s="844" customFormat="1" ht="11.5">
      <c r="A17" s="1074"/>
      <c r="B17" s="1077"/>
      <c r="C17" s="1073"/>
      <c r="D17" s="1077"/>
      <c r="E17" s="1073"/>
      <c r="F17" s="1077"/>
      <c r="G17" s="1073"/>
      <c r="H17" s="1077" t="s">
        <v>415</v>
      </c>
      <c r="I17" s="1073"/>
      <c r="J17" s="1077"/>
      <c r="K17" s="1073"/>
      <c r="L17" s="1077"/>
      <c r="M17" s="1073"/>
      <c r="N17" s="1078"/>
    </row>
    <row r="18" spans="1:14" s="844" customFormat="1" ht="11.5">
      <c r="A18" s="1074"/>
      <c r="B18" s="1077"/>
      <c r="C18" s="1073"/>
      <c r="D18" s="1077"/>
      <c r="E18" s="1073"/>
      <c r="F18" s="1077"/>
      <c r="G18" s="1073"/>
      <c r="H18" s="1077" t="s">
        <v>416</v>
      </c>
      <c r="I18" s="1073"/>
      <c r="J18" s="1077"/>
      <c r="K18" s="1073"/>
      <c r="L18" s="1077"/>
      <c r="M18" s="1073"/>
      <c r="N18" s="1078"/>
    </row>
    <row r="19" spans="1:14" s="844" customFormat="1" ht="11.5">
      <c r="A19" s="1074"/>
      <c r="B19" s="1077"/>
      <c r="C19" s="1073"/>
      <c r="D19" s="1077"/>
      <c r="E19" s="1073"/>
      <c r="F19" s="1077"/>
      <c r="G19" s="1073"/>
      <c r="H19" s="1077" t="s">
        <v>416</v>
      </c>
      <c r="I19" s="1073"/>
      <c r="J19" s="1077"/>
      <c r="K19" s="1073"/>
      <c r="L19" s="1077"/>
      <c r="M19" s="1073"/>
      <c r="N19" s="1078"/>
    </row>
    <row r="20" spans="1:14" s="844" customFormat="1" ht="11.5">
      <c r="A20" s="1074"/>
      <c r="B20" s="1077"/>
      <c r="C20" s="1073"/>
      <c r="D20" s="1077"/>
      <c r="E20" s="1073"/>
      <c r="F20" s="1077"/>
      <c r="G20" s="1073"/>
      <c r="H20" s="1077"/>
      <c r="I20" s="1073"/>
      <c r="J20" s="1077"/>
      <c r="K20" s="1073"/>
      <c r="L20" s="1077"/>
      <c r="M20" s="1073"/>
      <c r="N20" s="1078"/>
    </row>
    <row r="21" spans="1:14" s="844" customFormat="1" ht="11.5">
      <c r="A21" s="1074"/>
      <c r="B21" s="1077"/>
      <c r="C21" s="1073"/>
      <c r="D21" s="1077"/>
      <c r="E21" s="1073"/>
      <c r="F21" s="1077"/>
      <c r="G21" s="1073"/>
      <c r="H21" s="1077"/>
      <c r="I21" s="1073"/>
      <c r="J21" s="1077"/>
      <c r="K21" s="1073"/>
      <c r="L21" s="1077"/>
      <c r="M21" s="1073"/>
      <c r="N21" s="1078"/>
    </row>
    <row r="22" spans="1:14" s="844" customFormat="1" ht="11.5">
      <c r="A22" s="1074"/>
      <c r="B22" s="1077"/>
      <c r="C22" s="1073"/>
      <c r="D22" s="1077"/>
      <c r="E22" s="1073"/>
      <c r="F22" s="1077"/>
      <c r="G22" s="1073"/>
      <c r="H22" s="1077"/>
      <c r="I22" s="1073"/>
      <c r="J22" s="1077"/>
      <c r="K22" s="1073"/>
      <c r="L22" s="1077"/>
      <c r="M22" s="1073"/>
      <c r="N22" s="1078"/>
    </row>
    <row r="23" spans="1:14" s="844" customFormat="1" ht="11.5">
      <c r="A23" s="1074"/>
      <c r="B23" s="1077"/>
      <c r="C23" s="1073"/>
      <c r="D23" s="1077"/>
      <c r="E23" s="1073"/>
      <c r="F23" s="1077"/>
      <c r="G23" s="1073"/>
      <c r="H23" s="1077"/>
      <c r="I23" s="1073"/>
      <c r="J23" s="1077"/>
      <c r="K23" s="1073"/>
      <c r="L23" s="1077"/>
      <c r="M23" s="1073"/>
      <c r="N23" s="1078"/>
    </row>
    <row r="24" spans="1:14" s="844" customFormat="1" ht="12" thickBot="1">
      <c r="A24" s="1079"/>
      <c r="B24" s="1080"/>
      <c r="C24" s="1081"/>
      <c r="D24" s="1080"/>
      <c r="E24" s="1081"/>
      <c r="F24" s="1080"/>
      <c r="G24" s="1081"/>
      <c r="H24" s="1080"/>
      <c r="I24" s="1081"/>
      <c r="J24" s="1080"/>
      <c r="K24" s="1081"/>
      <c r="L24" s="1080"/>
      <c r="M24" s="1081"/>
      <c r="N24" s="1082"/>
    </row>
    <row r="25" spans="1:14" s="844" customFormat="1" ht="11.5">
      <c r="B25" s="1067"/>
    </row>
    <row r="26" spans="1:14" s="844" customFormat="1" ht="23.25" customHeight="1" thickBot="1">
      <c r="A26" s="956" t="s">
        <v>446</v>
      </c>
      <c r="B26" s="1083" t="s">
        <v>418</v>
      </c>
    </row>
    <row r="27" spans="1:14" s="844" customFormat="1" ht="42.75" customHeight="1" thickBot="1">
      <c r="A27" s="1084"/>
      <c r="B27" s="1070"/>
      <c r="C27" s="1070"/>
      <c r="D27" s="1070" t="s">
        <v>404</v>
      </c>
      <c r="E27" s="1070"/>
      <c r="F27" s="1085" t="s">
        <v>743</v>
      </c>
      <c r="G27" s="1085"/>
      <c r="H27" s="1085" t="s">
        <v>405</v>
      </c>
      <c r="I27" s="1085"/>
      <c r="J27" s="1849" t="s">
        <v>453</v>
      </c>
      <c r="K27" s="1849"/>
      <c r="L27" s="1849"/>
      <c r="M27" s="1850"/>
    </row>
    <row r="28" spans="1:14" s="844" customFormat="1" ht="12" thickTop="1">
      <c r="A28" s="1074"/>
      <c r="B28" s="1073" t="s">
        <v>406</v>
      </c>
      <c r="C28" s="1073"/>
      <c r="D28" s="1075"/>
      <c r="E28" s="1073"/>
      <c r="F28" s="1086"/>
      <c r="G28" s="1087"/>
      <c r="H28" s="1086"/>
      <c r="I28" s="1087"/>
      <c r="J28" s="1851"/>
      <c r="K28" s="1851"/>
      <c r="L28" s="1851"/>
      <c r="M28" s="1852"/>
    </row>
    <row r="29" spans="1:14" s="844" customFormat="1" ht="11.5">
      <c r="A29" s="1074"/>
      <c r="B29" s="1073" t="s">
        <v>407</v>
      </c>
      <c r="C29" s="1073"/>
      <c r="D29" s="1077"/>
      <c r="E29" s="1073"/>
      <c r="F29" s="1077"/>
      <c r="G29" s="1073"/>
      <c r="H29" s="1077"/>
      <c r="I29" s="1073"/>
      <c r="J29" s="1842"/>
      <c r="K29" s="1842"/>
      <c r="L29" s="1842"/>
      <c r="M29" s="1843"/>
    </row>
    <row r="30" spans="1:14" s="844" customFormat="1" ht="11.5">
      <c r="A30" s="1074"/>
      <c r="B30" s="1073" t="s">
        <v>425</v>
      </c>
      <c r="C30" s="1073"/>
      <c r="D30" s="1077"/>
      <c r="E30" s="1073"/>
      <c r="F30" s="1077"/>
      <c r="G30" s="1073"/>
      <c r="H30" s="1077"/>
      <c r="I30" s="1073"/>
      <c r="J30" s="1842"/>
      <c r="K30" s="1842"/>
      <c r="L30" s="1842"/>
      <c r="M30" s="1843"/>
    </row>
    <row r="31" spans="1:14" s="844" customFormat="1" ht="11.5">
      <c r="A31" s="1074"/>
      <c r="B31" s="1075"/>
      <c r="C31" s="1073"/>
      <c r="D31" s="1077"/>
      <c r="E31" s="1073"/>
      <c r="F31" s="1077"/>
      <c r="G31" s="1073"/>
      <c r="H31" s="1077"/>
      <c r="I31" s="1073"/>
      <c r="J31" s="1842"/>
      <c r="K31" s="1842"/>
      <c r="L31" s="1842"/>
      <c r="M31" s="1843"/>
    </row>
    <row r="32" spans="1:14" s="844" customFormat="1" ht="11.5">
      <c r="A32" s="1074"/>
      <c r="B32" s="1077"/>
      <c r="C32" s="1073"/>
      <c r="D32" s="1077"/>
      <c r="E32" s="1073"/>
      <c r="F32" s="1077"/>
      <c r="G32" s="1073"/>
      <c r="H32" s="1077"/>
      <c r="I32" s="1073"/>
      <c r="J32" s="1842"/>
      <c r="K32" s="1842"/>
      <c r="L32" s="1842"/>
      <c r="M32" s="1843"/>
    </row>
    <row r="33" spans="1:14" s="844" customFormat="1" ht="11.5">
      <c r="A33" s="1074"/>
      <c r="B33" s="1077"/>
      <c r="C33" s="1073"/>
      <c r="D33" s="1077"/>
      <c r="E33" s="1073"/>
      <c r="F33" s="1077"/>
      <c r="G33" s="1073"/>
      <c r="H33" s="1077"/>
      <c r="I33" s="1073"/>
      <c r="J33" s="1842"/>
      <c r="K33" s="1842"/>
      <c r="L33" s="1842"/>
      <c r="M33" s="1843"/>
    </row>
    <row r="34" spans="1:14" s="844" customFormat="1" ht="11.5">
      <c r="A34" s="1074"/>
      <c r="B34" s="1077"/>
      <c r="C34" s="1073"/>
      <c r="D34" s="1077"/>
      <c r="E34" s="1073"/>
      <c r="F34" s="1077"/>
      <c r="G34" s="1073"/>
      <c r="H34" s="1077"/>
      <c r="I34" s="1073"/>
      <c r="J34" s="1842"/>
      <c r="K34" s="1842"/>
      <c r="L34" s="1842"/>
      <c r="M34" s="1843"/>
    </row>
    <row r="35" spans="1:14" s="844" customFormat="1" ht="12" thickBot="1">
      <c r="A35" s="1079"/>
      <c r="B35" s="1080"/>
      <c r="C35" s="1081"/>
      <c r="D35" s="1080"/>
      <c r="E35" s="1081"/>
      <c r="F35" s="1080"/>
      <c r="G35" s="1081"/>
      <c r="H35" s="1080"/>
      <c r="I35" s="1088"/>
      <c r="J35" s="1844"/>
      <c r="K35" s="1844"/>
      <c r="L35" s="1844"/>
      <c r="M35" s="1845"/>
    </row>
    <row r="36" spans="1:14" s="844" customFormat="1" ht="11.5">
      <c r="B36" s="1063" t="s">
        <v>443</v>
      </c>
    </row>
    <row r="37" spans="1:14" s="844" customFormat="1" ht="11.5">
      <c r="B37" s="1063"/>
    </row>
    <row r="38" spans="1:14" s="844" customFormat="1" ht="26.25" customHeight="1">
      <c r="A38" s="1089" t="s">
        <v>445</v>
      </c>
      <c r="B38" s="1846" t="s">
        <v>454</v>
      </c>
      <c r="C38" s="1846"/>
      <c r="D38" s="1846"/>
      <c r="E38" s="1846"/>
      <c r="F38" s="1846"/>
      <c r="G38" s="1846"/>
      <c r="H38" s="1846"/>
      <c r="I38" s="1846"/>
      <c r="J38" s="1846"/>
      <c r="K38" s="1846"/>
      <c r="L38" s="1846"/>
      <c r="M38" s="1846"/>
      <c r="N38" s="1846"/>
    </row>
    <row r="39" spans="1:14" s="844" customFormat="1" ht="11.5">
      <c r="B39" s="1063"/>
    </row>
    <row r="40" spans="1:14" s="844" customFormat="1" ht="11.5">
      <c r="B40" s="1063"/>
    </row>
    <row r="41" spans="1:14" s="844" customFormat="1" ht="11.5">
      <c r="B41" s="1063"/>
    </row>
    <row r="42" spans="1:14" s="844" customFormat="1" ht="11.5">
      <c r="B42" s="1063"/>
    </row>
    <row r="43" spans="1:14" s="844" customFormat="1" ht="11.5">
      <c r="B43" s="1063"/>
    </row>
    <row r="44" spans="1:14" s="844" customFormat="1" ht="11.5">
      <c r="B44" s="1063"/>
    </row>
    <row r="45" spans="1:14" s="844" customFormat="1" ht="11.5">
      <c r="B45" s="1063"/>
    </row>
    <row r="46" spans="1:14" s="844" customFormat="1" ht="11.5">
      <c r="B46" s="1063"/>
    </row>
    <row r="47" spans="1:14" s="844" customFormat="1" ht="7.5" customHeight="1"/>
    <row r="48" spans="1:14" s="844" customFormat="1" ht="25.5" customHeight="1" thickBot="1">
      <c r="A48" s="1089" t="s">
        <v>447</v>
      </c>
      <c r="B48" s="1847" t="s">
        <v>440</v>
      </c>
      <c r="C48" s="1847"/>
      <c r="D48" s="1847"/>
      <c r="E48" s="1847"/>
      <c r="F48" s="1847"/>
      <c r="G48" s="1847"/>
      <c r="H48" s="1847"/>
      <c r="I48" s="1847"/>
      <c r="J48" s="1847"/>
      <c r="K48" s="1847"/>
      <c r="L48" s="1847"/>
      <c r="M48" s="1847"/>
      <c r="N48" s="1847"/>
    </row>
    <row r="49" spans="1:14" s="844" customFormat="1" ht="11.5">
      <c r="A49" s="1084"/>
      <c r="B49" s="1090" t="s">
        <v>424</v>
      </c>
      <c r="C49" s="1091"/>
      <c r="D49" s="1091"/>
      <c r="E49" s="1091"/>
      <c r="F49" s="1085" t="s">
        <v>86</v>
      </c>
      <c r="G49" s="1092"/>
    </row>
    <row r="50" spans="1:14" s="844" customFormat="1" ht="16.5" customHeight="1">
      <c r="A50" s="1074"/>
      <c r="B50" s="1093" t="s">
        <v>420</v>
      </c>
      <c r="C50" s="1063"/>
      <c r="D50" s="1063"/>
      <c r="E50" s="1094"/>
      <c r="F50" s="1075"/>
      <c r="G50" s="1095"/>
    </row>
    <row r="51" spans="1:14" s="844" customFormat="1" ht="11.5">
      <c r="A51" s="1074"/>
      <c r="B51" s="1093" t="s">
        <v>421</v>
      </c>
      <c r="C51" s="1063"/>
      <c r="D51" s="1063"/>
      <c r="E51" s="1094"/>
      <c r="F51" s="1077"/>
      <c r="G51" s="1095"/>
    </row>
    <row r="52" spans="1:14" s="844" customFormat="1" ht="11.5">
      <c r="A52" s="1074"/>
      <c r="B52" s="1093" t="s">
        <v>422</v>
      </c>
      <c r="C52" s="1063"/>
      <c r="D52" s="1063"/>
      <c r="E52" s="1094"/>
      <c r="F52" s="1077"/>
      <c r="G52" s="1095"/>
    </row>
    <row r="53" spans="1:14" s="844" customFormat="1" ht="11.5">
      <c r="A53" s="1074"/>
      <c r="B53" s="1093" t="s">
        <v>423</v>
      </c>
      <c r="C53" s="1063"/>
      <c r="D53" s="1063"/>
      <c r="E53" s="1094"/>
      <c r="F53" s="1077"/>
      <c r="G53" s="1095"/>
    </row>
    <row r="54" spans="1:14" s="844" customFormat="1" ht="11.5">
      <c r="A54" s="1074"/>
      <c r="B54" s="1063" t="s">
        <v>419</v>
      </c>
      <c r="C54" s="1063"/>
      <c r="D54" s="1063"/>
      <c r="E54" s="1094"/>
      <c r="F54" s="1077">
        <f>SUM(F50:F53)</f>
        <v>0</v>
      </c>
      <c r="G54" s="1095"/>
    </row>
    <row r="55" spans="1:14" s="844" customFormat="1" ht="6" customHeight="1" thickBot="1">
      <c r="A55" s="1079"/>
      <c r="B55" s="1088"/>
      <c r="C55" s="1088"/>
      <c r="D55" s="1088"/>
      <c r="E55" s="1088"/>
      <c r="F55" s="1088"/>
      <c r="G55" s="1096"/>
    </row>
    <row r="56" spans="1:14" s="844" customFormat="1" ht="11.5"/>
    <row r="57" spans="1:14" s="844" customFormat="1" ht="12" thickBot="1">
      <c r="A57" s="956" t="s">
        <v>448</v>
      </c>
      <c r="B57" s="877" t="s">
        <v>455</v>
      </c>
    </row>
    <row r="58" spans="1:14" s="844" customFormat="1" ht="15" customHeight="1">
      <c r="A58" s="1084"/>
      <c r="B58" s="1097" t="s">
        <v>430</v>
      </c>
      <c r="C58" s="931"/>
      <c r="D58" s="931"/>
      <c r="E58" s="931"/>
      <c r="F58" s="931"/>
      <c r="G58" s="931"/>
      <c r="H58" s="1098"/>
    </row>
    <row r="59" spans="1:14" s="844" customFormat="1" ht="11.5">
      <c r="A59" s="1074"/>
      <c r="B59" s="1063" t="s">
        <v>431</v>
      </c>
      <c r="E59" s="1063"/>
      <c r="F59" s="1063"/>
      <c r="G59" s="1063"/>
      <c r="H59" s="1099"/>
    </row>
    <row r="60" spans="1:14" s="844" customFormat="1" ht="11.5">
      <c r="A60" s="1074"/>
      <c r="B60" s="1063" t="s">
        <v>432</v>
      </c>
      <c r="E60" s="1063"/>
      <c r="F60" s="1063"/>
      <c r="G60" s="1063"/>
      <c r="H60" s="1099"/>
    </row>
    <row r="61" spans="1:14" s="844" customFormat="1" ht="17.25" customHeight="1" thickBot="1">
      <c r="A61" s="1079"/>
      <c r="B61" s="1469" t="s">
        <v>691</v>
      </c>
      <c r="C61" s="1470"/>
      <c r="D61" s="1470"/>
      <c r="E61" s="1470"/>
      <c r="F61" s="1470"/>
      <c r="G61" s="1470"/>
      <c r="H61" s="1471"/>
    </row>
    <row r="62" spans="1:14" s="844" customFormat="1" ht="11.5">
      <c r="B62" s="1063"/>
      <c r="C62" s="1063"/>
      <c r="D62" s="1063"/>
      <c r="E62" s="1063"/>
      <c r="F62" s="1063"/>
      <c r="G62" s="1063"/>
      <c r="H62" s="1063"/>
    </row>
    <row r="63" spans="1:14" s="1108" customFormat="1" ht="34.5" customHeight="1">
      <c r="A63" s="1089" t="s">
        <v>449</v>
      </c>
      <c r="B63" s="1848" t="s">
        <v>450</v>
      </c>
      <c r="C63" s="1848"/>
      <c r="D63" s="1848"/>
      <c r="E63" s="1848"/>
      <c r="F63" s="1848"/>
      <c r="G63" s="1848"/>
      <c r="H63" s="1848"/>
      <c r="I63" s="1848"/>
      <c r="J63" s="1848"/>
      <c r="K63" s="1848"/>
      <c r="L63" s="1848"/>
      <c r="M63" s="1848"/>
      <c r="N63" s="1848"/>
    </row>
    <row r="64" spans="1:14" s="844" customFormat="1" ht="11.5">
      <c r="B64" s="1838"/>
      <c r="C64" s="1838"/>
      <c r="D64" s="1838"/>
      <c r="E64" s="1838"/>
      <c r="F64" s="1838"/>
      <c r="G64" s="1838"/>
      <c r="H64" s="1838"/>
    </row>
    <row r="65" spans="2:8" s="844" customFormat="1" ht="11.5">
      <c r="B65" s="1838"/>
      <c r="C65" s="1838"/>
      <c r="D65" s="1838"/>
      <c r="E65" s="1838"/>
      <c r="F65" s="1838"/>
      <c r="G65" s="1838"/>
      <c r="H65" s="1838"/>
    </row>
    <row r="66" spans="2:8" s="844" customFormat="1" ht="11.5">
      <c r="B66" s="1838"/>
      <c r="C66" s="1838"/>
      <c r="D66" s="1838"/>
      <c r="E66" s="1838"/>
      <c r="F66" s="1838"/>
      <c r="G66" s="1838"/>
      <c r="H66" s="1838"/>
    </row>
    <row r="67" spans="2:8" s="844" customFormat="1" ht="11.5">
      <c r="B67" s="1838"/>
      <c r="C67" s="1838"/>
      <c r="D67" s="1838"/>
      <c r="E67" s="1838"/>
      <c r="F67" s="1838"/>
      <c r="G67" s="1838"/>
      <c r="H67" s="1838"/>
    </row>
    <row r="68" spans="2:8" s="844" customFormat="1" ht="11.5">
      <c r="B68" s="1838"/>
      <c r="C68" s="1838"/>
      <c r="D68" s="1838"/>
      <c r="E68" s="1838"/>
      <c r="F68" s="1838"/>
      <c r="G68" s="1838"/>
      <c r="H68" s="1838"/>
    </row>
    <row r="69" spans="2:8" s="844" customFormat="1" ht="11.5">
      <c r="B69" s="1838"/>
      <c r="C69" s="1838"/>
      <c r="D69" s="1838"/>
      <c r="E69" s="1838"/>
      <c r="F69" s="1838"/>
      <c r="G69" s="1838"/>
      <c r="H69" s="1838"/>
    </row>
    <row r="70" spans="2:8" s="844" customFormat="1" ht="11.5">
      <c r="B70" s="1838"/>
      <c r="C70" s="1838"/>
      <c r="D70" s="1838"/>
      <c r="E70" s="1838"/>
      <c r="F70" s="1838"/>
      <c r="G70" s="1838"/>
      <c r="H70" s="1838"/>
    </row>
    <row r="71" spans="2:8" s="844" customFormat="1" ht="11.5">
      <c r="B71" s="1838"/>
      <c r="C71" s="1838"/>
      <c r="D71" s="1838"/>
      <c r="E71" s="1838"/>
      <c r="F71" s="1838"/>
      <c r="G71" s="1838"/>
      <c r="H71" s="1838"/>
    </row>
    <row r="72" spans="2:8" s="844" customFormat="1" ht="11.5">
      <c r="B72" s="1838"/>
      <c r="C72" s="1838"/>
      <c r="D72" s="1838"/>
      <c r="E72" s="1838"/>
      <c r="F72" s="1838"/>
      <c r="G72" s="1838"/>
      <c r="H72" s="1838"/>
    </row>
    <row r="73" spans="2:8" s="844" customFormat="1" ht="11.5">
      <c r="B73" s="1838"/>
      <c r="C73" s="1838"/>
      <c r="D73" s="1838"/>
      <c r="E73" s="1838"/>
      <c r="F73" s="1838"/>
      <c r="G73" s="1838"/>
      <c r="H73" s="1838"/>
    </row>
    <row r="74" spans="2:8" s="844" customFormat="1" ht="11.5">
      <c r="B74" s="1838"/>
      <c r="C74" s="1838"/>
      <c r="D74" s="1838"/>
      <c r="E74" s="1838"/>
      <c r="F74" s="1838"/>
      <c r="G74" s="1838"/>
      <c r="H74" s="1838"/>
    </row>
    <row r="75" spans="2:8" s="844" customFormat="1" ht="11.5">
      <c r="B75" s="1838"/>
      <c r="C75" s="1838"/>
      <c r="D75" s="1838"/>
      <c r="E75" s="1838"/>
      <c r="F75" s="1838"/>
      <c r="G75" s="1838"/>
      <c r="H75" s="1838"/>
    </row>
    <row r="76" spans="2:8" s="844" customFormat="1" ht="11.5">
      <c r="B76" s="1838"/>
      <c r="C76" s="1838"/>
      <c r="D76" s="1838"/>
      <c r="E76" s="1838"/>
      <c r="F76" s="1838"/>
      <c r="G76" s="1838"/>
      <c r="H76" s="1838"/>
    </row>
    <row r="77" spans="2:8" s="844" customFormat="1" ht="11.5">
      <c r="B77" s="1838"/>
      <c r="C77" s="1838"/>
      <c r="D77" s="1838"/>
      <c r="E77" s="1838"/>
      <c r="F77" s="1838"/>
      <c r="G77" s="1838"/>
      <c r="H77" s="1838"/>
    </row>
    <row r="78" spans="2:8" s="844" customFormat="1" ht="11.5"/>
    <row r="79" spans="2:8" s="844" customFormat="1" ht="11.5"/>
    <row r="80" spans="2:8" s="844" customFormat="1" ht="11.5"/>
    <row r="81" spans="1:18" s="844" customFormat="1" ht="11.5"/>
    <row r="82" spans="1:18" s="844" customFormat="1" ht="30" customHeight="1">
      <c r="A82" s="1107" t="s">
        <v>442</v>
      </c>
      <c r="C82" s="32"/>
      <c r="D82" s="32"/>
      <c r="E82" s="32"/>
      <c r="F82" s="32"/>
      <c r="G82" s="32"/>
    </row>
    <row r="83" spans="1:18" s="844" customFormat="1" ht="11.5">
      <c r="B83" s="932"/>
      <c r="C83" s="32"/>
      <c r="D83" s="32"/>
      <c r="E83" s="32"/>
      <c r="F83" s="32"/>
      <c r="G83" s="32"/>
      <c r="H83" s="32"/>
    </row>
    <row r="84" spans="1:18" s="844" customFormat="1" ht="15.75" customHeight="1" thickBot="1">
      <c r="A84" s="877" t="s">
        <v>444</v>
      </c>
      <c r="B84" s="1839" t="s">
        <v>552</v>
      </c>
      <c r="C84" s="1840"/>
      <c r="D84" s="1840"/>
      <c r="E84" s="1840"/>
      <c r="F84" s="1840"/>
      <c r="G84" s="1840"/>
      <c r="H84" s="1840"/>
      <c r="I84" s="1840"/>
      <c r="J84" s="1840"/>
      <c r="K84" s="1840"/>
      <c r="L84" s="1840"/>
      <c r="M84" s="1840"/>
      <c r="N84" s="1840"/>
    </row>
    <row r="85" spans="1:18" s="844" customFormat="1" ht="29.25" customHeight="1">
      <c r="A85" s="1084"/>
      <c r="B85" s="933" t="s">
        <v>365</v>
      </c>
      <c r="C85" s="1047"/>
      <c r="D85" s="931"/>
      <c r="E85" s="931"/>
      <c r="F85" s="1053" t="s">
        <v>537</v>
      </c>
      <c r="G85" s="1053"/>
      <c r="H85" s="1053" t="s">
        <v>539</v>
      </c>
      <c r="I85" s="1053"/>
      <c r="J85" s="1841" t="s">
        <v>538</v>
      </c>
      <c r="K85" s="1841"/>
      <c r="L85" s="1841"/>
      <c r="M85" s="931"/>
      <c r="N85" s="1100" t="s">
        <v>535</v>
      </c>
    </row>
    <row r="86" spans="1:18" s="844" customFormat="1" ht="18" customHeight="1">
      <c r="A86" s="1074"/>
      <c r="B86" s="1045" t="s">
        <v>436</v>
      </c>
      <c r="C86" s="415"/>
      <c r="F86" s="934"/>
      <c r="G86" s="415"/>
      <c r="H86" s="934"/>
      <c r="I86" s="415"/>
      <c r="J86" s="1837"/>
      <c r="K86" s="1837"/>
      <c r="L86" s="1837"/>
      <c r="N86" s="1101"/>
    </row>
    <row r="87" spans="1:18" s="844" customFormat="1" ht="18" customHeight="1">
      <c r="A87" s="1074"/>
      <c r="B87" s="1045" t="s">
        <v>294</v>
      </c>
      <c r="C87" s="415"/>
      <c r="F87" s="1046"/>
      <c r="G87" s="415"/>
      <c r="H87" s="1046"/>
      <c r="I87" s="415"/>
      <c r="J87" s="1830"/>
      <c r="K87" s="1830"/>
      <c r="L87" s="1830"/>
      <c r="N87" s="1102"/>
    </row>
    <row r="88" spans="1:18" s="844" customFormat="1" ht="18" customHeight="1">
      <c r="A88" s="1103"/>
      <c r="B88" s="1045" t="s">
        <v>437</v>
      </c>
      <c r="C88" s="415"/>
      <c r="F88" s="1046"/>
      <c r="G88" s="415"/>
      <c r="H88" s="1046"/>
      <c r="I88" s="415"/>
      <c r="J88" s="1830"/>
      <c r="K88" s="1830"/>
      <c r="L88" s="1830"/>
      <c r="M88" s="1068"/>
      <c r="N88" s="1833"/>
    </row>
    <row r="89" spans="1:18" s="844" customFormat="1" ht="16.5" customHeight="1">
      <c r="A89" s="1103"/>
      <c r="B89" s="1045" t="s">
        <v>438</v>
      </c>
      <c r="C89" s="415"/>
      <c r="F89" s="1046"/>
      <c r="G89" s="415"/>
      <c r="H89" s="1046"/>
      <c r="I89" s="415"/>
      <c r="J89" s="1830"/>
      <c r="K89" s="1830"/>
      <c r="L89" s="1830"/>
      <c r="M89" s="1068"/>
      <c r="N89" s="1834"/>
    </row>
    <row r="90" spans="1:18" s="844" customFormat="1" ht="27" customHeight="1">
      <c r="A90" s="1103"/>
      <c r="B90" s="1836" t="s">
        <v>439</v>
      </c>
      <c r="C90" s="1836"/>
      <c r="D90" s="1836"/>
      <c r="F90" s="1046"/>
      <c r="G90" s="415"/>
      <c r="H90" s="1046"/>
      <c r="I90" s="415"/>
      <c r="J90" s="1830"/>
      <c r="K90" s="1830"/>
      <c r="L90" s="1830"/>
      <c r="M90" s="1068"/>
      <c r="N90" s="1835"/>
    </row>
    <row r="91" spans="1:18" s="844" customFormat="1" ht="20.25" customHeight="1">
      <c r="A91" s="1103"/>
      <c r="B91" s="1045" t="s">
        <v>13</v>
      </c>
      <c r="C91" s="415"/>
      <c r="F91" s="935">
        <f>F86+F87+F88+F89+F90</f>
        <v>0</v>
      </c>
      <c r="G91" s="415"/>
      <c r="H91" s="935">
        <f>H86+H87+H88+H89+H90</f>
        <v>0</v>
      </c>
      <c r="I91" s="415"/>
      <c r="J91" s="1829">
        <f>J86+J87+J88+J89+J90</f>
        <v>0</v>
      </c>
      <c r="K91" s="1830"/>
      <c r="L91" s="1830"/>
      <c r="M91" s="1068"/>
      <c r="N91" s="936">
        <f>N86+N87+N88+N89+N90</f>
        <v>0</v>
      </c>
    </row>
    <row r="92" spans="1:18" s="844" customFormat="1" ht="3.75" customHeight="1" thickBot="1">
      <c r="A92" s="1104"/>
      <c r="B92" s="937"/>
      <c r="C92" s="938"/>
      <c r="D92" s="938"/>
      <c r="E92" s="938"/>
      <c r="F92" s="938"/>
      <c r="G92" s="938"/>
      <c r="H92" s="938"/>
      <c r="I92" s="1088"/>
      <c r="J92" s="1088"/>
      <c r="K92" s="1088"/>
      <c r="L92" s="1088"/>
      <c r="M92" s="1088"/>
      <c r="N92" s="1105"/>
    </row>
    <row r="93" spans="1:18" s="844" customFormat="1" ht="13.5" customHeight="1">
      <c r="A93" s="1068"/>
      <c r="C93" s="32"/>
      <c r="D93" s="32"/>
      <c r="E93" s="32"/>
      <c r="F93" s="32"/>
      <c r="G93" s="32"/>
      <c r="H93" s="32"/>
      <c r="N93" s="1068"/>
      <c r="R93" s="1063"/>
    </row>
    <row r="94" spans="1:18" s="844" customFormat="1" ht="11.5">
      <c r="A94" s="1089" t="s">
        <v>446</v>
      </c>
      <c r="B94" s="1106" t="s">
        <v>742</v>
      </c>
      <c r="N94" s="1068"/>
      <c r="R94" s="1063"/>
    </row>
    <row r="95" spans="1:18" s="844" customFormat="1" ht="11.5"/>
    <row r="96" spans="1:18" s="844" customFormat="1" ht="11.5"/>
    <row r="97" spans="1:14" s="844" customFormat="1" ht="11.5"/>
    <row r="98" spans="1:14" s="844" customFormat="1" ht="11.5"/>
    <row r="99" spans="1:14" s="844" customFormat="1" ht="13.5" customHeight="1">
      <c r="A99" s="1068"/>
      <c r="C99" s="32"/>
      <c r="D99" s="32"/>
      <c r="E99" s="32"/>
      <c r="F99" s="32"/>
      <c r="G99" s="32"/>
      <c r="H99" s="32"/>
      <c r="N99" s="1068"/>
    </row>
    <row r="100" spans="1:14" s="844" customFormat="1" ht="11.5">
      <c r="A100" s="1089" t="s">
        <v>445</v>
      </c>
      <c r="B100" s="1106" t="s">
        <v>434</v>
      </c>
    </row>
    <row r="101" spans="1:14" s="844" customFormat="1" ht="11.5"/>
    <row r="102" spans="1:14" s="844" customFormat="1" ht="11.5"/>
    <row r="103" spans="1:14" s="844" customFormat="1" ht="11.5">
      <c r="C103" s="1068"/>
      <c r="E103" s="1068"/>
      <c r="F103" s="1068"/>
      <c r="G103" s="1068"/>
      <c r="H103" s="1068"/>
      <c r="I103" s="1068"/>
      <c r="J103" s="1068"/>
      <c r="K103" s="1068"/>
      <c r="L103" s="1068"/>
      <c r="M103" s="1068"/>
    </row>
    <row r="104" spans="1:14" s="844" customFormat="1" ht="11.5">
      <c r="A104" s="1089" t="s">
        <v>447</v>
      </c>
      <c r="B104" s="1106" t="s">
        <v>435</v>
      </c>
      <c r="C104" s="1068"/>
      <c r="E104" s="1068"/>
      <c r="F104" s="1068"/>
      <c r="G104" s="1068"/>
      <c r="H104" s="1068"/>
      <c r="I104" s="1068"/>
      <c r="J104" s="1068"/>
      <c r="K104" s="1068"/>
      <c r="L104" s="1068"/>
      <c r="M104" s="1068"/>
    </row>
    <row r="109" spans="1:14">
      <c r="A109" s="950" t="s">
        <v>536</v>
      </c>
    </row>
    <row r="110" spans="1:14">
      <c r="A110" s="950" t="s">
        <v>534</v>
      </c>
    </row>
    <row r="111" spans="1:14" ht="86.25" customHeight="1">
      <c r="A111" s="1831" t="s">
        <v>752</v>
      </c>
      <c r="B111" s="1832"/>
      <c r="C111" s="1832"/>
      <c r="D111" s="1832"/>
      <c r="E111" s="1832"/>
      <c r="F111" s="1832"/>
      <c r="G111" s="1832"/>
      <c r="H111" s="1832"/>
      <c r="I111" s="1832"/>
      <c r="J111" s="1832"/>
      <c r="K111" s="1832"/>
      <c r="L111" s="1832"/>
      <c r="M111" s="1832"/>
      <c r="N111" s="1832"/>
    </row>
  </sheetData>
  <mergeCells count="37">
    <mergeCell ref="J31:M31"/>
    <mergeCell ref="J27:M27"/>
    <mergeCell ref="J28:M28"/>
    <mergeCell ref="J29:M29"/>
    <mergeCell ref="J30:M30"/>
    <mergeCell ref="B68:H68"/>
    <mergeCell ref="J32:M32"/>
    <mergeCell ref="J33:M33"/>
    <mergeCell ref="J34:M34"/>
    <mergeCell ref="J35:M35"/>
    <mergeCell ref="B38:N38"/>
    <mergeCell ref="B48:N48"/>
    <mergeCell ref="B63:N63"/>
    <mergeCell ref="B64:H64"/>
    <mergeCell ref="B65:H65"/>
    <mergeCell ref="B66:H66"/>
    <mergeCell ref="B67:H67"/>
    <mergeCell ref="J86:L86"/>
    <mergeCell ref="B69:H69"/>
    <mergeCell ref="B70:H70"/>
    <mergeCell ref="B71:H71"/>
    <mergeCell ref="B72:H72"/>
    <mergeCell ref="B73:H73"/>
    <mergeCell ref="B74:H74"/>
    <mergeCell ref="B75:H75"/>
    <mergeCell ref="B76:H76"/>
    <mergeCell ref="B77:H77"/>
    <mergeCell ref="B84:N84"/>
    <mergeCell ref="J85:L85"/>
    <mergeCell ref="J91:L91"/>
    <mergeCell ref="A111:N111"/>
    <mergeCell ref="J87:L87"/>
    <mergeCell ref="J88:L88"/>
    <mergeCell ref="N88:N90"/>
    <mergeCell ref="J89:L89"/>
    <mergeCell ref="B90:D90"/>
    <mergeCell ref="J90:L90"/>
  </mergeCells>
  <pageMargins left="0.23622047244094491" right="0.23622047244094491" top="0.39370078740157483" bottom="0.43307086614173229" header="0.23622047244094491" footer="0.23622047244094491"/>
  <pageSetup scale="95" orientation="landscape" r:id="rId1"/>
  <headerFooter>
    <oddFooter>&amp;RRapport final d'activité</oddFooter>
  </headerFooter>
  <rowBreaks count="2" manualBreakCount="2">
    <brk id="36" max="16383" man="1"/>
    <brk id="8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70337" r:id="rId4" name="Check Box 1">
              <controlPr defaultSize="0" autoFill="0" autoLine="0" autoPict="0">
                <anchor moveWithCells="1">
                  <from>
                    <xdr:col>7</xdr:col>
                    <xdr:colOff>641350</xdr:colOff>
                    <xdr:row>5</xdr:row>
                    <xdr:rowOff>95250</xdr:rowOff>
                  </from>
                  <to>
                    <xdr:col>8</xdr:col>
                    <xdr:colOff>38100</xdr:colOff>
                    <xdr:row>6</xdr:row>
                    <xdr:rowOff>114300</xdr:rowOff>
                  </to>
                </anchor>
              </controlPr>
            </control>
          </mc:Choice>
        </mc:AlternateContent>
        <mc:AlternateContent xmlns:mc="http://schemas.openxmlformats.org/markup-compatibility/2006">
          <mc:Choice Requires="x14">
            <control shapeId="270338" r:id="rId5" name="Check Box 2">
              <controlPr defaultSize="0" autoFill="0" autoLine="0" autoPict="0">
                <anchor moveWithCells="1">
                  <from>
                    <xdr:col>9</xdr:col>
                    <xdr:colOff>127000</xdr:colOff>
                    <xdr:row>5</xdr:row>
                    <xdr:rowOff>95250</xdr:rowOff>
                  </from>
                  <to>
                    <xdr:col>11</xdr:col>
                    <xdr:colOff>12700</xdr:colOff>
                    <xdr:row>6</xdr:row>
                    <xdr:rowOff>114300</xdr:rowOff>
                  </to>
                </anchor>
              </controlPr>
            </control>
          </mc:Choice>
        </mc:AlternateContent>
        <mc:AlternateContent xmlns:mc="http://schemas.openxmlformats.org/markup-compatibility/2006">
          <mc:Choice Requires="x14">
            <control shapeId="270339" r:id="rId6" name="Check Box 3">
              <controlPr defaultSize="0" autoFill="0" autoLine="0" autoPict="0">
                <anchor moveWithCells="1">
                  <from>
                    <xdr:col>3</xdr:col>
                    <xdr:colOff>514350</xdr:colOff>
                    <xdr:row>56</xdr:row>
                    <xdr:rowOff>133350</xdr:rowOff>
                  </from>
                  <to>
                    <xdr:col>5</xdr:col>
                    <xdr:colOff>488950</xdr:colOff>
                    <xdr:row>58</xdr:row>
                    <xdr:rowOff>38100</xdr:rowOff>
                  </to>
                </anchor>
              </controlPr>
            </control>
          </mc:Choice>
        </mc:AlternateContent>
        <mc:AlternateContent xmlns:mc="http://schemas.openxmlformats.org/markup-compatibility/2006">
          <mc:Choice Requires="x14">
            <control shapeId="270340" r:id="rId7" name="Check Box 4">
              <controlPr defaultSize="0" autoFill="0" autoLine="0" autoPict="0">
                <anchor moveWithCells="1">
                  <from>
                    <xdr:col>3</xdr:col>
                    <xdr:colOff>514350</xdr:colOff>
                    <xdr:row>57</xdr:row>
                    <xdr:rowOff>152400</xdr:rowOff>
                  </from>
                  <to>
                    <xdr:col>5</xdr:col>
                    <xdr:colOff>488950</xdr:colOff>
                    <xdr:row>59</xdr:row>
                    <xdr:rowOff>19050</xdr:rowOff>
                  </to>
                </anchor>
              </controlPr>
            </control>
          </mc:Choice>
        </mc:AlternateContent>
        <mc:AlternateContent xmlns:mc="http://schemas.openxmlformats.org/markup-compatibility/2006">
          <mc:Choice Requires="x14">
            <control shapeId="270341" r:id="rId8" name="Check Box 5">
              <controlPr defaultSize="0" autoFill="0" autoLine="0" autoPict="0">
                <anchor moveWithCells="1">
                  <from>
                    <xdr:col>3</xdr:col>
                    <xdr:colOff>514350</xdr:colOff>
                    <xdr:row>58</xdr:row>
                    <xdr:rowOff>88900</xdr:rowOff>
                  </from>
                  <to>
                    <xdr:col>5</xdr:col>
                    <xdr:colOff>488950</xdr:colOff>
                    <xdr:row>60</xdr:row>
                    <xdr:rowOff>31750</xdr:rowOff>
                  </to>
                </anchor>
              </controlPr>
            </control>
          </mc:Choice>
        </mc:AlternateContent>
        <mc:AlternateContent xmlns:mc="http://schemas.openxmlformats.org/markup-compatibility/2006">
          <mc:Choice Requires="x14">
            <control shapeId="270342" r:id="rId9" name="Check Box 6">
              <controlPr defaultSize="0" autoFill="0" autoLine="0" autoPict="0">
                <anchor moveWithCells="1">
                  <from>
                    <xdr:col>7</xdr:col>
                    <xdr:colOff>19050</xdr:colOff>
                    <xdr:row>56</xdr:row>
                    <xdr:rowOff>133350</xdr:rowOff>
                  </from>
                  <to>
                    <xdr:col>7</xdr:col>
                    <xdr:colOff>590550</xdr:colOff>
                    <xdr:row>58</xdr:row>
                    <xdr:rowOff>38100</xdr:rowOff>
                  </to>
                </anchor>
              </controlPr>
            </control>
          </mc:Choice>
        </mc:AlternateContent>
        <mc:AlternateContent xmlns:mc="http://schemas.openxmlformats.org/markup-compatibility/2006">
          <mc:Choice Requires="x14">
            <control shapeId="270343" r:id="rId10" name="Check Box 7">
              <controlPr defaultSize="0" autoFill="0" autoLine="0" autoPict="0">
                <anchor moveWithCells="1">
                  <from>
                    <xdr:col>7</xdr:col>
                    <xdr:colOff>19050</xdr:colOff>
                    <xdr:row>57</xdr:row>
                    <xdr:rowOff>146050</xdr:rowOff>
                  </from>
                  <to>
                    <xdr:col>7</xdr:col>
                    <xdr:colOff>508000</xdr:colOff>
                    <xdr:row>59</xdr:row>
                    <xdr:rowOff>12700</xdr:rowOff>
                  </to>
                </anchor>
              </controlPr>
            </control>
          </mc:Choice>
        </mc:AlternateContent>
        <mc:AlternateContent xmlns:mc="http://schemas.openxmlformats.org/markup-compatibility/2006">
          <mc:Choice Requires="x14">
            <control shapeId="270344" r:id="rId11" name="Check Box 8">
              <controlPr defaultSize="0" autoFill="0" autoLine="0" autoPict="0">
                <anchor moveWithCells="1">
                  <from>
                    <xdr:col>7</xdr:col>
                    <xdr:colOff>19050</xdr:colOff>
                    <xdr:row>58</xdr:row>
                    <xdr:rowOff>95250</xdr:rowOff>
                  </from>
                  <to>
                    <xdr:col>7</xdr:col>
                    <xdr:colOff>590550</xdr:colOff>
                    <xdr:row>60</xdr:row>
                    <xdr:rowOff>38100</xdr:rowOff>
                  </to>
                </anchor>
              </controlPr>
            </control>
          </mc:Choice>
        </mc:AlternateContent>
        <mc:AlternateContent xmlns:mc="http://schemas.openxmlformats.org/markup-compatibility/2006">
          <mc:Choice Requires="x14">
            <control shapeId="270345" r:id="rId12" name="Check Box 9">
              <controlPr defaultSize="0" autoFill="0" autoLine="0" autoPict="0">
                <anchor moveWithCells="1">
                  <from>
                    <xdr:col>7</xdr:col>
                    <xdr:colOff>641350</xdr:colOff>
                    <xdr:row>6</xdr:row>
                    <xdr:rowOff>95250</xdr:rowOff>
                  </from>
                  <to>
                    <xdr:col>8</xdr:col>
                    <xdr:colOff>38100</xdr:colOff>
                    <xdr:row>7</xdr:row>
                    <xdr:rowOff>114300</xdr:rowOff>
                  </to>
                </anchor>
              </controlPr>
            </control>
          </mc:Choice>
        </mc:AlternateContent>
        <mc:AlternateContent xmlns:mc="http://schemas.openxmlformats.org/markup-compatibility/2006">
          <mc:Choice Requires="x14">
            <control shapeId="270346" r:id="rId13" name="Check Box 10">
              <controlPr defaultSize="0" autoFill="0" autoLine="0" autoPict="0">
                <anchor moveWithCells="1">
                  <from>
                    <xdr:col>9</xdr:col>
                    <xdr:colOff>127000</xdr:colOff>
                    <xdr:row>6</xdr:row>
                    <xdr:rowOff>88900</xdr:rowOff>
                  </from>
                  <to>
                    <xdr:col>11</xdr:col>
                    <xdr:colOff>12700</xdr:colOff>
                    <xdr:row>7</xdr:row>
                    <xdr:rowOff>107950</xdr:rowOff>
                  </to>
                </anchor>
              </controlPr>
            </control>
          </mc:Choice>
        </mc:AlternateContent>
        <mc:AlternateContent xmlns:mc="http://schemas.openxmlformats.org/markup-compatibility/2006">
          <mc:Choice Requires="x14">
            <control shapeId="270347" r:id="rId14" name="Check Box 11">
              <controlPr defaultSize="0" autoFill="0" autoLine="0" autoPict="0">
                <anchor moveWithCells="1">
                  <from>
                    <xdr:col>7</xdr:col>
                    <xdr:colOff>641350</xdr:colOff>
                    <xdr:row>7</xdr:row>
                    <xdr:rowOff>76200</xdr:rowOff>
                  </from>
                  <to>
                    <xdr:col>8</xdr:col>
                    <xdr:colOff>38100</xdr:colOff>
                    <xdr:row>8</xdr:row>
                    <xdr:rowOff>95250</xdr:rowOff>
                  </to>
                </anchor>
              </controlPr>
            </control>
          </mc:Choice>
        </mc:AlternateContent>
        <mc:AlternateContent xmlns:mc="http://schemas.openxmlformats.org/markup-compatibility/2006">
          <mc:Choice Requires="x14">
            <control shapeId="270348" r:id="rId15" name="Check Box 12">
              <controlPr defaultSize="0" autoFill="0" autoLine="0" autoPict="0">
                <anchor moveWithCells="1">
                  <from>
                    <xdr:col>9</xdr:col>
                    <xdr:colOff>127000</xdr:colOff>
                    <xdr:row>7</xdr:row>
                    <xdr:rowOff>76200</xdr:rowOff>
                  </from>
                  <to>
                    <xdr:col>11</xdr:col>
                    <xdr:colOff>12700</xdr:colOff>
                    <xdr:row>8</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5"/>
  <sheetViews>
    <sheetView showGridLines="0" showZeros="0" zoomScaleNormal="100" zoomScaleSheetLayoutView="110" workbookViewId="0">
      <selection activeCell="C7" sqref="C7"/>
    </sheetView>
  </sheetViews>
  <sheetFormatPr baseColWidth="10" defaultRowHeight="12.5"/>
  <cols>
    <col min="1" max="1" width="36.81640625" style="849" customWidth="1"/>
    <col min="2" max="2" width="4.453125" style="1252" customWidth="1"/>
    <col min="3" max="3" width="15.1796875" style="849" customWidth="1"/>
    <col min="4" max="4" width="4.453125" style="1252" customWidth="1"/>
    <col min="5" max="5" width="15" style="849" customWidth="1"/>
    <col min="6" max="6" width="4.453125" style="1252" customWidth="1"/>
    <col min="7" max="7" width="15.7265625" style="849" customWidth="1"/>
    <col min="8" max="8" width="4.453125" style="1252" customWidth="1"/>
    <col min="9" max="9" width="15.7265625" style="849" customWidth="1"/>
    <col min="10" max="10" width="4.453125" style="1252" customWidth="1"/>
    <col min="11" max="11" width="12.7265625" style="849" customWidth="1"/>
    <col min="12" max="12" width="15.1796875" style="849" customWidth="1"/>
    <col min="13" max="260" width="11.453125" style="849"/>
    <col min="261" max="261" width="33.1796875" style="849" customWidth="1"/>
    <col min="262" max="266" width="16.81640625" style="849" customWidth="1"/>
    <col min="267" max="267" width="13.453125" style="849" customWidth="1"/>
    <col min="268" max="268" width="15.1796875" style="849" customWidth="1"/>
    <col min="269" max="516" width="11.453125" style="849"/>
    <col min="517" max="517" width="33.1796875" style="849" customWidth="1"/>
    <col min="518" max="522" width="16.81640625" style="849" customWidth="1"/>
    <col min="523" max="523" width="13.453125" style="849" customWidth="1"/>
    <col min="524" max="524" width="15.1796875" style="849" customWidth="1"/>
    <col min="525" max="772" width="11.453125" style="849"/>
    <col min="773" max="773" width="33.1796875" style="849" customWidth="1"/>
    <col min="774" max="778" width="16.81640625" style="849" customWidth="1"/>
    <col min="779" max="779" width="13.453125" style="849" customWidth="1"/>
    <col min="780" max="780" width="15.1796875" style="849" customWidth="1"/>
    <col min="781" max="1028" width="11.453125" style="849"/>
    <col min="1029" max="1029" width="33.1796875" style="849" customWidth="1"/>
    <col min="1030" max="1034" width="16.81640625" style="849" customWidth="1"/>
    <col min="1035" max="1035" width="13.453125" style="849" customWidth="1"/>
    <col min="1036" max="1036" width="15.1796875" style="849" customWidth="1"/>
    <col min="1037" max="1284" width="11.453125" style="849"/>
    <col min="1285" max="1285" width="33.1796875" style="849" customWidth="1"/>
    <col min="1286" max="1290" width="16.81640625" style="849" customWidth="1"/>
    <col min="1291" max="1291" width="13.453125" style="849" customWidth="1"/>
    <col min="1292" max="1292" width="15.1796875" style="849" customWidth="1"/>
    <col min="1293" max="1540" width="11.453125" style="849"/>
    <col min="1541" max="1541" width="33.1796875" style="849" customWidth="1"/>
    <col min="1542" max="1546" width="16.81640625" style="849" customWidth="1"/>
    <col min="1547" max="1547" width="13.453125" style="849" customWidth="1"/>
    <col min="1548" max="1548" width="15.1796875" style="849" customWidth="1"/>
    <col min="1549" max="1796" width="11.453125" style="849"/>
    <col min="1797" max="1797" width="33.1796875" style="849" customWidth="1"/>
    <col min="1798" max="1802" width="16.81640625" style="849" customWidth="1"/>
    <col min="1803" max="1803" width="13.453125" style="849" customWidth="1"/>
    <col min="1804" max="1804" width="15.1796875" style="849" customWidth="1"/>
    <col min="1805" max="2052" width="11.453125" style="849"/>
    <col min="2053" max="2053" width="33.1796875" style="849" customWidth="1"/>
    <col min="2054" max="2058" width="16.81640625" style="849" customWidth="1"/>
    <col min="2059" max="2059" width="13.453125" style="849" customWidth="1"/>
    <col min="2060" max="2060" width="15.1796875" style="849" customWidth="1"/>
    <col min="2061" max="2308" width="11.453125" style="849"/>
    <col min="2309" max="2309" width="33.1796875" style="849" customWidth="1"/>
    <col min="2310" max="2314" width="16.81640625" style="849" customWidth="1"/>
    <col min="2315" max="2315" width="13.453125" style="849" customWidth="1"/>
    <col min="2316" max="2316" width="15.1796875" style="849" customWidth="1"/>
    <col min="2317" max="2564" width="11.453125" style="849"/>
    <col min="2565" max="2565" width="33.1796875" style="849" customWidth="1"/>
    <col min="2566" max="2570" width="16.81640625" style="849" customWidth="1"/>
    <col min="2571" max="2571" width="13.453125" style="849" customWidth="1"/>
    <col min="2572" max="2572" width="15.1796875" style="849" customWidth="1"/>
    <col min="2573" max="2820" width="11.453125" style="849"/>
    <col min="2821" max="2821" width="33.1796875" style="849" customWidth="1"/>
    <col min="2822" max="2826" width="16.81640625" style="849" customWidth="1"/>
    <col min="2827" max="2827" width="13.453125" style="849" customWidth="1"/>
    <col min="2828" max="2828" width="15.1796875" style="849" customWidth="1"/>
    <col min="2829" max="3076" width="11.453125" style="849"/>
    <col min="3077" max="3077" width="33.1796875" style="849" customWidth="1"/>
    <col min="3078" max="3082" width="16.81640625" style="849" customWidth="1"/>
    <col min="3083" max="3083" width="13.453125" style="849" customWidth="1"/>
    <col min="3084" max="3084" width="15.1796875" style="849" customWidth="1"/>
    <col min="3085" max="3332" width="11.453125" style="849"/>
    <col min="3333" max="3333" width="33.1796875" style="849" customWidth="1"/>
    <col min="3334" max="3338" width="16.81640625" style="849" customWidth="1"/>
    <col min="3339" max="3339" width="13.453125" style="849" customWidth="1"/>
    <col min="3340" max="3340" width="15.1796875" style="849" customWidth="1"/>
    <col min="3341" max="3588" width="11.453125" style="849"/>
    <col min="3589" max="3589" width="33.1796875" style="849" customWidth="1"/>
    <col min="3590" max="3594" width="16.81640625" style="849" customWidth="1"/>
    <col min="3595" max="3595" width="13.453125" style="849" customWidth="1"/>
    <col min="3596" max="3596" width="15.1796875" style="849" customWidth="1"/>
    <col min="3597" max="3844" width="11.453125" style="849"/>
    <col min="3845" max="3845" width="33.1796875" style="849" customWidth="1"/>
    <col min="3846" max="3850" width="16.81640625" style="849" customWidth="1"/>
    <col min="3851" max="3851" width="13.453125" style="849" customWidth="1"/>
    <col min="3852" max="3852" width="15.1796875" style="849" customWidth="1"/>
    <col min="3853" max="4100" width="11.453125" style="849"/>
    <col min="4101" max="4101" width="33.1796875" style="849" customWidth="1"/>
    <col min="4102" max="4106" width="16.81640625" style="849" customWidth="1"/>
    <col min="4107" max="4107" width="13.453125" style="849" customWidth="1"/>
    <col min="4108" max="4108" width="15.1796875" style="849" customWidth="1"/>
    <col min="4109" max="4356" width="11.453125" style="849"/>
    <col min="4357" max="4357" width="33.1796875" style="849" customWidth="1"/>
    <col min="4358" max="4362" width="16.81640625" style="849" customWidth="1"/>
    <col min="4363" max="4363" width="13.453125" style="849" customWidth="1"/>
    <col min="4364" max="4364" width="15.1796875" style="849" customWidth="1"/>
    <col min="4365" max="4612" width="11.453125" style="849"/>
    <col min="4613" max="4613" width="33.1796875" style="849" customWidth="1"/>
    <col min="4614" max="4618" width="16.81640625" style="849" customWidth="1"/>
    <col min="4619" max="4619" width="13.453125" style="849" customWidth="1"/>
    <col min="4620" max="4620" width="15.1796875" style="849" customWidth="1"/>
    <col min="4621" max="4868" width="11.453125" style="849"/>
    <col min="4869" max="4869" width="33.1796875" style="849" customWidth="1"/>
    <col min="4870" max="4874" width="16.81640625" style="849" customWidth="1"/>
    <col min="4875" max="4875" width="13.453125" style="849" customWidth="1"/>
    <col min="4876" max="4876" width="15.1796875" style="849" customWidth="1"/>
    <col min="4877" max="5124" width="11.453125" style="849"/>
    <col min="5125" max="5125" width="33.1796875" style="849" customWidth="1"/>
    <col min="5126" max="5130" width="16.81640625" style="849" customWidth="1"/>
    <col min="5131" max="5131" width="13.453125" style="849" customWidth="1"/>
    <col min="5132" max="5132" width="15.1796875" style="849" customWidth="1"/>
    <col min="5133" max="5380" width="11.453125" style="849"/>
    <col min="5381" max="5381" width="33.1796875" style="849" customWidth="1"/>
    <col min="5382" max="5386" width="16.81640625" style="849" customWidth="1"/>
    <col min="5387" max="5387" width="13.453125" style="849" customWidth="1"/>
    <col min="5388" max="5388" width="15.1796875" style="849" customWidth="1"/>
    <col min="5389" max="5636" width="11.453125" style="849"/>
    <col min="5637" max="5637" width="33.1796875" style="849" customWidth="1"/>
    <col min="5638" max="5642" width="16.81640625" style="849" customWidth="1"/>
    <col min="5643" max="5643" width="13.453125" style="849" customWidth="1"/>
    <col min="5644" max="5644" width="15.1796875" style="849" customWidth="1"/>
    <col min="5645" max="5892" width="11.453125" style="849"/>
    <col min="5893" max="5893" width="33.1796875" style="849" customWidth="1"/>
    <col min="5894" max="5898" width="16.81640625" style="849" customWidth="1"/>
    <col min="5899" max="5899" width="13.453125" style="849" customWidth="1"/>
    <col min="5900" max="5900" width="15.1796875" style="849" customWidth="1"/>
    <col min="5901" max="6148" width="11.453125" style="849"/>
    <col min="6149" max="6149" width="33.1796875" style="849" customWidth="1"/>
    <col min="6150" max="6154" width="16.81640625" style="849" customWidth="1"/>
    <col min="6155" max="6155" width="13.453125" style="849" customWidth="1"/>
    <col min="6156" max="6156" width="15.1796875" style="849" customWidth="1"/>
    <col min="6157" max="6404" width="11.453125" style="849"/>
    <col min="6405" max="6405" width="33.1796875" style="849" customWidth="1"/>
    <col min="6406" max="6410" width="16.81640625" style="849" customWidth="1"/>
    <col min="6411" max="6411" width="13.453125" style="849" customWidth="1"/>
    <col min="6412" max="6412" width="15.1796875" style="849" customWidth="1"/>
    <col min="6413" max="6660" width="11.453125" style="849"/>
    <col min="6661" max="6661" width="33.1796875" style="849" customWidth="1"/>
    <col min="6662" max="6666" width="16.81640625" style="849" customWidth="1"/>
    <col min="6667" max="6667" width="13.453125" style="849" customWidth="1"/>
    <col min="6668" max="6668" width="15.1796875" style="849" customWidth="1"/>
    <col min="6669" max="6916" width="11.453125" style="849"/>
    <col min="6917" max="6917" width="33.1796875" style="849" customWidth="1"/>
    <col min="6918" max="6922" width="16.81640625" style="849" customWidth="1"/>
    <col min="6923" max="6923" width="13.453125" style="849" customWidth="1"/>
    <col min="6924" max="6924" width="15.1796875" style="849" customWidth="1"/>
    <col min="6925" max="7172" width="11.453125" style="849"/>
    <col min="7173" max="7173" width="33.1796875" style="849" customWidth="1"/>
    <col min="7174" max="7178" width="16.81640625" style="849" customWidth="1"/>
    <col min="7179" max="7179" width="13.453125" style="849" customWidth="1"/>
    <col min="7180" max="7180" width="15.1796875" style="849" customWidth="1"/>
    <col min="7181" max="7428" width="11.453125" style="849"/>
    <col min="7429" max="7429" width="33.1796875" style="849" customWidth="1"/>
    <col min="7430" max="7434" width="16.81640625" style="849" customWidth="1"/>
    <col min="7435" max="7435" width="13.453125" style="849" customWidth="1"/>
    <col min="7436" max="7436" width="15.1796875" style="849" customWidth="1"/>
    <col min="7437" max="7684" width="11.453125" style="849"/>
    <col min="7685" max="7685" width="33.1796875" style="849" customWidth="1"/>
    <col min="7686" max="7690" width="16.81640625" style="849" customWidth="1"/>
    <col min="7691" max="7691" width="13.453125" style="849" customWidth="1"/>
    <col min="7692" max="7692" width="15.1796875" style="849" customWidth="1"/>
    <col min="7693" max="7940" width="11.453125" style="849"/>
    <col min="7941" max="7941" width="33.1796875" style="849" customWidth="1"/>
    <col min="7942" max="7946" width="16.81640625" style="849" customWidth="1"/>
    <col min="7947" max="7947" width="13.453125" style="849" customWidth="1"/>
    <col min="7948" max="7948" width="15.1796875" style="849" customWidth="1"/>
    <col min="7949" max="8196" width="11.453125" style="849"/>
    <col min="8197" max="8197" width="33.1796875" style="849" customWidth="1"/>
    <col min="8198" max="8202" width="16.81640625" style="849" customWidth="1"/>
    <col min="8203" max="8203" width="13.453125" style="849" customWidth="1"/>
    <col min="8204" max="8204" width="15.1796875" style="849" customWidth="1"/>
    <col min="8205" max="8452" width="11.453125" style="849"/>
    <col min="8453" max="8453" width="33.1796875" style="849" customWidth="1"/>
    <col min="8454" max="8458" width="16.81640625" style="849" customWidth="1"/>
    <col min="8459" max="8459" width="13.453125" style="849" customWidth="1"/>
    <col min="8460" max="8460" width="15.1796875" style="849" customWidth="1"/>
    <col min="8461" max="8708" width="11.453125" style="849"/>
    <col min="8709" max="8709" width="33.1796875" style="849" customWidth="1"/>
    <col min="8710" max="8714" width="16.81640625" style="849" customWidth="1"/>
    <col min="8715" max="8715" width="13.453125" style="849" customWidth="1"/>
    <col min="8716" max="8716" width="15.1796875" style="849" customWidth="1"/>
    <col min="8717" max="8964" width="11.453125" style="849"/>
    <col min="8965" max="8965" width="33.1796875" style="849" customWidth="1"/>
    <col min="8966" max="8970" width="16.81640625" style="849" customWidth="1"/>
    <col min="8971" max="8971" width="13.453125" style="849" customWidth="1"/>
    <col min="8972" max="8972" width="15.1796875" style="849" customWidth="1"/>
    <col min="8973" max="9220" width="11.453125" style="849"/>
    <col min="9221" max="9221" width="33.1796875" style="849" customWidth="1"/>
    <col min="9222" max="9226" width="16.81640625" style="849" customWidth="1"/>
    <col min="9227" max="9227" width="13.453125" style="849" customWidth="1"/>
    <col min="9228" max="9228" width="15.1796875" style="849" customWidth="1"/>
    <col min="9229" max="9476" width="11.453125" style="849"/>
    <col min="9477" max="9477" width="33.1796875" style="849" customWidth="1"/>
    <col min="9478" max="9482" width="16.81640625" style="849" customWidth="1"/>
    <col min="9483" max="9483" width="13.453125" style="849" customWidth="1"/>
    <col min="9484" max="9484" width="15.1796875" style="849" customWidth="1"/>
    <col min="9485" max="9732" width="11.453125" style="849"/>
    <col min="9733" max="9733" width="33.1796875" style="849" customWidth="1"/>
    <col min="9734" max="9738" width="16.81640625" style="849" customWidth="1"/>
    <col min="9739" max="9739" width="13.453125" style="849" customWidth="1"/>
    <col min="9740" max="9740" width="15.1796875" style="849" customWidth="1"/>
    <col min="9741" max="9988" width="11.453125" style="849"/>
    <col min="9989" max="9989" width="33.1796875" style="849" customWidth="1"/>
    <col min="9990" max="9994" width="16.81640625" style="849" customWidth="1"/>
    <col min="9995" max="9995" width="13.453125" style="849" customWidth="1"/>
    <col min="9996" max="9996" width="15.1796875" style="849" customWidth="1"/>
    <col min="9997" max="10244" width="11.453125" style="849"/>
    <col min="10245" max="10245" width="33.1796875" style="849" customWidth="1"/>
    <col min="10246" max="10250" width="16.81640625" style="849" customWidth="1"/>
    <col min="10251" max="10251" width="13.453125" style="849" customWidth="1"/>
    <col min="10252" max="10252" width="15.1796875" style="849" customWidth="1"/>
    <col min="10253" max="10500" width="11.453125" style="849"/>
    <col min="10501" max="10501" width="33.1796875" style="849" customWidth="1"/>
    <col min="10502" max="10506" width="16.81640625" style="849" customWidth="1"/>
    <col min="10507" max="10507" width="13.453125" style="849" customWidth="1"/>
    <col min="10508" max="10508" width="15.1796875" style="849" customWidth="1"/>
    <col min="10509" max="10756" width="11.453125" style="849"/>
    <col min="10757" max="10757" width="33.1796875" style="849" customWidth="1"/>
    <col min="10758" max="10762" width="16.81640625" style="849" customWidth="1"/>
    <col min="10763" max="10763" width="13.453125" style="849" customWidth="1"/>
    <col min="10764" max="10764" width="15.1796875" style="849" customWidth="1"/>
    <col min="10765" max="11012" width="11.453125" style="849"/>
    <col min="11013" max="11013" width="33.1796875" style="849" customWidth="1"/>
    <col min="11014" max="11018" width="16.81640625" style="849" customWidth="1"/>
    <col min="11019" max="11019" width="13.453125" style="849" customWidth="1"/>
    <col min="11020" max="11020" width="15.1796875" style="849" customWidth="1"/>
    <col min="11021" max="11268" width="11.453125" style="849"/>
    <col min="11269" max="11269" width="33.1796875" style="849" customWidth="1"/>
    <col min="11270" max="11274" width="16.81640625" style="849" customWidth="1"/>
    <col min="11275" max="11275" width="13.453125" style="849" customWidth="1"/>
    <col min="11276" max="11276" width="15.1796875" style="849" customWidth="1"/>
    <col min="11277" max="11524" width="11.453125" style="849"/>
    <col min="11525" max="11525" width="33.1796875" style="849" customWidth="1"/>
    <col min="11526" max="11530" width="16.81640625" style="849" customWidth="1"/>
    <col min="11531" max="11531" width="13.453125" style="849" customWidth="1"/>
    <col min="11532" max="11532" width="15.1796875" style="849" customWidth="1"/>
    <col min="11533" max="11780" width="11.453125" style="849"/>
    <col min="11781" max="11781" width="33.1796875" style="849" customWidth="1"/>
    <col min="11782" max="11786" width="16.81640625" style="849" customWidth="1"/>
    <col min="11787" max="11787" width="13.453125" style="849" customWidth="1"/>
    <col min="11788" max="11788" width="15.1796875" style="849" customWidth="1"/>
    <col min="11789" max="12036" width="11.453125" style="849"/>
    <col min="12037" max="12037" width="33.1796875" style="849" customWidth="1"/>
    <col min="12038" max="12042" width="16.81640625" style="849" customWidth="1"/>
    <col min="12043" max="12043" width="13.453125" style="849" customWidth="1"/>
    <col min="12044" max="12044" width="15.1796875" style="849" customWidth="1"/>
    <col min="12045" max="12292" width="11.453125" style="849"/>
    <col min="12293" max="12293" width="33.1796875" style="849" customWidth="1"/>
    <col min="12294" max="12298" width="16.81640625" style="849" customWidth="1"/>
    <col min="12299" max="12299" width="13.453125" style="849" customWidth="1"/>
    <col min="12300" max="12300" width="15.1796875" style="849" customWidth="1"/>
    <col min="12301" max="12548" width="11.453125" style="849"/>
    <col min="12549" max="12549" width="33.1796875" style="849" customWidth="1"/>
    <col min="12550" max="12554" width="16.81640625" style="849" customWidth="1"/>
    <col min="12555" max="12555" width="13.453125" style="849" customWidth="1"/>
    <col min="12556" max="12556" width="15.1796875" style="849" customWidth="1"/>
    <col min="12557" max="12804" width="11.453125" style="849"/>
    <col min="12805" max="12805" width="33.1796875" style="849" customWidth="1"/>
    <col min="12806" max="12810" width="16.81640625" style="849" customWidth="1"/>
    <col min="12811" max="12811" width="13.453125" style="849" customWidth="1"/>
    <col min="12812" max="12812" width="15.1796875" style="849" customWidth="1"/>
    <col min="12813" max="13060" width="11.453125" style="849"/>
    <col min="13061" max="13061" width="33.1796875" style="849" customWidth="1"/>
    <col min="13062" max="13066" width="16.81640625" style="849" customWidth="1"/>
    <col min="13067" max="13067" width="13.453125" style="849" customWidth="1"/>
    <col min="13068" max="13068" width="15.1796875" style="849" customWidth="1"/>
    <col min="13069" max="13316" width="11.453125" style="849"/>
    <col min="13317" max="13317" width="33.1796875" style="849" customWidth="1"/>
    <col min="13318" max="13322" width="16.81640625" style="849" customWidth="1"/>
    <col min="13323" max="13323" width="13.453125" style="849" customWidth="1"/>
    <col min="13324" max="13324" width="15.1796875" style="849" customWidth="1"/>
    <col min="13325" max="13572" width="11.453125" style="849"/>
    <col min="13573" max="13573" width="33.1796875" style="849" customWidth="1"/>
    <col min="13574" max="13578" width="16.81640625" style="849" customWidth="1"/>
    <col min="13579" max="13579" width="13.453125" style="849" customWidth="1"/>
    <col min="13580" max="13580" width="15.1796875" style="849" customWidth="1"/>
    <col min="13581" max="13828" width="11.453125" style="849"/>
    <col min="13829" max="13829" width="33.1796875" style="849" customWidth="1"/>
    <col min="13830" max="13834" width="16.81640625" style="849" customWidth="1"/>
    <col min="13835" max="13835" width="13.453125" style="849" customWidth="1"/>
    <col min="13836" max="13836" width="15.1796875" style="849" customWidth="1"/>
    <col min="13837" max="14084" width="11.453125" style="849"/>
    <col min="14085" max="14085" width="33.1796875" style="849" customWidth="1"/>
    <col min="14086" max="14090" width="16.81640625" style="849" customWidth="1"/>
    <col min="14091" max="14091" width="13.453125" style="849" customWidth="1"/>
    <col min="14092" max="14092" width="15.1796875" style="849" customWidth="1"/>
    <col min="14093" max="14340" width="11.453125" style="849"/>
    <col min="14341" max="14341" width="33.1796875" style="849" customWidth="1"/>
    <col min="14342" max="14346" width="16.81640625" style="849" customWidth="1"/>
    <col min="14347" max="14347" width="13.453125" style="849" customWidth="1"/>
    <col min="14348" max="14348" width="15.1796875" style="849" customWidth="1"/>
    <col min="14349" max="14596" width="11.453125" style="849"/>
    <col min="14597" max="14597" width="33.1796875" style="849" customWidth="1"/>
    <col min="14598" max="14602" width="16.81640625" style="849" customWidth="1"/>
    <col min="14603" max="14603" width="13.453125" style="849" customWidth="1"/>
    <col min="14604" max="14604" width="15.1796875" style="849" customWidth="1"/>
    <col min="14605" max="14852" width="11.453125" style="849"/>
    <col min="14853" max="14853" width="33.1796875" style="849" customWidth="1"/>
    <col min="14854" max="14858" width="16.81640625" style="849" customWidth="1"/>
    <col min="14859" max="14859" width="13.453125" style="849" customWidth="1"/>
    <col min="14860" max="14860" width="15.1796875" style="849" customWidth="1"/>
    <col min="14861" max="15108" width="11.453125" style="849"/>
    <col min="15109" max="15109" width="33.1796875" style="849" customWidth="1"/>
    <col min="15110" max="15114" width="16.81640625" style="849" customWidth="1"/>
    <col min="15115" max="15115" width="13.453125" style="849" customWidth="1"/>
    <col min="15116" max="15116" width="15.1796875" style="849" customWidth="1"/>
    <col min="15117" max="15364" width="11.453125" style="849"/>
    <col min="15365" max="15365" width="33.1796875" style="849" customWidth="1"/>
    <col min="15366" max="15370" width="16.81640625" style="849" customWidth="1"/>
    <col min="15371" max="15371" width="13.453125" style="849" customWidth="1"/>
    <col min="15372" max="15372" width="15.1796875" style="849" customWidth="1"/>
    <col min="15373" max="15620" width="11.453125" style="849"/>
    <col min="15621" max="15621" width="33.1796875" style="849" customWidth="1"/>
    <col min="15622" max="15626" width="16.81640625" style="849" customWidth="1"/>
    <col min="15627" max="15627" width="13.453125" style="849" customWidth="1"/>
    <col min="15628" max="15628" width="15.1796875" style="849" customWidth="1"/>
    <col min="15629" max="15876" width="11.453125" style="849"/>
    <col min="15877" max="15877" width="33.1796875" style="849" customWidth="1"/>
    <col min="15878" max="15882" width="16.81640625" style="849" customWidth="1"/>
    <col min="15883" max="15883" width="13.453125" style="849" customWidth="1"/>
    <col min="15884" max="15884" width="15.1796875" style="849" customWidth="1"/>
    <col min="15885" max="16132" width="11.453125" style="849"/>
    <col min="16133" max="16133" width="33.1796875" style="849" customWidth="1"/>
    <col min="16134" max="16138" width="16.81640625" style="849" customWidth="1"/>
    <col min="16139" max="16139" width="13.453125" style="849" customWidth="1"/>
    <col min="16140" max="16140" width="15.1796875" style="849" customWidth="1"/>
    <col min="16141" max="16384" width="11.453125" style="849"/>
  </cols>
  <sheetData>
    <row r="1" spans="1:14" s="943" customFormat="1" ht="26.25" customHeight="1">
      <c r="A1" s="942" t="str">
        <f>"Section 6b : Bilan - Rémunération des artistes et des créateurs "&amp;'Page de garde'!C4</f>
        <v>Section 6b : Bilan - Rémunération des artistes et des créateurs 2021-2022</v>
      </c>
      <c r="B1" s="1240"/>
      <c r="C1" s="942"/>
      <c r="D1" s="1240"/>
      <c r="E1" s="942"/>
      <c r="F1" s="1240"/>
      <c r="G1" s="942"/>
      <c r="H1" s="1240"/>
      <c r="I1" s="942"/>
      <c r="J1" s="1240"/>
      <c r="K1" s="983" t="s">
        <v>500</v>
      </c>
      <c r="L1" s="984"/>
      <c r="M1" s="985"/>
      <c r="N1" s="984"/>
    </row>
    <row r="2" spans="1:14" s="943" customFormat="1" ht="16.5" customHeight="1">
      <c r="A2" s="986" t="s">
        <v>710</v>
      </c>
      <c r="B2" s="1240"/>
      <c r="C2" s="942"/>
      <c r="D2" s="1240"/>
      <c r="E2" s="942"/>
      <c r="F2" s="1240"/>
      <c r="G2" s="942"/>
      <c r="H2" s="1240"/>
      <c r="I2" s="942"/>
      <c r="J2" s="1240"/>
      <c r="K2" s="983" t="s">
        <v>501</v>
      </c>
      <c r="L2" s="984"/>
      <c r="M2" s="985"/>
      <c r="N2" s="984"/>
    </row>
    <row r="3" spans="1:14" s="943" customFormat="1" ht="16.5" customHeight="1">
      <c r="A3" s="918" t="s">
        <v>744</v>
      </c>
      <c r="B3" s="1240"/>
      <c r="C3" s="942"/>
      <c r="D3" s="1240"/>
      <c r="E3" s="942"/>
      <c r="F3" s="1240"/>
      <c r="G3" s="942"/>
      <c r="H3" s="1240"/>
      <c r="I3" s="942"/>
      <c r="J3" s="1240"/>
      <c r="K3" s="983"/>
      <c r="L3" s="984"/>
      <c r="M3" s="985"/>
      <c r="N3" s="984"/>
    </row>
    <row r="4" spans="1:14" s="943" customFormat="1" ht="15" customHeight="1">
      <c r="A4" s="918" t="s">
        <v>456</v>
      </c>
      <c r="B4" s="1240"/>
      <c r="C4" s="942"/>
      <c r="D4" s="1240"/>
      <c r="E4" s="942"/>
      <c r="F4" s="1240"/>
      <c r="G4" s="942"/>
      <c r="H4" s="1240"/>
      <c r="I4" s="942"/>
      <c r="J4" s="1240"/>
      <c r="K4" s="983"/>
      <c r="L4" s="984"/>
      <c r="M4" s="985"/>
      <c r="N4" s="984"/>
    </row>
    <row r="5" spans="1:14" s="943" customFormat="1" ht="15" hidden="1" customHeight="1">
      <c r="B5" s="1241"/>
      <c r="C5" s="944"/>
      <c r="D5" s="1241"/>
      <c r="E5" s="944"/>
      <c r="F5" s="1241"/>
      <c r="G5" s="944"/>
      <c r="H5" s="1241"/>
      <c r="I5" s="944"/>
      <c r="J5" s="1241"/>
      <c r="K5" s="945"/>
    </row>
    <row r="6" spans="1:14" s="943" customFormat="1" ht="15" customHeight="1">
      <c r="B6" s="1241"/>
      <c r="C6" s="944"/>
      <c r="D6" s="1241"/>
      <c r="E6" s="944"/>
      <c r="F6" s="1241"/>
      <c r="G6" s="944"/>
      <c r="H6" s="1241"/>
      <c r="I6" s="944"/>
      <c r="J6" s="1241"/>
      <c r="K6" s="945"/>
    </row>
    <row r="7" spans="1:14" s="943" customFormat="1" ht="15" customHeight="1">
      <c r="A7" s="129" t="s">
        <v>149</v>
      </c>
      <c r="B7" s="1242"/>
      <c r="C7" s="1017">
        <f>'Page de garde'!$C$3</f>
        <v>0</v>
      </c>
      <c r="D7" s="1242"/>
      <c r="E7" s="1017"/>
      <c r="F7" s="1242"/>
      <c r="G7" s="1017"/>
      <c r="H7" s="1242"/>
      <c r="I7" s="1017"/>
      <c r="J7" s="1242"/>
      <c r="K7" s="945"/>
    </row>
    <row r="8" spans="1:14" s="943" customFormat="1" ht="7.5" customHeight="1">
      <c r="A8" s="36"/>
      <c r="B8" s="1241"/>
      <c r="C8" s="946"/>
      <c r="D8" s="1241"/>
      <c r="E8" s="946"/>
      <c r="F8" s="1241"/>
      <c r="G8" s="946"/>
      <c r="H8" s="1241"/>
      <c r="I8" s="946"/>
      <c r="J8" s="1241"/>
      <c r="K8" s="945"/>
    </row>
    <row r="9" spans="1:14">
      <c r="A9" s="952"/>
      <c r="B9" s="1239"/>
      <c r="C9" s="1426">
        <v>1</v>
      </c>
      <c r="D9" s="1427"/>
      <c r="E9" s="1426">
        <v>2</v>
      </c>
      <c r="F9" s="1427"/>
      <c r="G9" s="1426">
        <v>3</v>
      </c>
      <c r="H9" s="1427"/>
      <c r="I9" s="1426">
        <v>4</v>
      </c>
      <c r="J9" s="1428"/>
      <c r="K9" s="844"/>
      <c r="L9" s="844"/>
    </row>
    <row r="10" spans="1:14" s="947" customFormat="1" ht="21" customHeight="1">
      <c r="A10" s="1450" t="s">
        <v>708</v>
      </c>
      <c r="B10" s="1243"/>
      <c r="C10" s="1429"/>
      <c r="D10" s="1430"/>
      <c r="E10" s="1429"/>
      <c r="F10" s="1430"/>
      <c r="G10" s="1429"/>
      <c r="H10" s="1430"/>
      <c r="I10" s="1429"/>
      <c r="J10" s="1431"/>
      <c r="K10" s="1432"/>
    </row>
    <row r="11" spans="1:14" s="945" customFormat="1" ht="6.75" customHeight="1">
      <c r="A11" s="844"/>
      <c r="B11" s="1244"/>
      <c r="C11" s="844"/>
      <c r="D11" s="1433"/>
      <c r="E11" s="844"/>
      <c r="F11" s="1433"/>
      <c r="G11" s="844"/>
      <c r="H11" s="1433"/>
      <c r="I11" s="844"/>
      <c r="J11" s="1433"/>
      <c r="K11" s="844"/>
      <c r="L11" s="875"/>
    </row>
    <row r="12" spans="1:14" s="945" customFormat="1" ht="11.5">
      <c r="A12" s="877" t="s">
        <v>457</v>
      </c>
      <c r="B12" s="1245"/>
      <c r="C12" s="1434"/>
      <c r="D12" s="1435"/>
      <c r="E12" s="1434"/>
      <c r="F12" s="1435"/>
      <c r="G12" s="1434"/>
      <c r="H12" s="1435"/>
      <c r="I12" s="1434"/>
      <c r="J12" s="1433"/>
      <c r="K12" s="844"/>
      <c r="L12" s="875"/>
    </row>
    <row r="13" spans="1:14" s="945" customFormat="1" ht="4.5" customHeight="1">
      <c r="A13" s="1063"/>
      <c r="B13" s="1244"/>
      <c r="C13" s="844"/>
      <c r="D13" s="1433"/>
      <c r="E13" s="844"/>
      <c r="F13" s="1433"/>
      <c r="G13" s="844"/>
      <c r="H13" s="1433"/>
      <c r="I13" s="844"/>
      <c r="J13" s="1433"/>
      <c r="K13" s="844"/>
      <c r="L13" s="875"/>
    </row>
    <row r="14" spans="1:14" s="945" customFormat="1" ht="5.25" customHeight="1">
      <c r="A14" s="1451"/>
      <c r="B14" s="1244"/>
      <c r="C14" s="899"/>
      <c r="D14" s="1433"/>
      <c r="E14" s="899"/>
      <c r="F14" s="1433"/>
      <c r="G14" s="899"/>
      <c r="H14" s="1433"/>
      <c r="I14" s="899"/>
      <c r="J14" s="1433"/>
      <c r="K14" s="1436"/>
      <c r="L14" s="875"/>
    </row>
    <row r="15" spans="1:14" s="945" customFormat="1" ht="11.5">
      <c r="A15" s="877" t="s">
        <v>172</v>
      </c>
      <c r="B15" s="1245"/>
      <c r="C15" s="1434"/>
      <c r="D15" s="1435"/>
      <c r="E15" s="1434"/>
      <c r="F15" s="1435"/>
      <c r="G15" s="1434"/>
      <c r="H15" s="1435"/>
      <c r="I15" s="1434"/>
      <c r="J15" s="1435"/>
      <c r="K15" s="1437">
        <f>SUM(C15:I15)</f>
        <v>0</v>
      </c>
      <c r="L15" s="875"/>
      <c r="M15" s="945">
        <f>IF(AND(B21="",B22=""),0,1)</f>
        <v>0</v>
      </c>
    </row>
    <row r="16" spans="1:14" s="945" customFormat="1" ht="11.5">
      <c r="A16" s="877"/>
      <c r="B16" s="1244"/>
      <c r="C16" s="844"/>
      <c r="D16" s="1433"/>
      <c r="E16" s="844"/>
      <c r="F16" s="1433"/>
      <c r="G16" s="844"/>
      <c r="H16" s="1433"/>
      <c r="I16" s="844"/>
      <c r="J16" s="1433"/>
      <c r="K16" s="1504"/>
      <c r="L16" s="875"/>
    </row>
    <row r="17" spans="1:12" s="945" customFormat="1" ht="11.5">
      <c r="A17" s="877" t="s">
        <v>758</v>
      </c>
      <c r="B17" s="1244"/>
      <c r="C17" s="1434"/>
      <c r="D17" s="1433"/>
      <c r="E17" s="1434"/>
      <c r="F17" s="1433"/>
      <c r="G17" s="1434"/>
      <c r="H17" s="1433"/>
      <c r="I17" s="1434"/>
      <c r="J17" s="1433"/>
      <c r="K17" s="1504"/>
      <c r="L17" s="875"/>
    </row>
    <row r="18" spans="1:12" s="945" customFormat="1" ht="11.5">
      <c r="A18" s="1063"/>
      <c r="B18" s="1244"/>
      <c r="C18" s="844"/>
      <c r="D18" s="1433"/>
      <c r="E18" s="844"/>
      <c r="F18" s="1433"/>
      <c r="G18" s="844"/>
      <c r="H18" s="1433"/>
      <c r="I18" s="844"/>
      <c r="J18" s="1433"/>
      <c r="K18" s="844"/>
      <c r="L18" s="875"/>
    </row>
    <row r="19" spans="1:12" s="952" customFormat="1" ht="12.75" customHeight="1">
      <c r="A19" s="877" t="s">
        <v>507</v>
      </c>
      <c r="B19" s="1244"/>
      <c r="C19" s="844"/>
      <c r="D19" s="1433"/>
      <c r="E19" s="844"/>
      <c r="F19" s="1433"/>
      <c r="G19" s="844"/>
      <c r="H19" s="1433"/>
      <c r="I19" s="844"/>
      <c r="J19" s="1700" t="s">
        <v>458</v>
      </c>
      <c r="K19" s="1701"/>
      <c r="L19" s="875"/>
    </row>
    <row r="20" spans="1:12" s="875" customFormat="1" ht="11.5">
      <c r="A20" s="1063" t="s">
        <v>459</v>
      </c>
      <c r="B20" s="1441" t="s">
        <v>617</v>
      </c>
      <c r="C20" s="1440"/>
      <c r="D20" s="1441" t="s">
        <v>617</v>
      </c>
      <c r="E20" s="1440"/>
      <c r="F20" s="1441" t="s">
        <v>617</v>
      </c>
      <c r="G20" s="1440"/>
      <c r="H20" s="1441" t="s">
        <v>617</v>
      </c>
      <c r="I20" s="1440"/>
      <c r="J20" s="1441" t="s">
        <v>617</v>
      </c>
      <c r="K20" s="1438"/>
    </row>
    <row r="21" spans="1:12" s="875" customFormat="1" ht="12">
      <c r="A21" s="1452" t="s">
        <v>576</v>
      </c>
      <c r="B21" s="1248"/>
      <c r="C21" s="1442"/>
      <c r="D21" s="1443"/>
      <c r="E21" s="1442"/>
      <c r="F21" s="1443"/>
      <c r="G21" s="1442"/>
      <c r="H21" s="1443"/>
      <c r="I21" s="1442"/>
      <c r="J21" s="1443">
        <f>SUM(B21+D21+F21+H21)</f>
        <v>0</v>
      </c>
      <c r="K21" s="1444">
        <f>SUM(C21+E21+G21+I21)</f>
        <v>0</v>
      </c>
    </row>
    <row r="22" spans="1:12" s="875" customFormat="1" ht="12">
      <c r="A22" s="1452" t="s">
        <v>577</v>
      </c>
      <c r="B22" s="1248"/>
      <c r="C22" s="1442"/>
      <c r="D22" s="1443"/>
      <c r="E22" s="1442"/>
      <c r="F22" s="1443"/>
      <c r="G22" s="1442"/>
      <c r="H22" s="1443"/>
      <c r="I22" s="1442"/>
      <c r="J22" s="1443">
        <f>SUM(B22+D22+F22+H22)</f>
        <v>0</v>
      </c>
      <c r="K22" s="1444">
        <f>SUM(C22+E22+G22+I22)</f>
        <v>0</v>
      </c>
    </row>
    <row r="23" spans="1:12" s="875" customFormat="1" ht="14.25" customHeight="1">
      <c r="A23" s="1063" t="s">
        <v>648</v>
      </c>
      <c r="B23" s="1247" t="s">
        <v>617</v>
      </c>
      <c r="C23" s="1177"/>
      <c r="D23" s="1247" t="s">
        <v>617</v>
      </c>
      <c r="E23" s="1177"/>
      <c r="F23" s="1247" t="s">
        <v>617</v>
      </c>
      <c r="G23" s="1177"/>
      <c r="H23" s="1247" t="s">
        <v>617</v>
      </c>
      <c r="I23" s="1177"/>
      <c r="J23" s="1247" t="s">
        <v>617</v>
      </c>
      <c r="K23" s="1178"/>
    </row>
    <row r="24" spans="1:12" s="875" customFormat="1" ht="12">
      <c r="A24" s="1452" t="s">
        <v>576</v>
      </c>
      <c r="B24" s="1248"/>
      <c r="C24" s="1442"/>
      <c r="D24" s="1443"/>
      <c r="E24" s="1442"/>
      <c r="F24" s="1443"/>
      <c r="G24" s="1442"/>
      <c r="H24" s="1443"/>
      <c r="I24" s="1442"/>
      <c r="J24" s="1443">
        <f>SUM(B24+D24+F24+H24)</f>
        <v>0</v>
      </c>
      <c r="K24" s="1444">
        <f>SUM(C24+E24+G24+I24)</f>
        <v>0</v>
      </c>
    </row>
    <row r="25" spans="1:12" s="875" customFormat="1" ht="10.5" customHeight="1">
      <c r="A25" s="1452" t="s">
        <v>577</v>
      </c>
      <c r="B25" s="1248"/>
      <c r="C25" s="1442"/>
      <c r="D25" s="1443"/>
      <c r="E25" s="1442"/>
      <c r="F25" s="1443"/>
      <c r="G25" s="1442"/>
      <c r="H25" s="1443"/>
      <c r="I25" s="1442"/>
      <c r="J25" s="1443">
        <f>SUM(B25+D25+F25+H25)</f>
        <v>0</v>
      </c>
      <c r="K25" s="1444">
        <f>SUM(C25+E25+G25+I25)</f>
        <v>0</v>
      </c>
    </row>
    <row r="26" spans="1:12" s="875" customFormat="1" ht="11.5">
      <c r="A26" s="1063" t="s">
        <v>460</v>
      </c>
      <c r="B26" s="1446" t="s">
        <v>617</v>
      </c>
      <c r="C26" s="1445"/>
      <c r="D26" s="1446" t="s">
        <v>617</v>
      </c>
      <c r="E26" s="1445"/>
      <c r="F26" s="1446" t="s">
        <v>617</v>
      </c>
      <c r="G26" s="1445"/>
      <c r="H26" s="1446" t="s">
        <v>617</v>
      </c>
      <c r="I26" s="1445"/>
      <c r="J26" s="1446" t="s">
        <v>617</v>
      </c>
      <c r="K26" s="1447"/>
    </row>
    <row r="27" spans="1:12" s="875" customFormat="1" ht="12">
      <c r="A27" s="1452" t="s">
        <v>576</v>
      </c>
      <c r="B27" s="1248"/>
      <c r="C27" s="1442"/>
      <c r="D27" s="1443"/>
      <c r="E27" s="1442"/>
      <c r="F27" s="1443"/>
      <c r="G27" s="1442"/>
      <c r="H27" s="1443"/>
      <c r="I27" s="1442"/>
      <c r="J27" s="1443">
        <f>SUM(B27+D27+F27+H27)</f>
        <v>0</v>
      </c>
      <c r="K27" s="1444">
        <f>SUM(C27+E27+G27+I27)</f>
        <v>0</v>
      </c>
    </row>
    <row r="28" spans="1:12" s="875" customFormat="1" ht="10.5" customHeight="1">
      <c r="A28" s="1452" t="s">
        <v>577</v>
      </c>
      <c r="B28" s="1248"/>
      <c r="C28" s="1442"/>
      <c r="D28" s="1443"/>
      <c r="E28" s="1442"/>
      <c r="F28" s="1443"/>
      <c r="G28" s="1442"/>
      <c r="H28" s="1443"/>
      <c r="I28" s="1442"/>
      <c r="J28" s="1443">
        <f>SUM(B28+D28+F28+H28)</f>
        <v>0</v>
      </c>
      <c r="K28" s="1444">
        <f>SUM(C28+E28+G28+I28)</f>
        <v>0</v>
      </c>
    </row>
    <row r="29" spans="1:12" s="875" customFormat="1" ht="11.5">
      <c r="A29" s="1063" t="s">
        <v>461</v>
      </c>
      <c r="B29" s="1246"/>
      <c r="C29" s="1442"/>
      <c r="D29" s="1448"/>
      <c r="E29" s="1442"/>
      <c r="F29" s="1448"/>
      <c r="G29" s="1442"/>
      <c r="H29" s="1448"/>
      <c r="I29" s="1442"/>
      <c r="J29" s="1448"/>
      <c r="K29" s="1444">
        <f>SUM(C29:I29)</f>
        <v>0</v>
      </c>
    </row>
    <row r="30" spans="1:12" s="875" customFormat="1" ht="11.5">
      <c r="A30" s="1063" t="s">
        <v>474</v>
      </c>
      <c r="B30" s="1246"/>
      <c r="C30" s="1442"/>
      <c r="D30" s="1448"/>
      <c r="E30" s="1442"/>
      <c r="F30" s="1448"/>
      <c r="G30" s="1442"/>
      <c r="H30" s="1448"/>
      <c r="I30" s="1442"/>
      <c r="J30" s="1448"/>
      <c r="K30" s="1444">
        <f>SUM(C30:I30)</f>
        <v>0</v>
      </c>
    </row>
    <row r="31" spans="1:12" s="875" customFormat="1" ht="11.5">
      <c r="A31" s="1063" t="s">
        <v>462</v>
      </c>
      <c r="B31" s="1246"/>
      <c r="C31" s="1442"/>
      <c r="D31" s="1448"/>
      <c r="E31" s="1442"/>
      <c r="F31" s="1448"/>
      <c r="G31" s="1442"/>
      <c r="H31" s="1448"/>
      <c r="I31" s="1442"/>
      <c r="J31" s="1448"/>
      <c r="K31" s="1444">
        <f t="shared" ref="K31:K36" si="0">SUM(C31:I31)</f>
        <v>0</v>
      </c>
    </row>
    <row r="32" spans="1:12" s="875" customFormat="1" ht="11.5">
      <c r="A32" s="1063" t="s">
        <v>463</v>
      </c>
      <c r="B32" s="1246"/>
      <c r="C32" s="1442"/>
      <c r="D32" s="1448"/>
      <c r="E32" s="1442"/>
      <c r="F32" s="1448"/>
      <c r="G32" s="1442"/>
      <c r="H32" s="1448"/>
      <c r="I32" s="1442"/>
      <c r="J32" s="1448"/>
      <c r="K32" s="1444">
        <f t="shared" si="0"/>
        <v>0</v>
      </c>
    </row>
    <row r="33" spans="1:12" s="875" customFormat="1" ht="11.5">
      <c r="A33" s="1063" t="s">
        <v>504</v>
      </c>
      <c r="B33" s="1246"/>
      <c r="C33" s="1442"/>
      <c r="D33" s="1448"/>
      <c r="E33" s="1442"/>
      <c r="F33" s="1448"/>
      <c r="G33" s="1442"/>
      <c r="H33" s="1448"/>
      <c r="I33" s="1442"/>
      <c r="J33" s="1448"/>
      <c r="K33" s="1444">
        <f t="shared" si="0"/>
        <v>0</v>
      </c>
    </row>
    <row r="34" spans="1:12" s="875" customFormat="1" ht="11.5">
      <c r="A34" s="1063" t="s">
        <v>464</v>
      </c>
      <c r="B34" s="1246"/>
      <c r="C34" s="1442"/>
      <c r="D34" s="1448"/>
      <c r="E34" s="1442"/>
      <c r="F34" s="1448"/>
      <c r="G34" s="1442"/>
      <c r="H34" s="1448"/>
      <c r="I34" s="1442"/>
      <c r="J34" s="1448"/>
      <c r="K34" s="1444">
        <f t="shared" si="0"/>
        <v>0</v>
      </c>
    </row>
    <row r="35" spans="1:12" s="875" customFormat="1" ht="11.5">
      <c r="A35" s="1063" t="s">
        <v>11</v>
      </c>
      <c r="B35" s="1249"/>
      <c r="C35" s="1442"/>
      <c r="D35" s="1439"/>
      <c r="E35" s="1442"/>
      <c r="F35" s="1439"/>
      <c r="G35" s="1442"/>
      <c r="H35" s="1439"/>
      <c r="I35" s="1442"/>
      <c r="J35" s="1439"/>
      <c r="K35" s="1444">
        <f t="shared" si="0"/>
        <v>0</v>
      </c>
    </row>
    <row r="36" spans="1:12" s="875" customFormat="1" ht="12" thickBot="1">
      <c r="A36" s="1063" t="s">
        <v>12</v>
      </c>
      <c r="B36" s="1249"/>
      <c r="C36" s="1442"/>
      <c r="D36" s="1439"/>
      <c r="E36" s="1442"/>
      <c r="F36" s="1439"/>
      <c r="G36" s="1442"/>
      <c r="H36" s="1439"/>
      <c r="I36" s="1442"/>
      <c r="J36" s="1439"/>
      <c r="K36" s="1444">
        <f t="shared" si="0"/>
        <v>0</v>
      </c>
    </row>
    <row r="37" spans="1:12" s="952" customFormat="1" ht="12" thickBot="1">
      <c r="A37" s="877" t="s">
        <v>508</v>
      </c>
      <c r="B37" s="1250"/>
      <c r="C37" s="964">
        <f>SUM(C20:C36)</f>
        <v>0</v>
      </c>
      <c r="D37" s="1449"/>
      <c r="E37" s="964">
        <f>SUM(E20:E36)</f>
        <v>0</v>
      </c>
      <c r="F37" s="1449"/>
      <c r="G37" s="964">
        <f>SUM(G20:G36)</f>
        <v>0</v>
      </c>
      <c r="H37" s="1449"/>
      <c r="I37" s="964">
        <f>SUM(I20:I36)</f>
        <v>0</v>
      </c>
      <c r="J37" s="1449"/>
      <c r="K37" s="964">
        <f>SUM(C37:I37)</f>
        <v>0</v>
      </c>
    </row>
    <row r="38" spans="1:12" s="952" customFormat="1" ht="5.25" customHeight="1">
      <c r="A38" s="877"/>
      <c r="B38" s="1251"/>
      <c r="C38" s="953"/>
      <c r="D38" s="1251"/>
      <c r="E38" s="953"/>
      <c r="F38" s="1251"/>
      <c r="G38" s="953"/>
      <c r="H38" s="1251"/>
      <c r="I38" s="953"/>
      <c r="J38" s="1251"/>
      <c r="K38" s="953"/>
    </row>
    <row r="39" spans="1:12" s="875" customFormat="1" ht="11.5">
      <c r="A39" s="877" t="s">
        <v>745</v>
      </c>
      <c r="B39" s="1244"/>
      <c r="C39" s="951"/>
      <c r="D39" s="1244"/>
      <c r="E39" s="951"/>
      <c r="F39" s="1244"/>
      <c r="H39" s="1244"/>
      <c r="I39" s="951"/>
      <c r="J39" s="1244"/>
      <c r="K39" s="951"/>
    </row>
    <row r="40" spans="1:12" s="875" customFormat="1" ht="11.5">
      <c r="A40" s="1063" t="s">
        <v>465</v>
      </c>
      <c r="B40" s="1249"/>
      <c r="C40" s="1442"/>
      <c r="D40" s="1439"/>
      <c r="E40" s="1442"/>
      <c r="F40" s="1439"/>
      <c r="G40" s="1442"/>
      <c r="H40" s="1439"/>
      <c r="I40" s="1442"/>
      <c r="J40" s="1439"/>
      <c r="K40" s="1444">
        <f>SUM(C40:I40)</f>
        <v>0</v>
      </c>
    </row>
    <row r="41" spans="1:12" s="875" customFormat="1" ht="11.5">
      <c r="A41" s="1063" t="s">
        <v>466</v>
      </c>
      <c r="B41" s="1249"/>
      <c r="C41" s="1442"/>
      <c r="D41" s="1439"/>
      <c r="E41" s="1442"/>
      <c r="F41" s="1439"/>
      <c r="G41" s="1442"/>
      <c r="H41" s="1439"/>
      <c r="I41" s="1442"/>
      <c r="J41" s="1439"/>
      <c r="K41" s="1444">
        <f t="shared" ref="K41:K45" si="1">SUM(C41:I41)</f>
        <v>0</v>
      </c>
    </row>
    <row r="42" spans="1:12" s="875" customFormat="1" ht="11.5">
      <c r="A42" s="1063" t="s">
        <v>759</v>
      </c>
      <c r="B42" s="1249"/>
      <c r="C42" s="1442"/>
      <c r="D42" s="1439"/>
      <c r="E42" s="1442"/>
      <c r="F42" s="1439"/>
      <c r="G42" s="1442"/>
      <c r="H42" s="1439"/>
      <c r="I42" s="1442"/>
      <c r="J42" s="1439"/>
      <c r="K42" s="1444">
        <f t="shared" si="1"/>
        <v>0</v>
      </c>
    </row>
    <row r="43" spans="1:12" s="875" customFormat="1" ht="11.5">
      <c r="A43" s="1063" t="s">
        <v>518</v>
      </c>
      <c r="B43" s="1249"/>
      <c r="C43" s="1442"/>
      <c r="D43" s="1439"/>
      <c r="E43" s="1442"/>
      <c r="F43" s="1439"/>
      <c r="G43" s="1442"/>
      <c r="H43" s="1439"/>
      <c r="I43" s="1442"/>
      <c r="J43" s="1439"/>
      <c r="K43" s="1444">
        <f t="shared" si="1"/>
        <v>0</v>
      </c>
    </row>
    <row r="44" spans="1:12" s="875" customFormat="1" ht="11.5">
      <c r="A44" s="1063" t="s">
        <v>483</v>
      </c>
      <c r="B44" s="1249"/>
      <c r="C44" s="1442"/>
      <c r="D44" s="1439"/>
      <c r="E44" s="1442"/>
      <c r="F44" s="1439"/>
      <c r="G44" s="1442"/>
      <c r="H44" s="1439"/>
      <c r="I44" s="1442"/>
      <c r="J44" s="1439"/>
      <c r="K44" s="1444">
        <f>SUM(C44:I44)</f>
        <v>0</v>
      </c>
    </row>
    <row r="45" spans="1:12" s="875" customFormat="1" ht="12" thickBot="1">
      <c r="A45" s="1063" t="s">
        <v>12</v>
      </c>
      <c r="B45" s="1249"/>
      <c r="C45" s="1442"/>
      <c r="D45" s="1439"/>
      <c r="E45" s="1442"/>
      <c r="F45" s="1439"/>
      <c r="G45" s="1442"/>
      <c r="H45" s="1439"/>
      <c r="I45" s="1442"/>
      <c r="J45" s="1439"/>
      <c r="K45" s="1444">
        <f t="shared" si="1"/>
        <v>0</v>
      </c>
    </row>
    <row r="46" spans="1:12" s="875" customFormat="1" ht="12" thickBot="1">
      <c r="A46" s="877" t="s">
        <v>13</v>
      </c>
      <c r="B46" s="1250"/>
      <c r="C46" s="964">
        <f>SUM(C40:C45)</f>
        <v>0</v>
      </c>
      <c r="D46" s="1449"/>
      <c r="E46" s="964">
        <f>SUM(E40:E45)</f>
        <v>0</v>
      </c>
      <c r="F46" s="1449"/>
      <c r="G46" s="964">
        <f>SUM(G40:G45)</f>
        <v>0</v>
      </c>
      <c r="H46" s="1449"/>
      <c r="I46" s="964">
        <f>SUM(I40:I45)</f>
        <v>0</v>
      </c>
      <c r="J46" s="1449"/>
      <c r="K46" s="964">
        <f>SUM(C46:I46)</f>
        <v>0</v>
      </c>
    </row>
    <row r="47" spans="1:12" s="875" customFormat="1" ht="8.25" customHeight="1">
      <c r="A47" s="877"/>
      <c r="B47" s="1251"/>
      <c r="C47" s="1024"/>
      <c r="D47" s="1428"/>
      <c r="E47" s="1024"/>
      <c r="F47" s="1428"/>
      <c r="G47" s="1024"/>
      <c r="H47" s="1428"/>
      <c r="I47" s="1024"/>
      <c r="J47" s="1428"/>
      <c r="K47" s="1024"/>
    </row>
    <row r="48" spans="1:12" s="945" customFormat="1" ht="23">
      <c r="A48" s="1352" t="s">
        <v>596</v>
      </c>
      <c r="B48" s="1527"/>
      <c r="C48" s="899"/>
      <c r="D48" s="1528"/>
      <c r="E48" s="899"/>
      <c r="F48" s="1528"/>
      <c r="G48" s="899"/>
      <c r="H48" s="1528"/>
      <c r="I48" s="899"/>
      <c r="J48" s="1528"/>
      <c r="K48" s="1438"/>
      <c r="L48" s="875"/>
    </row>
    <row r="49" spans="1:12" s="945" customFormat="1" ht="12">
      <c r="A49" s="1452" t="s">
        <v>576</v>
      </c>
      <c r="B49" s="1249"/>
      <c r="C49" s="1531" t="str">
        <f>IF(C21="","",C21/(B21*C$15))</f>
        <v/>
      </c>
      <c r="D49" s="1530"/>
      <c r="E49" s="1531" t="str">
        <f>IF(E21="","",E21/(D21*E$15))</f>
        <v/>
      </c>
      <c r="F49" s="1530"/>
      <c r="G49" s="1529" t="str">
        <f>IF(G21="","",G21/(F21*G$15))</f>
        <v/>
      </c>
      <c r="H49" s="1530"/>
      <c r="I49" s="1529" t="str">
        <f>IF(I21="","",I21/(H21*I$15))</f>
        <v/>
      </c>
      <c r="J49" s="1530"/>
      <c r="K49" s="1529" t="str">
        <f>IF(OR(K21=0,J21=0),"",K21/(J21*K$15))</f>
        <v/>
      </c>
      <c r="L49" s="875"/>
    </row>
    <row r="50" spans="1:12" s="945" customFormat="1" ht="12">
      <c r="A50" s="1452" t="s">
        <v>577</v>
      </c>
      <c r="B50" s="1249"/>
      <c r="C50" s="1531" t="str">
        <f>IF(C22="","",C22/(B22*C$15))</f>
        <v/>
      </c>
      <c r="D50" s="1530"/>
      <c r="E50" s="1531" t="str">
        <f>IF(E22="","",E22/(D22*E$15))</f>
        <v/>
      </c>
      <c r="F50" s="1530"/>
      <c r="G50" s="1529" t="str">
        <f>IF(G22="","",G22/(F22*G$15))</f>
        <v/>
      </c>
      <c r="H50" s="1530"/>
      <c r="I50" s="1529" t="str">
        <f>IF(I22="","",I22/(H22*I$15))</f>
        <v/>
      </c>
      <c r="J50" s="1530"/>
      <c r="K50" s="1529" t="str">
        <f>IF(OR(K22=0,J22=0),"",K22/(J22*K$15))</f>
        <v/>
      </c>
      <c r="L50" s="875"/>
    </row>
    <row r="51" spans="1:12" ht="8.25" customHeight="1"/>
    <row r="52" spans="1:12" ht="13.5" customHeight="1">
      <c r="A52" s="950" t="s">
        <v>619</v>
      </c>
    </row>
    <row r="53" spans="1:12" ht="10.5" customHeight="1">
      <c r="A53" s="950" t="s">
        <v>620</v>
      </c>
      <c r="B53" s="1244"/>
      <c r="C53" s="950"/>
      <c r="D53" s="1244"/>
      <c r="F53" s="1244"/>
      <c r="H53" s="1244"/>
      <c r="J53" s="1244"/>
    </row>
    <row r="54" spans="1:12" ht="10.5" customHeight="1">
      <c r="A54" s="950" t="s">
        <v>621</v>
      </c>
      <c r="B54" s="1244"/>
      <c r="C54" s="950"/>
      <c r="D54" s="1244"/>
      <c r="F54" s="1244"/>
      <c r="H54" s="1244"/>
      <c r="J54" s="1244"/>
    </row>
    <row r="55" spans="1:12" ht="11.25" customHeight="1">
      <c r="A55" s="1494"/>
    </row>
  </sheetData>
  <mergeCells count="1">
    <mergeCell ref="J19:K19"/>
  </mergeCells>
  <dataValidations count="3">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2 E12 G12 I12" xr:uid="{00000000-0002-0000-0100-000000000000}">
      <formula1>"Création QC,Répertoire Qc,Répertoire Au,Reprise"</formula1>
    </dataValidation>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JB12:JF12 SX12:TB12 ACT12:ACX12 AMP12:AMT12 AWL12:AWP12 BGH12:BGL12 BQD12:BQH12 BZZ12:CAD12 CJV12:CJZ12 CTR12:CTV12 DDN12:DDR12 DNJ12:DNN12 DXF12:DXJ12 EHB12:EHF12 EQX12:ERB12 FAT12:FAX12 FKP12:FKT12 FUL12:FUP12 GEH12:GEL12 GOD12:GOH12 GXZ12:GYD12 HHV12:HHZ12 HRR12:HRV12 IBN12:IBR12 ILJ12:ILN12 IVF12:IVJ12 JFB12:JFF12 JOX12:JPB12 JYT12:JYX12 KIP12:KIT12 KSL12:KSP12 LCH12:LCL12 LMD12:LMH12 LVZ12:LWD12 MFV12:MFZ12 MPR12:MPV12 MZN12:MZR12 NJJ12:NJN12 NTF12:NTJ12 ODB12:ODF12 OMX12:ONB12 OWT12:OWX12 PGP12:PGT12 PQL12:PQP12 QAH12:QAL12 QKD12:QKH12 QTZ12:QUD12 RDV12:RDZ12 RNR12:RNV12 RXN12:RXR12 SHJ12:SHN12 SRF12:SRJ12 TBB12:TBF12 TKX12:TLB12 TUT12:TUX12 UEP12:UET12 UOL12:UOP12 UYH12:UYL12 VID12:VIH12 VRZ12:VSD12 WBV12:WBZ12 WLR12:WLV12 WVN12:WVR12 JB65518:JF65518 SX65518:TB65518 ACT65518:ACX65518 AMP65518:AMT65518 AWL65518:AWP65518 BGH65518:BGL65518 BQD65518:BQH65518 BZZ65518:CAD65518 CJV65518:CJZ65518 CTR65518:CTV65518 DDN65518:DDR65518 DNJ65518:DNN65518 DXF65518:DXJ65518 EHB65518:EHF65518 EQX65518:ERB65518 FAT65518:FAX65518 FKP65518:FKT65518 FUL65518:FUP65518 GEH65518:GEL65518 GOD65518:GOH65518 GXZ65518:GYD65518 HHV65518:HHZ65518 HRR65518:HRV65518 IBN65518:IBR65518 ILJ65518:ILN65518 IVF65518:IVJ65518 JFB65518:JFF65518 JOX65518:JPB65518 JYT65518:JYX65518 KIP65518:KIT65518 KSL65518:KSP65518 LCH65518:LCL65518 LMD65518:LMH65518 LVZ65518:LWD65518 MFV65518:MFZ65518 MPR65518:MPV65518 MZN65518:MZR65518 NJJ65518:NJN65518 NTF65518:NTJ65518 ODB65518:ODF65518 OMX65518:ONB65518 OWT65518:OWX65518 PGP65518:PGT65518 PQL65518:PQP65518 QAH65518:QAL65518 QKD65518:QKH65518 QTZ65518:QUD65518 RDV65518:RDZ65518 RNR65518:RNV65518 RXN65518:RXR65518 SHJ65518:SHN65518 SRF65518:SRJ65518 TBB65518:TBF65518 TKX65518:TLB65518 TUT65518:TUX65518 UEP65518:UET65518 UOL65518:UOP65518 UYH65518:UYL65518 VID65518:VIH65518 VRZ65518:VSD65518 WBV65518:WBZ65518 WLR65518:WLV65518 WVN65518:WVR65518 JB131054:JF131054 SX131054:TB131054 ACT131054:ACX131054 AMP131054:AMT131054 AWL131054:AWP131054 BGH131054:BGL131054 BQD131054:BQH131054 BZZ131054:CAD131054 CJV131054:CJZ131054 CTR131054:CTV131054 DDN131054:DDR131054 DNJ131054:DNN131054 DXF131054:DXJ131054 EHB131054:EHF131054 EQX131054:ERB131054 FAT131054:FAX131054 FKP131054:FKT131054 FUL131054:FUP131054 GEH131054:GEL131054 GOD131054:GOH131054 GXZ131054:GYD131054 HHV131054:HHZ131054 HRR131054:HRV131054 IBN131054:IBR131054 ILJ131054:ILN131054 IVF131054:IVJ131054 JFB131054:JFF131054 JOX131054:JPB131054 JYT131054:JYX131054 KIP131054:KIT131054 KSL131054:KSP131054 LCH131054:LCL131054 LMD131054:LMH131054 LVZ131054:LWD131054 MFV131054:MFZ131054 MPR131054:MPV131054 MZN131054:MZR131054 NJJ131054:NJN131054 NTF131054:NTJ131054 ODB131054:ODF131054 OMX131054:ONB131054 OWT131054:OWX131054 PGP131054:PGT131054 PQL131054:PQP131054 QAH131054:QAL131054 QKD131054:QKH131054 QTZ131054:QUD131054 RDV131054:RDZ131054 RNR131054:RNV131054 RXN131054:RXR131054 SHJ131054:SHN131054 SRF131054:SRJ131054 TBB131054:TBF131054 TKX131054:TLB131054 TUT131054:TUX131054 UEP131054:UET131054 UOL131054:UOP131054 UYH131054:UYL131054 VID131054:VIH131054 VRZ131054:VSD131054 WBV131054:WBZ131054 WLR131054:WLV131054 WVN131054:WVR131054 JB196590:JF196590 SX196590:TB196590 ACT196590:ACX196590 AMP196590:AMT196590 AWL196590:AWP196590 BGH196590:BGL196590 BQD196590:BQH196590 BZZ196590:CAD196590 CJV196590:CJZ196590 CTR196590:CTV196590 DDN196590:DDR196590 DNJ196590:DNN196590 DXF196590:DXJ196590 EHB196590:EHF196590 EQX196590:ERB196590 FAT196590:FAX196590 FKP196590:FKT196590 FUL196590:FUP196590 GEH196590:GEL196590 GOD196590:GOH196590 GXZ196590:GYD196590 HHV196590:HHZ196590 HRR196590:HRV196590 IBN196590:IBR196590 ILJ196590:ILN196590 IVF196590:IVJ196590 JFB196590:JFF196590 JOX196590:JPB196590 JYT196590:JYX196590 KIP196590:KIT196590 KSL196590:KSP196590 LCH196590:LCL196590 LMD196590:LMH196590 LVZ196590:LWD196590 MFV196590:MFZ196590 MPR196590:MPV196590 MZN196590:MZR196590 NJJ196590:NJN196590 NTF196590:NTJ196590 ODB196590:ODF196590 OMX196590:ONB196590 OWT196590:OWX196590 PGP196590:PGT196590 PQL196590:PQP196590 QAH196590:QAL196590 QKD196590:QKH196590 QTZ196590:QUD196590 RDV196590:RDZ196590 RNR196590:RNV196590 RXN196590:RXR196590 SHJ196590:SHN196590 SRF196590:SRJ196590 TBB196590:TBF196590 TKX196590:TLB196590 TUT196590:TUX196590 UEP196590:UET196590 UOL196590:UOP196590 UYH196590:UYL196590 VID196590:VIH196590 VRZ196590:VSD196590 WBV196590:WBZ196590 WLR196590:WLV196590 WVN196590:WVR196590 JB262126:JF262126 SX262126:TB262126 ACT262126:ACX262126 AMP262126:AMT262126 AWL262126:AWP262126 BGH262126:BGL262126 BQD262126:BQH262126 BZZ262126:CAD262126 CJV262126:CJZ262126 CTR262126:CTV262126 DDN262126:DDR262126 DNJ262126:DNN262126 DXF262126:DXJ262126 EHB262126:EHF262126 EQX262126:ERB262126 FAT262126:FAX262126 FKP262126:FKT262126 FUL262126:FUP262126 GEH262126:GEL262126 GOD262126:GOH262126 GXZ262126:GYD262126 HHV262126:HHZ262126 HRR262126:HRV262126 IBN262126:IBR262126 ILJ262126:ILN262126 IVF262126:IVJ262126 JFB262126:JFF262126 JOX262126:JPB262126 JYT262126:JYX262126 KIP262126:KIT262126 KSL262126:KSP262126 LCH262126:LCL262126 LMD262126:LMH262126 LVZ262126:LWD262126 MFV262126:MFZ262126 MPR262126:MPV262126 MZN262126:MZR262126 NJJ262126:NJN262126 NTF262126:NTJ262126 ODB262126:ODF262126 OMX262126:ONB262126 OWT262126:OWX262126 PGP262126:PGT262126 PQL262126:PQP262126 QAH262126:QAL262126 QKD262126:QKH262126 QTZ262126:QUD262126 RDV262126:RDZ262126 RNR262126:RNV262126 RXN262126:RXR262126 SHJ262126:SHN262126 SRF262126:SRJ262126 TBB262126:TBF262126 TKX262126:TLB262126 TUT262126:TUX262126 UEP262126:UET262126 UOL262126:UOP262126 UYH262126:UYL262126 VID262126:VIH262126 VRZ262126:VSD262126 WBV262126:WBZ262126 WLR262126:WLV262126 WVN262126:WVR262126 JB327662:JF327662 SX327662:TB327662 ACT327662:ACX327662 AMP327662:AMT327662 AWL327662:AWP327662 BGH327662:BGL327662 BQD327662:BQH327662 BZZ327662:CAD327662 CJV327662:CJZ327662 CTR327662:CTV327662 DDN327662:DDR327662 DNJ327662:DNN327662 DXF327662:DXJ327662 EHB327662:EHF327662 EQX327662:ERB327662 FAT327662:FAX327662 FKP327662:FKT327662 FUL327662:FUP327662 GEH327662:GEL327662 GOD327662:GOH327662 GXZ327662:GYD327662 HHV327662:HHZ327662 HRR327662:HRV327662 IBN327662:IBR327662 ILJ327662:ILN327662 IVF327662:IVJ327662 JFB327662:JFF327662 JOX327662:JPB327662 JYT327662:JYX327662 KIP327662:KIT327662 KSL327662:KSP327662 LCH327662:LCL327662 LMD327662:LMH327662 LVZ327662:LWD327662 MFV327662:MFZ327662 MPR327662:MPV327662 MZN327662:MZR327662 NJJ327662:NJN327662 NTF327662:NTJ327662 ODB327662:ODF327662 OMX327662:ONB327662 OWT327662:OWX327662 PGP327662:PGT327662 PQL327662:PQP327662 QAH327662:QAL327662 QKD327662:QKH327662 QTZ327662:QUD327662 RDV327662:RDZ327662 RNR327662:RNV327662 RXN327662:RXR327662 SHJ327662:SHN327662 SRF327662:SRJ327662 TBB327662:TBF327662 TKX327662:TLB327662 TUT327662:TUX327662 UEP327662:UET327662 UOL327662:UOP327662 UYH327662:UYL327662 VID327662:VIH327662 VRZ327662:VSD327662 WBV327662:WBZ327662 WLR327662:WLV327662 WVN327662:WVR327662 JB393198:JF393198 SX393198:TB393198 ACT393198:ACX393198 AMP393198:AMT393198 AWL393198:AWP393198 BGH393198:BGL393198 BQD393198:BQH393198 BZZ393198:CAD393198 CJV393198:CJZ393198 CTR393198:CTV393198 DDN393198:DDR393198 DNJ393198:DNN393198 DXF393198:DXJ393198 EHB393198:EHF393198 EQX393198:ERB393198 FAT393198:FAX393198 FKP393198:FKT393198 FUL393198:FUP393198 GEH393198:GEL393198 GOD393198:GOH393198 GXZ393198:GYD393198 HHV393198:HHZ393198 HRR393198:HRV393198 IBN393198:IBR393198 ILJ393198:ILN393198 IVF393198:IVJ393198 JFB393198:JFF393198 JOX393198:JPB393198 JYT393198:JYX393198 KIP393198:KIT393198 KSL393198:KSP393198 LCH393198:LCL393198 LMD393198:LMH393198 LVZ393198:LWD393198 MFV393198:MFZ393198 MPR393198:MPV393198 MZN393198:MZR393198 NJJ393198:NJN393198 NTF393198:NTJ393198 ODB393198:ODF393198 OMX393198:ONB393198 OWT393198:OWX393198 PGP393198:PGT393198 PQL393198:PQP393198 QAH393198:QAL393198 QKD393198:QKH393198 QTZ393198:QUD393198 RDV393198:RDZ393198 RNR393198:RNV393198 RXN393198:RXR393198 SHJ393198:SHN393198 SRF393198:SRJ393198 TBB393198:TBF393198 TKX393198:TLB393198 TUT393198:TUX393198 UEP393198:UET393198 UOL393198:UOP393198 UYH393198:UYL393198 VID393198:VIH393198 VRZ393198:VSD393198 WBV393198:WBZ393198 WLR393198:WLV393198 WVN393198:WVR393198 JB458734:JF458734 SX458734:TB458734 ACT458734:ACX458734 AMP458734:AMT458734 AWL458734:AWP458734 BGH458734:BGL458734 BQD458734:BQH458734 BZZ458734:CAD458734 CJV458734:CJZ458734 CTR458734:CTV458734 DDN458734:DDR458734 DNJ458734:DNN458734 DXF458734:DXJ458734 EHB458734:EHF458734 EQX458734:ERB458734 FAT458734:FAX458734 FKP458734:FKT458734 FUL458734:FUP458734 GEH458734:GEL458734 GOD458734:GOH458734 GXZ458734:GYD458734 HHV458734:HHZ458734 HRR458734:HRV458734 IBN458734:IBR458734 ILJ458734:ILN458734 IVF458734:IVJ458734 JFB458734:JFF458734 JOX458734:JPB458734 JYT458734:JYX458734 KIP458734:KIT458734 KSL458734:KSP458734 LCH458734:LCL458734 LMD458734:LMH458734 LVZ458734:LWD458734 MFV458734:MFZ458734 MPR458734:MPV458734 MZN458734:MZR458734 NJJ458734:NJN458734 NTF458734:NTJ458734 ODB458734:ODF458734 OMX458734:ONB458734 OWT458734:OWX458734 PGP458734:PGT458734 PQL458734:PQP458734 QAH458734:QAL458734 QKD458734:QKH458734 QTZ458734:QUD458734 RDV458734:RDZ458734 RNR458734:RNV458734 RXN458734:RXR458734 SHJ458734:SHN458734 SRF458734:SRJ458734 TBB458734:TBF458734 TKX458734:TLB458734 TUT458734:TUX458734 UEP458734:UET458734 UOL458734:UOP458734 UYH458734:UYL458734 VID458734:VIH458734 VRZ458734:VSD458734 WBV458734:WBZ458734 WLR458734:WLV458734 WVN458734:WVR458734 JB524270:JF524270 SX524270:TB524270 ACT524270:ACX524270 AMP524270:AMT524270 AWL524270:AWP524270 BGH524270:BGL524270 BQD524270:BQH524270 BZZ524270:CAD524270 CJV524270:CJZ524270 CTR524270:CTV524270 DDN524270:DDR524270 DNJ524270:DNN524270 DXF524270:DXJ524270 EHB524270:EHF524270 EQX524270:ERB524270 FAT524270:FAX524270 FKP524270:FKT524270 FUL524270:FUP524270 GEH524270:GEL524270 GOD524270:GOH524270 GXZ524270:GYD524270 HHV524270:HHZ524270 HRR524270:HRV524270 IBN524270:IBR524270 ILJ524270:ILN524270 IVF524270:IVJ524270 JFB524270:JFF524270 JOX524270:JPB524270 JYT524270:JYX524270 KIP524270:KIT524270 KSL524270:KSP524270 LCH524270:LCL524270 LMD524270:LMH524270 LVZ524270:LWD524270 MFV524270:MFZ524270 MPR524270:MPV524270 MZN524270:MZR524270 NJJ524270:NJN524270 NTF524270:NTJ524270 ODB524270:ODF524270 OMX524270:ONB524270 OWT524270:OWX524270 PGP524270:PGT524270 PQL524270:PQP524270 QAH524270:QAL524270 QKD524270:QKH524270 QTZ524270:QUD524270 RDV524270:RDZ524270 RNR524270:RNV524270 RXN524270:RXR524270 SHJ524270:SHN524270 SRF524270:SRJ524270 TBB524270:TBF524270 TKX524270:TLB524270 TUT524270:TUX524270 UEP524270:UET524270 UOL524270:UOP524270 UYH524270:UYL524270 VID524270:VIH524270 VRZ524270:VSD524270 WBV524270:WBZ524270 WLR524270:WLV524270 WVN524270:WVR524270 JB589806:JF589806 SX589806:TB589806 ACT589806:ACX589806 AMP589806:AMT589806 AWL589806:AWP589806 BGH589806:BGL589806 BQD589806:BQH589806 BZZ589806:CAD589806 CJV589806:CJZ589806 CTR589806:CTV589806 DDN589806:DDR589806 DNJ589806:DNN589806 DXF589806:DXJ589806 EHB589806:EHF589806 EQX589806:ERB589806 FAT589806:FAX589806 FKP589806:FKT589806 FUL589806:FUP589806 GEH589806:GEL589806 GOD589806:GOH589806 GXZ589806:GYD589806 HHV589806:HHZ589806 HRR589806:HRV589806 IBN589806:IBR589806 ILJ589806:ILN589806 IVF589806:IVJ589806 JFB589806:JFF589806 JOX589806:JPB589806 JYT589806:JYX589806 KIP589806:KIT589806 KSL589806:KSP589806 LCH589806:LCL589806 LMD589806:LMH589806 LVZ589806:LWD589806 MFV589806:MFZ589806 MPR589806:MPV589806 MZN589806:MZR589806 NJJ589806:NJN589806 NTF589806:NTJ589806 ODB589806:ODF589806 OMX589806:ONB589806 OWT589806:OWX589806 PGP589806:PGT589806 PQL589806:PQP589806 QAH589806:QAL589806 QKD589806:QKH589806 QTZ589806:QUD589806 RDV589806:RDZ589806 RNR589806:RNV589806 RXN589806:RXR589806 SHJ589806:SHN589806 SRF589806:SRJ589806 TBB589806:TBF589806 TKX589806:TLB589806 TUT589806:TUX589806 UEP589806:UET589806 UOL589806:UOP589806 UYH589806:UYL589806 VID589806:VIH589806 VRZ589806:VSD589806 WBV589806:WBZ589806 WLR589806:WLV589806 WVN589806:WVR589806 JB655342:JF655342 SX655342:TB655342 ACT655342:ACX655342 AMP655342:AMT655342 AWL655342:AWP655342 BGH655342:BGL655342 BQD655342:BQH655342 BZZ655342:CAD655342 CJV655342:CJZ655342 CTR655342:CTV655342 DDN655342:DDR655342 DNJ655342:DNN655342 DXF655342:DXJ655342 EHB655342:EHF655342 EQX655342:ERB655342 FAT655342:FAX655342 FKP655342:FKT655342 FUL655342:FUP655342 GEH655342:GEL655342 GOD655342:GOH655342 GXZ655342:GYD655342 HHV655342:HHZ655342 HRR655342:HRV655342 IBN655342:IBR655342 ILJ655342:ILN655342 IVF655342:IVJ655342 JFB655342:JFF655342 JOX655342:JPB655342 JYT655342:JYX655342 KIP655342:KIT655342 KSL655342:KSP655342 LCH655342:LCL655342 LMD655342:LMH655342 LVZ655342:LWD655342 MFV655342:MFZ655342 MPR655342:MPV655342 MZN655342:MZR655342 NJJ655342:NJN655342 NTF655342:NTJ655342 ODB655342:ODF655342 OMX655342:ONB655342 OWT655342:OWX655342 PGP655342:PGT655342 PQL655342:PQP655342 QAH655342:QAL655342 QKD655342:QKH655342 QTZ655342:QUD655342 RDV655342:RDZ655342 RNR655342:RNV655342 RXN655342:RXR655342 SHJ655342:SHN655342 SRF655342:SRJ655342 TBB655342:TBF655342 TKX655342:TLB655342 TUT655342:TUX655342 UEP655342:UET655342 UOL655342:UOP655342 UYH655342:UYL655342 VID655342:VIH655342 VRZ655342:VSD655342 WBV655342:WBZ655342 WLR655342:WLV655342 WVN655342:WVR655342 JB720878:JF720878 SX720878:TB720878 ACT720878:ACX720878 AMP720878:AMT720878 AWL720878:AWP720878 BGH720878:BGL720878 BQD720878:BQH720878 BZZ720878:CAD720878 CJV720878:CJZ720878 CTR720878:CTV720878 DDN720878:DDR720878 DNJ720878:DNN720878 DXF720878:DXJ720878 EHB720878:EHF720878 EQX720878:ERB720878 FAT720878:FAX720878 FKP720878:FKT720878 FUL720878:FUP720878 GEH720878:GEL720878 GOD720878:GOH720878 GXZ720878:GYD720878 HHV720878:HHZ720878 HRR720878:HRV720878 IBN720878:IBR720878 ILJ720878:ILN720878 IVF720878:IVJ720878 JFB720878:JFF720878 JOX720878:JPB720878 JYT720878:JYX720878 KIP720878:KIT720878 KSL720878:KSP720878 LCH720878:LCL720878 LMD720878:LMH720878 LVZ720878:LWD720878 MFV720878:MFZ720878 MPR720878:MPV720878 MZN720878:MZR720878 NJJ720878:NJN720878 NTF720878:NTJ720878 ODB720878:ODF720878 OMX720878:ONB720878 OWT720878:OWX720878 PGP720878:PGT720878 PQL720878:PQP720878 QAH720878:QAL720878 QKD720878:QKH720878 QTZ720878:QUD720878 RDV720878:RDZ720878 RNR720878:RNV720878 RXN720878:RXR720878 SHJ720878:SHN720878 SRF720878:SRJ720878 TBB720878:TBF720878 TKX720878:TLB720878 TUT720878:TUX720878 UEP720878:UET720878 UOL720878:UOP720878 UYH720878:UYL720878 VID720878:VIH720878 VRZ720878:VSD720878 WBV720878:WBZ720878 WLR720878:WLV720878 WVN720878:WVR720878 JB786414:JF786414 SX786414:TB786414 ACT786414:ACX786414 AMP786414:AMT786414 AWL786414:AWP786414 BGH786414:BGL786414 BQD786414:BQH786414 BZZ786414:CAD786414 CJV786414:CJZ786414 CTR786414:CTV786414 DDN786414:DDR786414 DNJ786414:DNN786414 DXF786414:DXJ786414 EHB786414:EHF786414 EQX786414:ERB786414 FAT786414:FAX786414 FKP786414:FKT786414 FUL786414:FUP786414 GEH786414:GEL786414 GOD786414:GOH786414 GXZ786414:GYD786414 HHV786414:HHZ786414 HRR786414:HRV786414 IBN786414:IBR786414 ILJ786414:ILN786414 IVF786414:IVJ786414 JFB786414:JFF786414 JOX786414:JPB786414 JYT786414:JYX786414 KIP786414:KIT786414 KSL786414:KSP786414 LCH786414:LCL786414 LMD786414:LMH786414 LVZ786414:LWD786414 MFV786414:MFZ786414 MPR786414:MPV786414 MZN786414:MZR786414 NJJ786414:NJN786414 NTF786414:NTJ786414 ODB786414:ODF786414 OMX786414:ONB786414 OWT786414:OWX786414 PGP786414:PGT786414 PQL786414:PQP786414 QAH786414:QAL786414 QKD786414:QKH786414 QTZ786414:QUD786414 RDV786414:RDZ786414 RNR786414:RNV786414 RXN786414:RXR786414 SHJ786414:SHN786414 SRF786414:SRJ786414 TBB786414:TBF786414 TKX786414:TLB786414 TUT786414:TUX786414 UEP786414:UET786414 UOL786414:UOP786414 UYH786414:UYL786414 VID786414:VIH786414 VRZ786414:VSD786414 WBV786414:WBZ786414 WLR786414:WLV786414 WVN786414:WVR786414 JB851950:JF851950 SX851950:TB851950 ACT851950:ACX851950 AMP851950:AMT851950 AWL851950:AWP851950 BGH851950:BGL851950 BQD851950:BQH851950 BZZ851950:CAD851950 CJV851950:CJZ851950 CTR851950:CTV851950 DDN851950:DDR851950 DNJ851950:DNN851950 DXF851950:DXJ851950 EHB851950:EHF851950 EQX851950:ERB851950 FAT851950:FAX851950 FKP851950:FKT851950 FUL851950:FUP851950 GEH851950:GEL851950 GOD851950:GOH851950 GXZ851950:GYD851950 HHV851950:HHZ851950 HRR851950:HRV851950 IBN851950:IBR851950 ILJ851950:ILN851950 IVF851950:IVJ851950 JFB851950:JFF851950 JOX851950:JPB851950 JYT851950:JYX851950 KIP851950:KIT851950 KSL851950:KSP851950 LCH851950:LCL851950 LMD851950:LMH851950 LVZ851950:LWD851950 MFV851950:MFZ851950 MPR851950:MPV851950 MZN851950:MZR851950 NJJ851950:NJN851950 NTF851950:NTJ851950 ODB851950:ODF851950 OMX851950:ONB851950 OWT851950:OWX851950 PGP851950:PGT851950 PQL851950:PQP851950 QAH851950:QAL851950 QKD851950:QKH851950 QTZ851950:QUD851950 RDV851950:RDZ851950 RNR851950:RNV851950 RXN851950:RXR851950 SHJ851950:SHN851950 SRF851950:SRJ851950 TBB851950:TBF851950 TKX851950:TLB851950 TUT851950:TUX851950 UEP851950:UET851950 UOL851950:UOP851950 UYH851950:UYL851950 VID851950:VIH851950 VRZ851950:VSD851950 WBV851950:WBZ851950 WLR851950:WLV851950 WVN851950:WVR851950 JB917486:JF917486 SX917486:TB917486 ACT917486:ACX917486 AMP917486:AMT917486 AWL917486:AWP917486 BGH917486:BGL917486 BQD917486:BQH917486 BZZ917486:CAD917486 CJV917486:CJZ917486 CTR917486:CTV917486 DDN917486:DDR917486 DNJ917486:DNN917486 DXF917486:DXJ917486 EHB917486:EHF917486 EQX917486:ERB917486 FAT917486:FAX917486 FKP917486:FKT917486 FUL917486:FUP917486 GEH917486:GEL917486 GOD917486:GOH917486 GXZ917486:GYD917486 HHV917486:HHZ917486 HRR917486:HRV917486 IBN917486:IBR917486 ILJ917486:ILN917486 IVF917486:IVJ917486 JFB917486:JFF917486 JOX917486:JPB917486 JYT917486:JYX917486 KIP917486:KIT917486 KSL917486:KSP917486 LCH917486:LCL917486 LMD917486:LMH917486 LVZ917486:LWD917486 MFV917486:MFZ917486 MPR917486:MPV917486 MZN917486:MZR917486 NJJ917486:NJN917486 NTF917486:NTJ917486 ODB917486:ODF917486 OMX917486:ONB917486 OWT917486:OWX917486 PGP917486:PGT917486 PQL917486:PQP917486 QAH917486:QAL917486 QKD917486:QKH917486 QTZ917486:QUD917486 RDV917486:RDZ917486 RNR917486:RNV917486 RXN917486:RXR917486 SHJ917486:SHN917486 SRF917486:SRJ917486 TBB917486:TBF917486 TKX917486:TLB917486 TUT917486:TUX917486 UEP917486:UET917486 UOL917486:UOP917486 UYH917486:UYL917486 VID917486:VIH917486 VRZ917486:VSD917486 WBV917486:WBZ917486 WLR917486:WLV917486 WVN917486:WVR917486 WVN983022:WVR983022 JB983022:JF983022 SX983022:TB983022 ACT983022:ACX983022 AMP983022:AMT983022 AWL983022:AWP983022 BGH983022:BGL983022 BQD983022:BQH983022 BZZ983022:CAD983022 CJV983022:CJZ983022 CTR983022:CTV983022 DDN983022:DDR983022 DNJ983022:DNN983022 DXF983022:DXJ983022 EHB983022:EHF983022 EQX983022:ERB983022 FAT983022:FAX983022 FKP983022:FKT983022 FUL983022:FUP983022 GEH983022:GEL983022 GOD983022:GOH983022 GXZ983022:GYD983022 HHV983022:HHZ983022 HRR983022:HRV983022 IBN983022:IBR983022 ILJ983022:ILN983022 IVF983022:IVJ983022 JFB983022:JFF983022 JOX983022:JPB983022 JYT983022:JYX983022 KIP983022:KIT983022 KSL983022:KSP983022 LCH983022:LCL983022 LMD983022:LMH983022 LVZ983022:LWD983022 MFV983022:MFZ983022 MPR983022:MPV983022 MZN983022:MZR983022 NJJ983022:NJN983022 NTF983022:NTJ983022 ODB983022:ODF983022 OMX983022:ONB983022 OWT983022:OWX983022 PGP983022:PGT983022 PQL983022:PQP983022 QAH983022:QAL983022 QKD983022:QKH983022 QTZ983022:QUD983022 RDV983022:RDZ983022 RNR983022:RNV983022 RXN983022:RXR983022 SHJ983022:SHN983022 SRF983022:SRJ983022 TBB983022:TBF983022 TKX983022:TLB983022 TUT983022:TUX983022 UEP983022:UET983022 UOL983022:UOP983022 UYH983022:UYL983022 VID983022:VIH983022 VRZ983022:VSD983022 WBV983022:WBZ983022 WLR983022:WLV983022 I720878 I655342 I589806 I524270 I458734 I393198 I327662 I262126 I196590 I131054 I65518 I786414 I983022 I917486 I851950 G720878 C65518 C131054 C196590 C262126 C327662 C393198 C458734 C524270 C589806 C655342 C720878 C786414 C851950 C917486 C983022 E983022 G786414 E65518 E131054 E196590 E262126 E327662 E393198 E458734 E524270 E589806 E655342 E720878 E786414 E851950 E917486 G917486 G983022 G851950 G65518 G131054 G196590 G262126 G327662 G393198 G458734 G524270 G589806 G655342" xr:uid="{00000000-0002-0000-0100-000001000000}">
      <formula1>"Création,Répertoire Qc,Répertoire Au,Reprise"</formula1>
    </dataValidation>
    <dataValidation type="list" allowBlank="1" showInputMessage="1" showErrorMessage="1" sqref="C17 E17 G17 I17" xr:uid="{00000000-0002-0000-0100-000002000000}">
      <formula1>"Oui"</formula1>
    </dataValidation>
  </dataValidations>
  <pageMargins left="0.23622047244094491" right="0.23622047244094491" top="0.23622047244094491" bottom="0.23622047244094491" header="0.31496062992125984" footer="0.15748031496062992"/>
  <pageSetup scale="90" firstPageNumber="10" fitToHeight="0" orientation="landscape" r:id="rId1"/>
  <headerFooter alignWithMargins="0">
    <oddHeader xml:space="preserve">&amp;R
</oddHeader>
    <oddFooter>&amp;R&amp;9Rapport final d'activité</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4"/>
  <sheetViews>
    <sheetView showGridLines="0" showZeros="0" zoomScaleNormal="100" zoomScaleSheetLayoutView="110" workbookViewId="0">
      <selection activeCell="B7" sqref="B7"/>
    </sheetView>
  </sheetViews>
  <sheetFormatPr baseColWidth="10" defaultRowHeight="12.5"/>
  <cols>
    <col min="1" max="1" width="32.1796875" style="849" customWidth="1"/>
    <col min="2" max="2" width="4.453125" style="1252" customWidth="1"/>
    <col min="3" max="3" width="15.7265625" style="849" customWidth="1"/>
    <col min="4" max="4" width="4.453125" style="1252" customWidth="1"/>
    <col min="5" max="5" width="15.7265625" style="849" customWidth="1"/>
    <col min="6" max="6" width="4.453125" style="1252" customWidth="1"/>
    <col min="7" max="7" width="15.7265625" style="849" customWidth="1"/>
    <col min="8" max="8" width="4.453125" style="1252" customWidth="1"/>
    <col min="9" max="9" width="15.7265625" style="849" customWidth="1"/>
    <col min="10" max="10" width="4.453125" style="1252" customWidth="1"/>
    <col min="11" max="11" width="12.7265625" style="849" customWidth="1"/>
    <col min="12" max="12" width="15.1796875" style="849" customWidth="1"/>
    <col min="13" max="260" width="11.453125" style="849"/>
    <col min="261" max="261" width="33.1796875" style="849" customWidth="1"/>
    <col min="262" max="266" width="16.81640625" style="849" customWidth="1"/>
    <col min="267" max="267" width="13.453125" style="849" customWidth="1"/>
    <col min="268" max="268" width="15.1796875" style="849" customWidth="1"/>
    <col min="269" max="516" width="11.453125" style="849"/>
    <col min="517" max="517" width="33.1796875" style="849" customWidth="1"/>
    <col min="518" max="522" width="16.81640625" style="849" customWidth="1"/>
    <col min="523" max="523" width="13.453125" style="849" customWidth="1"/>
    <col min="524" max="524" width="15.1796875" style="849" customWidth="1"/>
    <col min="525" max="772" width="11.453125" style="849"/>
    <col min="773" max="773" width="33.1796875" style="849" customWidth="1"/>
    <col min="774" max="778" width="16.81640625" style="849" customWidth="1"/>
    <col min="779" max="779" width="13.453125" style="849" customWidth="1"/>
    <col min="780" max="780" width="15.1796875" style="849" customWidth="1"/>
    <col min="781" max="1028" width="11.453125" style="849"/>
    <col min="1029" max="1029" width="33.1796875" style="849" customWidth="1"/>
    <col min="1030" max="1034" width="16.81640625" style="849" customWidth="1"/>
    <col min="1035" max="1035" width="13.453125" style="849" customWidth="1"/>
    <col min="1036" max="1036" width="15.1796875" style="849" customWidth="1"/>
    <col min="1037" max="1284" width="11.453125" style="849"/>
    <col min="1285" max="1285" width="33.1796875" style="849" customWidth="1"/>
    <col min="1286" max="1290" width="16.81640625" style="849" customWidth="1"/>
    <col min="1291" max="1291" width="13.453125" style="849" customWidth="1"/>
    <col min="1292" max="1292" width="15.1796875" style="849" customWidth="1"/>
    <col min="1293" max="1540" width="11.453125" style="849"/>
    <col min="1541" max="1541" width="33.1796875" style="849" customWidth="1"/>
    <col min="1542" max="1546" width="16.81640625" style="849" customWidth="1"/>
    <col min="1547" max="1547" width="13.453125" style="849" customWidth="1"/>
    <col min="1548" max="1548" width="15.1796875" style="849" customWidth="1"/>
    <col min="1549" max="1796" width="11.453125" style="849"/>
    <col min="1797" max="1797" width="33.1796875" style="849" customWidth="1"/>
    <col min="1798" max="1802" width="16.81640625" style="849" customWidth="1"/>
    <col min="1803" max="1803" width="13.453125" style="849" customWidth="1"/>
    <col min="1804" max="1804" width="15.1796875" style="849" customWidth="1"/>
    <col min="1805" max="2052" width="11.453125" style="849"/>
    <col min="2053" max="2053" width="33.1796875" style="849" customWidth="1"/>
    <col min="2054" max="2058" width="16.81640625" style="849" customWidth="1"/>
    <col min="2059" max="2059" width="13.453125" style="849" customWidth="1"/>
    <col min="2060" max="2060" width="15.1796875" style="849" customWidth="1"/>
    <col min="2061" max="2308" width="11.453125" style="849"/>
    <col min="2309" max="2309" width="33.1796875" style="849" customWidth="1"/>
    <col min="2310" max="2314" width="16.81640625" style="849" customWidth="1"/>
    <col min="2315" max="2315" width="13.453125" style="849" customWidth="1"/>
    <col min="2316" max="2316" width="15.1796875" style="849" customWidth="1"/>
    <col min="2317" max="2564" width="11.453125" style="849"/>
    <col min="2565" max="2565" width="33.1796875" style="849" customWidth="1"/>
    <col min="2566" max="2570" width="16.81640625" style="849" customWidth="1"/>
    <col min="2571" max="2571" width="13.453125" style="849" customWidth="1"/>
    <col min="2572" max="2572" width="15.1796875" style="849" customWidth="1"/>
    <col min="2573" max="2820" width="11.453125" style="849"/>
    <col min="2821" max="2821" width="33.1796875" style="849" customWidth="1"/>
    <col min="2822" max="2826" width="16.81640625" style="849" customWidth="1"/>
    <col min="2827" max="2827" width="13.453125" style="849" customWidth="1"/>
    <col min="2828" max="2828" width="15.1796875" style="849" customWidth="1"/>
    <col min="2829" max="3076" width="11.453125" style="849"/>
    <col min="3077" max="3077" width="33.1796875" style="849" customWidth="1"/>
    <col min="3078" max="3082" width="16.81640625" style="849" customWidth="1"/>
    <col min="3083" max="3083" width="13.453125" style="849" customWidth="1"/>
    <col min="3084" max="3084" width="15.1796875" style="849" customWidth="1"/>
    <col min="3085" max="3332" width="11.453125" style="849"/>
    <col min="3333" max="3333" width="33.1796875" style="849" customWidth="1"/>
    <col min="3334" max="3338" width="16.81640625" style="849" customWidth="1"/>
    <col min="3339" max="3339" width="13.453125" style="849" customWidth="1"/>
    <col min="3340" max="3340" width="15.1796875" style="849" customWidth="1"/>
    <col min="3341" max="3588" width="11.453125" style="849"/>
    <col min="3589" max="3589" width="33.1796875" style="849" customWidth="1"/>
    <col min="3590" max="3594" width="16.81640625" style="849" customWidth="1"/>
    <col min="3595" max="3595" width="13.453125" style="849" customWidth="1"/>
    <col min="3596" max="3596" width="15.1796875" style="849" customWidth="1"/>
    <col min="3597" max="3844" width="11.453125" style="849"/>
    <col min="3845" max="3845" width="33.1796875" style="849" customWidth="1"/>
    <col min="3846" max="3850" width="16.81640625" style="849" customWidth="1"/>
    <col min="3851" max="3851" width="13.453125" style="849" customWidth="1"/>
    <col min="3852" max="3852" width="15.1796875" style="849" customWidth="1"/>
    <col min="3853" max="4100" width="11.453125" style="849"/>
    <col min="4101" max="4101" width="33.1796875" style="849" customWidth="1"/>
    <col min="4102" max="4106" width="16.81640625" style="849" customWidth="1"/>
    <col min="4107" max="4107" width="13.453125" style="849" customWidth="1"/>
    <col min="4108" max="4108" width="15.1796875" style="849" customWidth="1"/>
    <col min="4109" max="4356" width="11.453125" style="849"/>
    <col min="4357" max="4357" width="33.1796875" style="849" customWidth="1"/>
    <col min="4358" max="4362" width="16.81640625" style="849" customWidth="1"/>
    <col min="4363" max="4363" width="13.453125" style="849" customWidth="1"/>
    <col min="4364" max="4364" width="15.1796875" style="849" customWidth="1"/>
    <col min="4365" max="4612" width="11.453125" style="849"/>
    <col min="4613" max="4613" width="33.1796875" style="849" customWidth="1"/>
    <col min="4614" max="4618" width="16.81640625" style="849" customWidth="1"/>
    <col min="4619" max="4619" width="13.453125" style="849" customWidth="1"/>
    <col min="4620" max="4620" width="15.1796875" style="849" customWidth="1"/>
    <col min="4621" max="4868" width="11.453125" style="849"/>
    <col min="4869" max="4869" width="33.1796875" style="849" customWidth="1"/>
    <col min="4870" max="4874" width="16.81640625" style="849" customWidth="1"/>
    <col min="4875" max="4875" width="13.453125" style="849" customWidth="1"/>
    <col min="4876" max="4876" width="15.1796875" style="849" customWidth="1"/>
    <col min="4877" max="5124" width="11.453125" style="849"/>
    <col min="5125" max="5125" width="33.1796875" style="849" customWidth="1"/>
    <col min="5126" max="5130" width="16.81640625" style="849" customWidth="1"/>
    <col min="5131" max="5131" width="13.453125" style="849" customWidth="1"/>
    <col min="5132" max="5132" width="15.1796875" style="849" customWidth="1"/>
    <col min="5133" max="5380" width="11.453125" style="849"/>
    <col min="5381" max="5381" width="33.1796875" style="849" customWidth="1"/>
    <col min="5382" max="5386" width="16.81640625" style="849" customWidth="1"/>
    <col min="5387" max="5387" width="13.453125" style="849" customWidth="1"/>
    <col min="5388" max="5388" width="15.1796875" style="849" customWidth="1"/>
    <col min="5389" max="5636" width="11.453125" style="849"/>
    <col min="5637" max="5637" width="33.1796875" style="849" customWidth="1"/>
    <col min="5638" max="5642" width="16.81640625" style="849" customWidth="1"/>
    <col min="5643" max="5643" width="13.453125" style="849" customWidth="1"/>
    <col min="5644" max="5644" width="15.1796875" style="849" customWidth="1"/>
    <col min="5645" max="5892" width="11.453125" style="849"/>
    <col min="5893" max="5893" width="33.1796875" style="849" customWidth="1"/>
    <col min="5894" max="5898" width="16.81640625" style="849" customWidth="1"/>
    <col min="5899" max="5899" width="13.453125" style="849" customWidth="1"/>
    <col min="5900" max="5900" width="15.1796875" style="849" customWidth="1"/>
    <col min="5901" max="6148" width="11.453125" style="849"/>
    <col min="6149" max="6149" width="33.1796875" style="849" customWidth="1"/>
    <col min="6150" max="6154" width="16.81640625" style="849" customWidth="1"/>
    <col min="6155" max="6155" width="13.453125" style="849" customWidth="1"/>
    <col min="6156" max="6156" width="15.1796875" style="849" customWidth="1"/>
    <col min="6157" max="6404" width="11.453125" style="849"/>
    <col min="6405" max="6405" width="33.1796875" style="849" customWidth="1"/>
    <col min="6406" max="6410" width="16.81640625" style="849" customWidth="1"/>
    <col min="6411" max="6411" width="13.453125" style="849" customWidth="1"/>
    <col min="6412" max="6412" width="15.1796875" style="849" customWidth="1"/>
    <col min="6413" max="6660" width="11.453125" style="849"/>
    <col min="6661" max="6661" width="33.1796875" style="849" customWidth="1"/>
    <col min="6662" max="6666" width="16.81640625" style="849" customWidth="1"/>
    <col min="6667" max="6667" width="13.453125" style="849" customWidth="1"/>
    <col min="6668" max="6668" width="15.1796875" style="849" customWidth="1"/>
    <col min="6669" max="6916" width="11.453125" style="849"/>
    <col min="6917" max="6917" width="33.1796875" style="849" customWidth="1"/>
    <col min="6918" max="6922" width="16.81640625" style="849" customWidth="1"/>
    <col min="6923" max="6923" width="13.453125" style="849" customWidth="1"/>
    <col min="6924" max="6924" width="15.1796875" style="849" customWidth="1"/>
    <col min="6925" max="7172" width="11.453125" style="849"/>
    <col min="7173" max="7173" width="33.1796875" style="849" customWidth="1"/>
    <col min="7174" max="7178" width="16.81640625" style="849" customWidth="1"/>
    <col min="7179" max="7179" width="13.453125" style="849" customWidth="1"/>
    <col min="7180" max="7180" width="15.1796875" style="849" customWidth="1"/>
    <col min="7181" max="7428" width="11.453125" style="849"/>
    <col min="7429" max="7429" width="33.1796875" style="849" customWidth="1"/>
    <col min="7430" max="7434" width="16.81640625" style="849" customWidth="1"/>
    <col min="7435" max="7435" width="13.453125" style="849" customWidth="1"/>
    <col min="7436" max="7436" width="15.1796875" style="849" customWidth="1"/>
    <col min="7437" max="7684" width="11.453125" style="849"/>
    <col min="7685" max="7685" width="33.1796875" style="849" customWidth="1"/>
    <col min="7686" max="7690" width="16.81640625" style="849" customWidth="1"/>
    <col min="7691" max="7691" width="13.453125" style="849" customWidth="1"/>
    <col min="7692" max="7692" width="15.1796875" style="849" customWidth="1"/>
    <col min="7693" max="7940" width="11.453125" style="849"/>
    <col min="7941" max="7941" width="33.1796875" style="849" customWidth="1"/>
    <col min="7942" max="7946" width="16.81640625" style="849" customWidth="1"/>
    <col min="7947" max="7947" width="13.453125" style="849" customWidth="1"/>
    <col min="7948" max="7948" width="15.1796875" style="849" customWidth="1"/>
    <col min="7949" max="8196" width="11.453125" style="849"/>
    <col min="8197" max="8197" width="33.1796875" style="849" customWidth="1"/>
    <col min="8198" max="8202" width="16.81640625" style="849" customWidth="1"/>
    <col min="8203" max="8203" width="13.453125" style="849" customWidth="1"/>
    <col min="8204" max="8204" width="15.1796875" style="849" customWidth="1"/>
    <col min="8205" max="8452" width="11.453125" style="849"/>
    <col min="8453" max="8453" width="33.1796875" style="849" customWidth="1"/>
    <col min="8454" max="8458" width="16.81640625" style="849" customWidth="1"/>
    <col min="8459" max="8459" width="13.453125" style="849" customWidth="1"/>
    <col min="8460" max="8460" width="15.1796875" style="849" customWidth="1"/>
    <col min="8461" max="8708" width="11.453125" style="849"/>
    <col min="8709" max="8709" width="33.1796875" style="849" customWidth="1"/>
    <col min="8710" max="8714" width="16.81640625" style="849" customWidth="1"/>
    <col min="8715" max="8715" width="13.453125" style="849" customWidth="1"/>
    <col min="8716" max="8716" width="15.1796875" style="849" customWidth="1"/>
    <col min="8717" max="8964" width="11.453125" style="849"/>
    <col min="8965" max="8965" width="33.1796875" style="849" customWidth="1"/>
    <col min="8966" max="8970" width="16.81640625" style="849" customWidth="1"/>
    <col min="8971" max="8971" width="13.453125" style="849" customWidth="1"/>
    <col min="8972" max="8972" width="15.1796875" style="849" customWidth="1"/>
    <col min="8973" max="9220" width="11.453125" style="849"/>
    <col min="9221" max="9221" width="33.1796875" style="849" customWidth="1"/>
    <col min="9222" max="9226" width="16.81640625" style="849" customWidth="1"/>
    <col min="9227" max="9227" width="13.453125" style="849" customWidth="1"/>
    <col min="9228" max="9228" width="15.1796875" style="849" customWidth="1"/>
    <col min="9229" max="9476" width="11.453125" style="849"/>
    <col min="9477" max="9477" width="33.1796875" style="849" customWidth="1"/>
    <col min="9478" max="9482" width="16.81640625" style="849" customWidth="1"/>
    <col min="9483" max="9483" width="13.453125" style="849" customWidth="1"/>
    <col min="9484" max="9484" width="15.1796875" style="849" customWidth="1"/>
    <col min="9485" max="9732" width="11.453125" style="849"/>
    <col min="9733" max="9733" width="33.1796875" style="849" customWidth="1"/>
    <col min="9734" max="9738" width="16.81640625" style="849" customWidth="1"/>
    <col min="9739" max="9739" width="13.453125" style="849" customWidth="1"/>
    <col min="9740" max="9740" width="15.1796875" style="849" customWidth="1"/>
    <col min="9741" max="9988" width="11.453125" style="849"/>
    <col min="9989" max="9989" width="33.1796875" style="849" customWidth="1"/>
    <col min="9990" max="9994" width="16.81640625" style="849" customWidth="1"/>
    <col min="9995" max="9995" width="13.453125" style="849" customWidth="1"/>
    <col min="9996" max="9996" width="15.1796875" style="849" customWidth="1"/>
    <col min="9997" max="10244" width="11.453125" style="849"/>
    <col min="10245" max="10245" width="33.1796875" style="849" customWidth="1"/>
    <col min="10246" max="10250" width="16.81640625" style="849" customWidth="1"/>
    <col min="10251" max="10251" width="13.453125" style="849" customWidth="1"/>
    <col min="10252" max="10252" width="15.1796875" style="849" customWidth="1"/>
    <col min="10253" max="10500" width="11.453125" style="849"/>
    <col min="10501" max="10501" width="33.1796875" style="849" customWidth="1"/>
    <col min="10502" max="10506" width="16.81640625" style="849" customWidth="1"/>
    <col min="10507" max="10507" width="13.453125" style="849" customWidth="1"/>
    <col min="10508" max="10508" width="15.1796875" style="849" customWidth="1"/>
    <col min="10509" max="10756" width="11.453125" style="849"/>
    <col min="10757" max="10757" width="33.1796875" style="849" customWidth="1"/>
    <col min="10758" max="10762" width="16.81640625" style="849" customWidth="1"/>
    <col min="10763" max="10763" width="13.453125" style="849" customWidth="1"/>
    <col min="10764" max="10764" width="15.1796875" style="849" customWidth="1"/>
    <col min="10765" max="11012" width="11.453125" style="849"/>
    <col min="11013" max="11013" width="33.1796875" style="849" customWidth="1"/>
    <col min="11014" max="11018" width="16.81640625" style="849" customWidth="1"/>
    <col min="11019" max="11019" width="13.453125" style="849" customWidth="1"/>
    <col min="11020" max="11020" width="15.1796875" style="849" customWidth="1"/>
    <col min="11021" max="11268" width="11.453125" style="849"/>
    <col min="11269" max="11269" width="33.1796875" style="849" customWidth="1"/>
    <col min="11270" max="11274" width="16.81640625" style="849" customWidth="1"/>
    <col min="11275" max="11275" width="13.453125" style="849" customWidth="1"/>
    <col min="11276" max="11276" width="15.1796875" style="849" customWidth="1"/>
    <col min="11277" max="11524" width="11.453125" style="849"/>
    <col min="11525" max="11525" width="33.1796875" style="849" customWidth="1"/>
    <col min="11526" max="11530" width="16.81640625" style="849" customWidth="1"/>
    <col min="11531" max="11531" width="13.453125" style="849" customWidth="1"/>
    <col min="11532" max="11532" width="15.1796875" style="849" customWidth="1"/>
    <col min="11533" max="11780" width="11.453125" style="849"/>
    <col min="11781" max="11781" width="33.1796875" style="849" customWidth="1"/>
    <col min="11782" max="11786" width="16.81640625" style="849" customWidth="1"/>
    <col min="11787" max="11787" width="13.453125" style="849" customWidth="1"/>
    <col min="11788" max="11788" width="15.1796875" style="849" customWidth="1"/>
    <col min="11789" max="12036" width="11.453125" style="849"/>
    <col min="12037" max="12037" width="33.1796875" style="849" customWidth="1"/>
    <col min="12038" max="12042" width="16.81640625" style="849" customWidth="1"/>
    <col min="12043" max="12043" width="13.453125" style="849" customWidth="1"/>
    <col min="12044" max="12044" width="15.1796875" style="849" customWidth="1"/>
    <col min="12045" max="12292" width="11.453125" style="849"/>
    <col min="12293" max="12293" width="33.1796875" style="849" customWidth="1"/>
    <col min="12294" max="12298" width="16.81640625" style="849" customWidth="1"/>
    <col min="12299" max="12299" width="13.453125" style="849" customWidth="1"/>
    <col min="12300" max="12300" width="15.1796875" style="849" customWidth="1"/>
    <col min="12301" max="12548" width="11.453125" style="849"/>
    <col min="12549" max="12549" width="33.1796875" style="849" customWidth="1"/>
    <col min="12550" max="12554" width="16.81640625" style="849" customWidth="1"/>
    <col min="12555" max="12555" width="13.453125" style="849" customWidth="1"/>
    <col min="12556" max="12556" width="15.1796875" style="849" customWidth="1"/>
    <col min="12557" max="12804" width="11.453125" style="849"/>
    <col min="12805" max="12805" width="33.1796875" style="849" customWidth="1"/>
    <col min="12806" max="12810" width="16.81640625" style="849" customWidth="1"/>
    <col min="12811" max="12811" width="13.453125" style="849" customWidth="1"/>
    <col min="12812" max="12812" width="15.1796875" style="849" customWidth="1"/>
    <col min="12813" max="13060" width="11.453125" style="849"/>
    <col min="13061" max="13061" width="33.1796875" style="849" customWidth="1"/>
    <col min="13062" max="13066" width="16.81640625" style="849" customWidth="1"/>
    <col min="13067" max="13067" width="13.453125" style="849" customWidth="1"/>
    <col min="13068" max="13068" width="15.1796875" style="849" customWidth="1"/>
    <col min="13069" max="13316" width="11.453125" style="849"/>
    <col min="13317" max="13317" width="33.1796875" style="849" customWidth="1"/>
    <col min="13318" max="13322" width="16.81640625" style="849" customWidth="1"/>
    <col min="13323" max="13323" width="13.453125" style="849" customWidth="1"/>
    <col min="13324" max="13324" width="15.1796875" style="849" customWidth="1"/>
    <col min="13325" max="13572" width="11.453125" style="849"/>
    <col min="13573" max="13573" width="33.1796875" style="849" customWidth="1"/>
    <col min="13574" max="13578" width="16.81640625" style="849" customWidth="1"/>
    <col min="13579" max="13579" width="13.453125" style="849" customWidth="1"/>
    <col min="13580" max="13580" width="15.1796875" style="849" customWidth="1"/>
    <col min="13581" max="13828" width="11.453125" style="849"/>
    <col min="13829" max="13829" width="33.1796875" style="849" customWidth="1"/>
    <col min="13830" max="13834" width="16.81640625" style="849" customWidth="1"/>
    <col min="13835" max="13835" width="13.453125" style="849" customWidth="1"/>
    <col min="13836" max="13836" width="15.1796875" style="849" customWidth="1"/>
    <col min="13837" max="14084" width="11.453125" style="849"/>
    <col min="14085" max="14085" width="33.1796875" style="849" customWidth="1"/>
    <col min="14086" max="14090" width="16.81640625" style="849" customWidth="1"/>
    <col min="14091" max="14091" width="13.453125" style="849" customWidth="1"/>
    <col min="14092" max="14092" width="15.1796875" style="849" customWidth="1"/>
    <col min="14093" max="14340" width="11.453125" style="849"/>
    <col min="14341" max="14341" width="33.1796875" style="849" customWidth="1"/>
    <col min="14342" max="14346" width="16.81640625" style="849" customWidth="1"/>
    <col min="14347" max="14347" width="13.453125" style="849" customWidth="1"/>
    <col min="14348" max="14348" width="15.1796875" style="849" customWidth="1"/>
    <col min="14349" max="14596" width="11.453125" style="849"/>
    <col min="14597" max="14597" width="33.1796875" style="849" customWidth="1"/>
    <col min="14598" max="14602" width="16.81640625" style="849" customWidth="1"/>
    <col min="14603" max="14603" width="13.453125" style="849" customWidth="1"/>
    <col min="14604" max="14604" width="15.1796875" style="849" customWidth="1"/>
    <col min="14605" max="14852" width="11.453125" style="849"/>
    <col min="14853" max="14853" width="33.1796875" style="849" customWidth="1"/>
    <col min="14854" max="14858" width="16.81640625" style="849" customWidth="1"/>
    <col min="14859" max="14859" width="13.453125" style="849" customWidth="1"/>
    <col min="14860" max="14860" width="15.1796875" style="849" customWidth="1"/>
    <col min="14861" max="15108" width="11.453125" style="849"/>
    <col min="15109" max="15109" width="33.1796875" style="849" customWidth="1"/>
    <col min="15110" max="15114" width="16.81640625" style="849" customWidth="1"/>
    <col min="15115" max="15115" width="13.453125" style="849" customWidth="1"/>
    <col min="15116" max="15116" width="15.1796875" style="849" customWidth="1"/>
    <col min="15117" max="15364" width="11.453125" style="849"/>
    <col min="15365" max="15365" width="33.1796875" style="849" customWidth="1"/>
    <col min="15366" max="15370" width="16.81640625" style="849" customWidth="1"/>
    <col min="15371" max="15371" width="13.453125" style="849" customWidth="1"/>
    <col min="15372" max="15372" width="15.1796875" style="849" customWidth="1"/>
    <col min="15373" max="15620" width="11.453125" style="849"/>
    <col min="15621" max="15621" width="33.1796875" style="849" customWidth="1"/>
    <col min="15622" max="15626" width="16.81640625" style="849" customWidth="1"/>
    <col min="15627" max="15627" width="13.453125" style="849" customWidth="1"/>
    <col min="15628" max="15628" width="15.1796875" style="849" customWidth="1"/>
    <col min="15629" max="15876" width="11.453125" style="849"/>
    <col min="15877" max="15877" width="33.1796875" style="849" customWidth="1"/>
    <col min="15878" max="15882" width="16.81640625" style="849" customWidth="1"/>
    <col min="15883" max="15883" width="13.453125" style="849" customWidth="1"/>
    <col min="15884" max="15884" width="15.1796875" style="849" customWidth="1"/>
    <col min="15885" max="16132" width="11.453125" style="849"/>
    <col min="16133" max="16133" width="33.1796875" style="849" customWidth="1"/>
    <col min="16134" max="16138" width="16.81640625" style="849" customWidth="1"/>
    <col min="16139" max="16139" width="13.453125" style="849" customWidth="1"/>
    <col min="16140" max="16140" width="15.1796875" style="849" customWidth="1"/>
    <col min="16141" max="16384" width="11.453125" style="849"/>
  </cols>
  <sheetData>
    <row r="1" spans="1:14" s="943" customFormat="1" ht="26.25" customHeight="1">
      <c r="A1" s="942" t="str">
        <f>"Section 6c : Bilan - Rémunération des artistes et des créateurs "&amp;'Page de garde'!C4</f>
        <v>Section 6c : Bilan - Rémunération des artistes et des créateurs 2021-2022</v>
      </c>
      <c r="B1" s="1240"/>
      <c r="C1" s="942"/>
      <c r="D1" s="1240"/>
      <c r="E1" s="942"/>
      <c r="F1" s="1240"/>
      <c r="G1" s="942"/>
      <c r="H1" s="1240"/>
      <c r="I1" s="942"/>
      <c r="J1" s="1240"/>
      <c r="K1" s="983" t="s">
        <v>500</v>
      </c>
      <c r="L1" s="984"/>
      <c r="M1" s="985"/>
      <c r="N1" s="984"/>
    </row>
    <row r="2" spans="1:14" s="943" customFormat="1" ht="16.5" customHeight="1">
      <c r="A2" s="986" t="s">
        <v>709</v>
      </c>
      <c r="B2" s="1240"/>
      <c r="C2" s="942"/>
      <c r="D2" s="1240"/>
      <c r="E2" s="942"/>
      <c r="F2" s="1240"/>
      <c r="G2" s="942"/>
      <c r="H2" s="1240"/>
      <c r="I2" s="942"/>
      <c r="J2" s="1240"/>
      <c r="K2" s="983" t="s">
        <v>501</v>
      </c>
      <c r="L2" s="984"/>
      <c r="M2" s="985"/>
      <c r="N2" s="984"/>
    </row>
    <row r="3" spans="1:14" s="943" customFormat="1" ht="16.5" customHeight="1">
      <c r="A3" s="918" t="s">
        <v>711</v>
      </c>
      <c r="B3" s="1240"/>
      <c r="C3" s="942"/>
      <c r="D3" s="1240"/>
      <c r="E3" s="942"/>
      <c r="F3" s="1240"/>
      <c r="G3" s="942"/>
      <c r="H3" s="1240"/>
      <c r="I3" s="942"/>
      <c r="J3" s="1240"/>
      <c r="K3" s="983"/>
      <c r="L3" s="984"/>
      <c r="M3" s="985"/>
      <c r="N3" s="984"/>
    </row>
    <row r="4" spans="1:14" s="943" customFormat="1" ht="15" customHeight="1">
      <c r="A4" s="918" t="s">
        <v>456</v>
      </c>
      <c r="B4" s="1240"/>
      <c r="C4" s="942"/>
      <c r="D4" s="1240"/>
      <c r="E4" s="942"/>
      <c r="F4" s="1240"/>
      <c r="G4" s="942"/>
      <c r="H4" s="1240"/>
      <c r="I4" s="942"/>
      <c r="J4" s="1240"/>
      <c r="K4" s="983"/>
      <c r="L4" s="984"/>
      <c r="M4" s="985"/>
      <c r="N4" s="984"/>
    </row>
    <row r="5" spans="1:14" s="943" customFormat="1" ht="15" hidden="1" customHeight="1">
      <c r="B5" s="1241"/>
      <c r="C5" s="944"/>
      <c r="D5" s="1241"/>
      <c r="E5" s="944"/>
      <c r="F5" s="1241"/>
      <c r="G5" s="944"/>
      <c r="H5" s="1241"/>
      <c r="I5" s="944"/>
      <c r="J5" s="1241"/>
      <c r="K5" s="945"/>
    </row>
    <row r="6" spans="1:14" s="943" customFormat="1" ht="15" customHeight="1">
      <c r="B6" s="1241"/>
      <c r="C6" s="944"/>
      <c r="D6" s="1241"/>
      <c r="E6" s="944"/>
      <c r="F6" s="1241"/>
      <c r="G6" s="944"/>
      <c r="H6" s="1241"/>
      <c r="I6" s="944"/>
      <c r="J6" s="1241"/>
      <c r="K6" s="945"/>
    </row>
    <row r="7" spans="1:14" s="943" customFormat="1" ht="15" customHeight="1">
      <c r="A7" s="129" t="s">
        <v>149</v>
      </c>
      <c r="B7" s="1242"/>
      <c r="C7" s="1017">
        <f>'Page de garde'!$C$3</f>
        <v>0</v>
      </c>
      <c r="D7" s="1242"/>
      <c r="E7" s="1017"/>
      <c r="F7" s="1242"/>
      <c r="G7" s="1017"/>
      <c r="H7" s="1242"/>
      <c r="I7" s="1017"/>
      <c r="J7" s="1242"/>
      <c r="K7" s="945"/>
    </row>
    <row r="8" spans="1:14" s="943" customFormat="1" ht="7.5" customHeight="1">
      <c r="A8" s="36"/>
      <c r="B8" s="1241"/>
      <c r="C8" s="946"/>
      <c r="D8" s="1241"/>
      <c r="E8" s="946"/>
      <c r="F8" s="1241"/>
      <c r="G8" s="946"/>
      <c r="H8" s="1241"/>
      <c r="I8" s="946"/>
      <c r="J8" s="1241"/>
      <c r="K8" s="945"/>
    </row>
    <row r="9" spans="1:14">
      <c r="A9" s="952"/>
      <c r="B9" s="1239"/>
      <c r="C9" s="1426">
        <v>1</v>
      </c>
      <c r="D9" s="1427"/>
      <c r="E9" s="1426">
        <v>2</v>
      </c>
      <c r="F9" s="1427"/>
      <c r="G9" s="1426">
        <v>3</v>
      </c>
      <c r="H9" s="1427"/>
      <c r="I9" s="1426">
        <v>4</v>
      </c>
      <c r="J9" s="1428"/>
      <c r="K9" s="844"/>
      <c r="L9" s="844"/>
    </row>
    <row r="10" spans="1:14" s="947" customFormat="1" ht="20.25" customHeight="1">
      <c r="A10" s="1450" t="s">
        <v>712</v>
      </c>
      <c r="B10" s="1243"/>
      <c r="C10" s="1429"/>
      <c r="D10" s="1430"/>
      <c r="E10" s="1429"/>
      <c r="F10" s="1430"/>
      <c r="G10" s="1429"/>
      <c r="H10" s="1430"/>
      <c r="I10" s="1429"/>
      <c r="J10" s="1431"/>
      <c r="K10" s="1432"/>
    </row>
    <row r="11" spans="1:14" s="945" customFormat="1" ht="6.75" customHeight="1">
      <c r="A11" s="844"/>
      <c r="B11" s="1244"/>
      <c r="C11" s="844"/>
      <c r="D11" s="1433"/>
      <c r="E11" s="844"/>
      <c r="F11" s="1433"/>
      <c r="G11" s="844"/>
      <c r="H11" s="1433"/>
      <c r="I11" s="844"/>
      <c r="J11" s="1433"/>
      <c r="K11" s="844"/>
      <c r="L11" s="875"/>
    </row>
    <row r="12" spans="1:14" s="945" customFormat="1" ht="15" customHeight="1">
      <c r="A12" s="877" t="s">
        <v>707</v>
      </c>
      <c r="B12" s="1245"/>
      <c r="C12" s="1434"/>
      <c r="D12" s="1435"/>
      <c r="E12" s="1434"/>
      <c r="F12" s="1435"/>
      <c r="G12" s="1434"/>
      <c r="H12" s="1435"/>
      <c r="I12" s="1434"/>
      <c r="J12" s="1433"/>
      <c r="K12" s="844"/>
      <c r="L12" s="875"/>
    </row>
    <row r="13" spans="1:14" s="945" customFormat="1" ht="11.5" hidden="1">
      <c r="A13" s="1451"/>
      <c r="B13" s="1244"/>
      <c r="C13" s="844"/>
      <c r="D13" s="1433"/>
      <c r="E13" s="844"/>
      <c r="F13" s="1433"/>
      <c r="G13" s="844"/>
      <c r="H13" s="1433"/>
      <c r="I13" s="844"/>
      <c r="J13" s="1433"/>
      <c r="K13" s="1504"/>
      <c r="L13" s="875"/>
    </row>
    <row r="14" spans="1:14" s="945" customFormat="1" ht="11.5" hidden="1">
      <c r="A14" s="877" t="s">
        <v>746</v>
      </c>
      <c r="B14" s="1245"/>
      <c r="C14" s="1503">
        <f>IF(AND(B21="",B22=""),0,1)</f>
        <v>0</v>
      </c>
      <c r="D14" s="1435"/>
      <c r="E14" s="1503">
        <f>IF(AND(D21="",D22=""),0,1)</f>
        <v>0</v>
      </c>
      <c r="F14" s="1435"/>
      <c r="G14" s="1503">
        <f>IF(AND(F21="",F22=""),0,1)</f>
        <v>0</v>
      </c>
      <c r="H14" s="1435"/>
      <c r="I14" s="1503">
        <f>IF(AND(H21="",H22=""),0,1)</f>
        <v>0</v>
      </c>
      <c r="J14" s="1435"/>
      <c r="K14" s="1548">
        <f>SUM(C14:I14)</f>
        <v>0</v>
      </c>
      <c r="L14" s="875"/>
      <c r="M14" s="945">
        <f>IF(AND(B21="",B22=""),0,1)</f>
        <v>0</v>
      </c>
    </row>
    <row r="15" spans="1:14" s="945" customFormat="1" ht="12" customHeight="1">
      <c r="A15" s="877"/>
      <c r="B15" s="1244"/>
      <c r="C15" s="844"/>
      <c r="D15" s="1433"/>
      <c r="E15" s="844"/>
      <c r="F15" s="1433"/>
      <c r="G15" s="844"/>
      <c r="H15" s="1433"/>
      <c r="I15" s="844"/>
      <c r="J15" s="1433"/>
      <c r="K15" s="1505"/>
      <c r="L15" s="875"/>
    </row>
    <row r="16" spans="1:14" s="945" customFormat="1" ht="12" hidden="1" customHeight="1">
      <c r="A16" s="877"/>
      <c r="B16" s="1244"/>
      <c r="C16" s="844"/>
      <c r="D16" s="1433"/>
      <c r="E16" s="844"/>
      <c r="F16" s="1433"/>
      <c r="G16" s="844"/>
      <c r="H16" s="1433"/>
      <c r="I16" s="844"/>
      <c r="J16" s="1433"/>
      <c r="K16" s="1505"/>
      <c r="L16" s="875"/>
    </row>
    <row r="17" spans="1:12" s="945" customFormat="1" ht="12" hidden="1" customHeight="1">
      <c r="A17" s="877"/>
      <c r="B17" s="1244"/>
      <c r="C17" s="844"/>
      <c r="D17" s="1433"/>
      <c r="E17" s="844"/>
      <c r="F17" s="1433"/>
      <c r="G17" s="844"/>
      <c r="H17" s="1433"/>
      <c r="I17" s="844"/>
      <c r="J17" s="1433"/>
      <c r="K17" s="1505"/>
      <c r="L17" s="875"/>
    </row>
    <row r="18" spans="1:12" s="945" customFormat="1" ht="4.5" customHeight="1">
      <c r="A18" s="1063"/>
      <c r="B18" s="1244"/>
      <c r="C18" s="844"/>
      <c r="D18" s="1433"/>
      <c r="E18" s="844"/>
      <c r="F18" s="1433"/>
      <c r="G18" s="844"/>
      <c r="H18" s="1433"/>
      <c r="I18" s="844"/>
      <c r="J18" s="1433"/>
      <c r="K18" s="844"/>
      <c r="L18" s="875"/>
    </row>
    <row r="19" spans="1:12" s="952" customFormat="1" ht="12.75" customHeight="1">
      <c r="A19" s="877" t="s">
        <v>714</v>
      </c>
      <c r="B19" s="1244"/>
      <c r="C19" s="844"/>
      <c r="D19" s="1433"/>
      <c r="E19" s="844"/>
      <c r="F19" s="1433"/>
      <c r="G19" s="844"/>
      <c r="H19" s="1433"/>
      <c r="I19" s="844"/>
      <c r="J19" s="1700" t="s">
        <v>458</v>
      </c>
      <c r="K19" s="1701"/>
      <c r="L19" s="875"/>
    </row>
    <row r="20" spans="1:12" s="875" customFormat="1" ht="11.5">
      <c r="A20" s="1063" t="s">
        <v>459</v>
      </c>
      <c r="B20" s="1441" t="s">
        <v>617</v>
      </c>
      <c r="C20" s="1440"/>
      <c r="D20" s="1441" t="s">
        <v>617</v>
      </c>
      <c r="E20" s="1440"/>
      <c r="F20" s="1441" t="s">
        <v>617</v>
      </c>
      <c r="G20" s="1440"/>
      <c r="H20" s="1441" t="s">
        <v>617</v>
      </c>
      <c r="I20" s="1440"/>
      <c r="J20" s="1441" t="s">
        <v>617</v>
      </c>
      <c r="K20" s="1438"/>
    </row>
    <row r="21" spans="1:12" s="875" customFormat="1" ht="15.75" customHeight="1">
      <c r="A21" s="1452" t="s">
        <v>576</v>
      </c>
      <c r="B21" s="1248"/>
      <c r="C21" s="1442"/>
      <c r="D21" s="1443"/>
      <c r="E21" s="1442"/>
      <c r="F21" s="1443"/>
      <c r="G21" s="1442"/>
      <c r="H21" s="1443"/>
      <c r="I21" s="1442"/>
      <c r="J21" s="1443">
        <f>SUM(B21+D21+F21+H21)</f>
        <v>0</v>
      </c>
      <c r="K21" s="1444">
        <f>SUM(C21+E21+G21+I21)</f>
        <v>0</v>
      </c>
    </row>
    <row r="22" spans="1:12" s="875" customFormat="1" ht="16.5" customHeight="1">
      <c r="A22" s="1452" t="s">
        <v>577</v>
      </c>
      <c r="B22" s="1248"/>
      <c r="C22" s="1442"/>
      <c r="D22" s="1443"/>
      <c r="E22" s="1442"/>
      <c r="F22" s="1443"/>
      <c r="G22" s="1442"/>
      <c r="H22" s="1443"/>
      <c r="I22" s="1442"/>
      <c r="J22" s="1443">
        <f>SUM(B22+D22+F22+H22)</f>
        <v>0</v>
      </c>
      <c r="K22" s="1444">
        <f>SUM(C22+E22+G22+I22)</f>
        <v>0</v>
      </c>
    </row>
    <row r="23" spans="1:12" s="875" customFormat="1" ht="14.25" customHeight="1">
      <c r="A23" s="1063" t="s">
        <v>648</v>
      </c>
      <c r="B23" s="1247" t="s">
        <v>617</v>
      </c>
      <c r="C23" s="1177"/>
      <c r="D23" s="1247" t="s">
        <v>617</v>
      </c>
      <c r="E23" s="1177"/>
      <c r="F23" s="1247" t="s">
        <v>617</v>
      </c>
      <c r="G23" s="1177"/>
      <c r="H23" s="1247" t="s">
        <v>617</v>
      </c>
      <c r="I23" s="1177"/>
      <c r="J23" s="1247" t="s">
        <v>617</v>
      </c>
      <c r="K23" s="1178"/>
    </row>
    <row r="24" spans="1:12" s="875" customFormat="1" ht="15" customHeight="1">
      <c r="A24" s="1452" t="s">
        <v>576</v>
      </c>
      <c r="B24" s="1248"/>
      <c r="C24" s="1442"/>
      <c r="D24" s="1443"/>
      <c r="E24" s="1442"/>
      <c r="F24" s="1443"/>
      <c r="G24" s="1442"/>
      <c r="H24" s="1443"/>
      <c r="I24" s="1442"/>
      <c r="J24" s="1443">
        <f>SUM(B24+D24+F24+H24)</f>
        <v>0</v>
      </c>
      <c r="K24" s="1444">
        <f>SUM(C24+E24+G24+I24)</f>
        <v>0</v>
      </c>
    </row>
    <row r="25" spans="1:12" s="875" customFormat="1" ht="15" customHeight="1">
      <c r="A25" s="1452" t="s">
        <v>577</v>
      </c>
      <c r="B25" s="1248"/>
      <c r="C25" s="1442"/>
      <c r="D25" s="1443"/>
      <c r="E25" s="1442"/>
      <c r="F25" s="1443"/>
      <c r="G25" s="1442"/>
      <c r="H25" s="1443"/>
      <c r="I25" s="1442"/>
      <c r="J25" s="1443">
        <f>SUM(B25+D25+F25+H25)</f>
        <v>0</v>
      </c>
      <c r="K25" s="1444">
        <f>SUM(C25+E25+G25+I25)</f>
        <v>0</v>
      </c>
    </row>
    <row r="26" spans="1:12" s="875" customFormat="1" ht="11.5">
      <c r="A26" s="1063" t="s">
        <v>460</v>
      </c>
      <c r="B26" s="1446" t="s">
        <v>617</v>
      </c>
      <c r="C26" s="1445"/>
      <c r="D26" s="1446" t="s">
        <v>617</v>
      </c>
      <c r="E26" s="1445"/>
      <c r="F26" s="1446" t="s">
        <v>617</v>
      </c>
      <c r="G26" s="1445"/>
      <c r="H26" s="1446" t="s">
        <v>617</v>
      </c>
      <c r="I26" s="1445"/>
      <c r="J26" s="1446" t="s">
        <v>617</v>
      </c>
      <c r="K26" s="1447"/>
    </row>
    <row r="27" spans="1:12" s="875" customFormat="1" ht="15.75" customHeight="1">
      <c r="A27" s="1452" t="s">
        <v>576</v>
      </c>
      <c r="B27" s="1248"/>
      <c r="C27" s="1442"/>
      <c r="D27" s="1443"/>
      <c r="E27" s="1442"/>
      <c r="F27" s="1443"/>
      <c r="G27" s="1442"/>
      <c r="H27" s="1443"/>
      <c r="I27" s="1442"/>
      <c r="J27" s="1443">
        <f>SUM(B27+D27+F27+H27)</f>
        <v>0</v>
      </c>
      <c r="K27" s="1444">
        <f>SUM(C27+E27+G27+I27)</f>
        <v>0</v>
      </c>
    </row>
    <row r="28" spans="1:12" s="875" customFormat="1" ht="14.25" customHeight="1">
      <c r="A28" s="1452" t="s">
        <v>577</v>
      </c>
      <c r="B28" s="1248"/>
      <c r="C28" s="1442"/>
      <c r="D28" s="1443"/>
      <c r="E28" s="1442"/>
      <c r="F28" s="1443"/>
      <c r="G28" s="1442"/>
      <c r="H28" s="1443"/>
      <c r="I28" s="1442"/>
      <c r="J28" s="1443">
        <f>SUM(B28+D28+F28+H28)</f>
        <v>0</v>
      </c>
      <c r="K28" s="1444">
        <f>SUM(C28+E28+G28+I28)</f>
        <v>0</v>
      </c>
    </row>
    <row r="29" spans="1:12" s="875" customFormat="1" ht="15" customHeight="1">
      <c r="A29" s="1063" t="s">
        <v>461</v>
      </c>
      <c r="B29" s="1246"/>
      <c r="C29" s="1442"/>
      <c r="D29" s="1448"/>
      <c r="E29" s="1442"/>
      <c r="F29" s="1448"/>
      <c r="G29" s="1442"/>
      <c r="H29" s="1448"/>
      <c r="I29" s="1442"/>
      <c r="J29" s="1448"/>
      <c r="K29" s="1444">
        <f t="shared" ref="K29:K36" si="0">SUM(C29:I29)</f>
        <v>0</v>
      </c>
    </row>
    <row r="30" spans="1:12" s="875" customFormat="1" ht="15" customHeight="1">
      <c r="A30" s="1063" t="s">
        <v>474</v>
      </c>
      <c r="B30" s="1246"/>
      <c r="C30" s="1442"/>
      <c r="D30" s="1448"/>
      <c r="E30" s="1442"/>
      <c r="F30" s="1448"/>
      <c r="G30" s="1442"/>
      <c r="H30" s="1448"/>
      <c r="I30" s="1442"/>
      <c r="J30" s="1448"/>
      <c r="K30" s="1444">
        <f t="shared" si="0"/>
        <v>0</v>
      </c>
    </row>
    <row r="31" spans="1:12" s="875" customFormat="1" ht="15" customHeight="1">
      <c r="A31" s="1063" t="s">
        <v>462</v>
      </c>
      <c r="B31" s="1246"/>
      <c r="C31" s="1442"/>
      <c r="D31" s="1448"/>
      <c r="E31" s="1442"/>
      <c r="F31" s="1448"/>
      <c r="G31" s="1442"/>
      <c r="H31" s="1448"/>
      <c r="I31" s="1442"/>
      <c r="J31" s="1448"/>
      <c r="K31" s="1444">
        <f t="shared" si="0"/>
        <v>0</v>
      </c>
    </row>
    <row r="32" spans="1:12" s="875" customFormat="1" ht="15" customHeight="1">
      <c r="A32" s="1063" t="s">
        <v>463</v>
      </c>
      <c r="B32" s="1246"/>
      <c r="C32" s="1442"/>
      <c r="D32" s="1448"/>
      <c r="E32" s="1442"/>
      <c r="F32" s="1448"/>
      <c r="G32" s="1442"/>
      <c r="H32" s="1448"/>
      <c r="I32" s="1442"/>
      <c r="J32" s="1448"/>
      <c r="K32" s="1444">
        <f t="shared" si="0"/>
        <v>0</v>
      </c>
    </row>
    <row r="33" spans="1:12" s="875" customFormat="1" ht="15" customHeight="1">
      <c r="A33" s="1063" t="s">
        <v>504</v>
      </c>
      <c r="B33" s="1246"/>
      <c r="C33" s="1442"/>
      <c r="D33" s="1448"/>
      <c r="E33" s="1442"/>
      <c r="F33" s="1448"/>
      <c r="G33" s="1442"/>
      <c r="H33" s="1448"/>
      <c r="I33" s="1442"/>
      <c r="J33" s="1448"/>
      <c r="K33" s="1444">
        <f t="shared" si="0"/>
        <v>0</v>
      </c>
    </row>
    <row r="34" spans="1:12" s="875" customFormat="1" ht="15" customHeight="1">
      <c r="A34" s="1063" t="s">
        <v>464</v>
      </c>
      <c r="B34" s="1246"/>
      <c r="C34" s="1442"/>
      <c r="D34" s="1448"/>
      <c r="E34" s="1442"/>
      <c r="F34" s="1448"/>
      <c r="G34" s="1442"/>
      <c r="H34" s="1448"/>
      <c r="I34" s="1442"/>
      <c r="J34" s="1448"/>
      <c r="K34" s="1444">
        <f t="shared" si="0"/>
        <v>0</v>
      </c>
    </row>
    <row r="35" spans="1:12" s="875" customFormat="1" ht="15" customHeight="1">
      <c r="A35" s="1063" t="s">
        <v>11</v>
      </c>
      <c r="B35" s="1249"/>
      <c r="C35" s="1442"/>
      <c r="D35" s="1439"/>
      <c r="E35" s="1442"/>
      <c r="F35" s="1439"/>
      <c r="G35" s="1442"/>
      <c r="H35" s="1439"/>
      <c r="I35" s="1442"/>
      <c r="J35" s="1439"/>
      <c r="K35" s="1444">
        <f t="shared" si="0"/>
        <v>0</v>
      </c>
    </row>
    <row r="36" spans="1:12" s="875" customFormat="1" ht="15" customHeight="1" thickBot="1">
      <c r="A36" s="1063" t="s">
        <v>12</v>
      </c>
      <c r="B36" s="1249"/>
      <c r="C36" s="1442"/>
      <c r="D36" s="1439"/>
      <c r="E36" s="1442"/>
      <c r="F36" s="1439"/>
      <c r="G36" s="1442"/>
      <c r="H36" s="1439"/>
      <c r="I36" s="1442"/>
      <c r="J36" s="1439"/>
      <c r="K36" s="1444">
        <f t="shared" si="0"/>
        <v>0</v>
      </c>
    </row>
    <row r="37" spans="1:12" s="952" customFormat="1" ht="15" customHeight="1" thickBot="1">
      <c r="A37" s="877" t="s">
        <v>13</v>
      </c>
      <c r="B37" s="1250"/>
      <c r="C37" s="964">
        <f>SUM(C20:C36)</f>
        <v>0</v>
      </c>
      <c r="D37" s="1449"/>
      <c r="E37" s="964">
        <f>SUM(E20:E36)</f>
        <v>0</v>
      </c>
      <c r="F37" s="1449"/>
      <c r="G37" s="964">
        <f>SUM(G20:G36)</f>
        <v>0</v>
      </c>
      <c r="H37" s="1449"/>
      <c r="I37" s="964">
        <f>SUM(I20:I36)</f>
        <v>0</v>
      </c>
      <c r="J37" s="1449"/>
      <c r="K37" s="964">
        <f>SUM(C37:I37)</f>
        <v>0</v>
      </c>
    </row>
    <row r="38" spans="1:12" s="952" customFormat="1" ht="13.5" customHeight="1">
      <c r="A38" s="877"/>
      <c r="B38" s="1251"/>
      <c r="C38" s="953"/>
      <c r="D38" s="1251"/>
      <c r="E38" s="953"/>
      <c r="F38" s="1251"/>
      <c r="G38" s="953"/>
      <c r="H38" s="1251"/>
      <c r="I38" s="953"/>
      <c r="J38" s="1251"/>
      <c r="K38" s="953"/>
    </row>
    <row r="39" spans="1:12" s="945" customFormat="1" ht="23">
      <c r="A39" s="1352" t="s">
        <v>713</v>
      </c>
      <c r="B39" s="1527"/>
      <c r="C39" s="899"/>
      <c r="D39" s="1528"/>
      <c r="E39" s="899"/>
      <c r="F39" s="1528"/>
      <c r="G39" s="899"/>
      <c r="H39" s="1528"/>
      <c r="I39" s="899"/>
      <c r="J39" s="1528"/>
      <c r="K39" s="1438"/>
      <c r="L39" s="875"/>
    </row>
    <row r="40" spans="1:12" s="945" customFormat="1" ht="15" customHeight="1">
      <c r="A40" s="1452" t="s">
        <v>576</v>
      </c>
      <c r="B40" s="1249"/>
      <c r="C40" s="1529" t="str">
        <f>IF(C21="","",C21/(B21*C$14))</f>
        <v/>
      </c>
      <c r="D40" s="1530"/>
      <c r="E40" s="1529" t="str">
        <f>IF(E21="","",E21/(D21*E$14))</f>
        <v/>
      </c>
      <c r="F40" s="1530"/>
      <c r="G40" s="1529" t="str">
        <f>IF(G21="","",G21/(F21*G$14))</f>
        <v/>
      </c>
      <c r="H40" s="1530"/>
      <c r="I40" s="1529" t="str">
        <f>IF(I21="","",I21/(H21*I$14))</f>
        <v/>
      </c>
      <c r="J40" s="1530"/>
      <c r="K40" s="1529" t="str">
        <f>IF(OR(K21=0,J21=0),"",K21/(J21*K$14))</f>
        <v/>
      </c>
      <c r="L40" s="875"/>
    </row>
    <row r="41" spans="1:12" s="945" customFormat="1" ht="15" customHeight="1">
      <c r="A41" s="1452" t="s">
        <v>577</v>
      </c>
      <c r="B41" s="1249"/>
      <c r="C41" s="1529" t="str">
        <f>IF(C22="","",C22/(B22*C$14))</f>
        <v/>
      </c>
      <c r="D41" s="1530"/>
      <c r="E41" s="1529" t="str">
        <f>IF(E22="","",E22/(D22*E$14))</f>
        <v/>
      </c>
      <c r="F41" s="1530"/>
      <c r="G41" s="1529" t="str">
        <f>IF(G22="","",G22/(F22*G$14))</f>
        <v/>
      </c>
      <c r="H41" s="1530"/>
      <c r="I41" s="1529" t="str">
        <f>IF(I22="","",I22/(H22*I$14))</f>
        <v/>
      </c>
      <c r="J41" s="1530"/>
      <c r="K41" s="1529" t="str">
        <f>IF(OR(K22=0,J22=0),"",K22/(J22*K$14))</f>
        <v/>
      </c>
      <c r="L41" s="875"/>
    </row>
    <row r="42" spans="1:12" ht="18.75" customHeight="1"/>
    <row r="43" spans="1:12" ht="13.5" customHeight="1">
      <c r="A43" s="950" t="s">
        <v>619</v>
      </c>
    </row>
    <row r="44" spans="1:12" ht="11.25" customHeight="1"/>
  </sheetData>
  <mergeCells count="1">
    <mergeCell ref="J19:K19"/>
  </mergeCells>
  <dataValidations count="2">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2 E12 G12 I12" xr:uid="{00000000-0002-0000-0200-000000000000}">
      <formula1>"Création QC,Répertoire Qc,Répertoire Au,Reprise"</formula1>
    </dataValidation>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JB12:JF12 SX12:TB12 ACT12:ACX12 AMP12:AMT12 AWL12:AWP12 BGH12:BGL12 BQD12:BQH12 BZZ12:CAD12 CJV12:CJZ12 CTR12:CTV12 DDN12:DDR12 DNJ12:DNN12 DXF12:DXJ12 EHB12:EHF12 EQX12:ERB12 FAT12:FAX12 FKP12:FKT12 FUL12:FUP12 GEH12:GEL12 GOD12:GOH12 GXZ12:GYD12 HHV12:HHZ12 HRR12:HRV12 IBN12:IBR12 ILJ12:ILN12 IVF12:IVJ12 JFB12:JFF12 JOX12:JPB12 JYT12:JYX12 KIP12:KIT12 KSL12:KSP12 LCH12:LCL12 LMD12:LMH12 LVZ12:LWD12 MFV12:MFZ12 MPR12:MPV12 MZN12:MZR12 NJJ12:NJN12 NTF12:NTJ12 ODB12:ODF12 OMX12:ONB12 OWT12:OWX12 PGP12:PGT12 PQL12:PQP12 QAH12:QAL12 QKD12:QKH12 QTZ12:QUD12 RDV12:RDZ12 RNR12:RNV12 RXN12:RXR12 SHJ12:SHN12 SRF12:SRJ12 TBB12:TBF12 TKX12:TLB12 TUT12:TUX12 UEP12:UET12 UOL12:UOP12 UYH12:UYL12 VID12:VIH12 VRZ12:VSD12 WBV12:WBZ12 WLR12:WLV12 WVN12:WVR12 JB65507:JF65507 SX65507:TB65507 ACT65507:ACX65507 AMP65507:AMT65507 AWL65507:AWP65507 BGH65507:BGL65507 BQD65507:BQH65507 BZZ65507:CAD65507 CJV65507:CJZ65507 CTR65507:CTV65507 DDN65507:DDR65507 DNJ65507:DNN65507 DXF65507:DXJ65507 EHB65507:EHF65507 EQX65507:ERB65507 FAT65507:FAX65507 FKP65507:FKT65507 FUL65507:FUP65507 GEH65507:GEL65507 GOD65507:GOH65507 GXZ65507:GYD65507 HHV65507:HHZ65507 HRR65507:HRV65507 IBN65507:IBR65507 ILJ65507:ILN65507 IVF65507:IVJ65507 JFB65507:JFF65507 JOX65507:JPB65507 JYT65507:JYX65507 KIP65507:KIT65507 KSL65507:KSP65507 LCH65507:LCL65507 LMD65507:LMH65507 LVZ65507:LWD65507 MFV65507:MFZ65507 MPR65507:MPV65507 MZN65507:MZR65507 NJJ65507:NJN65507 NTF65507:NTJ65507 ODB65507:ODF65507 OMX65507:ONB65507 OWT65507:OWX65507 PGP65507:PGT65507 PQL65507:PQP65507 QAH65507:QAL65507 QKD65507:QKH65507 QTZ65507:QUD65507 RDV65507:RDZ65507 RNR65507:RNV65507 RXN65507:RXR65507 SHJ65507:SHN65507 SRF65507:SRJ65507 TBB65507:TBF65507 TKX65507:TLB65507 TUT65507:TUX65507 UEP65507:UET65507 UOL65507:UOP65507 UYH65507:UYL65507 VID65507:VIH65507 VRZ65507:VSD65507 WBV65507:WBZ65507 WLR65507:WLV65507 WVN65507:WVR65507 JB131043:JF131043 SX131043:TB131043 ACT131043:ACX131043 AMP131043:AMT131043 AWL131043:AWP131043 BGH131043:BGL131043 BQD131043:BQH131043 BZZ131043:CAD131043 CJV131043:CJZ131043 CTR131043:CTV131043 DDN131043:DDR131043 DNJ131043:DNN131043 DXF131043:DXJ131043 EHB131043:EHF131043 EQX131043:ERB131043 FAT131043:FAX131043 FKP131043:FKT131043 FUL131043:FUP131043 GEH131043:GEL131043 GOD131043:GOH131043 GXZ131043:GYD131043 HHV131043:HHZ131043 HRR131043:HRV131043 IBN131043:IBR131043 ILJ131043:ILN131043 IVF131043:IVJ131043 JFB131043:JFF131043 JOX131043:JPB131043 JYT131043:JYX131043 KIP131043:KIT131043 KSL131043:KSP131043 LCH131043:LCL131043 LMD131043:LMH131043 LVZ131043:LWD131043 MFV131043:MFZ131043 MPR131043:MPV131043 MZN131043:MZR131043 NJJ131043:NJN131043 NTF131043:NTJ131043 ODB131043:ODF131043 OMX131043:ONB131043 OWT131043:OWX131043 PGP131043:PGT131043 PQL131043:PQP131043 QAH131043:QAL131043 QKD131043:QKH131043 QTZ131043:QUD131043 RDV131043:RDZ131043 RNR131043:RNV131043 RXN131043:RXR131043 SHJ131043:SHN131043 SRF131043:SRJ131043 TBB131043:TBF131043 TKX131043:TLB131043 TUT131043:TUX131043 UEP131043:UET131043 UOL131043:UOP131043 UYH131043:UYL131043 VID131043:VIH131043 VRZ131043:VSD131043 WBV131043:WBZ131043 WLR131043:WLV131043 WVN131043:WVR131043 JB196579:JF196579 SX196579:TB196579 ACT196579:ACX196579 AMP196579:AMT196579 AWL196579:AWP196579 BGH196579:BGL196579 BQD196579:BQH196579 BZZ196579:CAD196579 CJV196579:CJZ196579 CTR196579:CTV196579 DDN196579:DDR196579 DNJ196579:DNN196579 DXF196579:DXJ196579 EHB196579:EHF196579 EQX196579:ERB196579 FAT196579:FAX196579 FKP196579:FKT196579 FUL196579:FUP196579 GEH196579:GEL196579 GOD196579:GOH196579 GXZ196579:GYD196579 HHV196579:HHZ196579 HRR196579:HRV196579 IBN196579:IBR196579 ILJ196579:ILN196579 IVF196579:IVJ196579 JFB196579:JFF196579 JOX196579:JPB196579 JYT196579:JYX196579 KIP196579:KIT196579 KSL196579:KSP196579 LCH196579:LCL196579 LMD196579:LMH196579 LVZ196579:LWD196579 MFV196579:MFZ196579 MPR196579:MPV196579 MZN196579:MZR196579 NJJ196579:NJN196579 NTF196579:NTJ196579 ODB196579:ODF196579 OMX196579:ONB196579 OWT196579:OWX196579 PGP196579:PGT196579 PQL196579:PQP196579 QAH196579:QAL196579 QKD196579:QKH196579 QTZ196579:QUD196579 RDV196579:RDZ196579 RNR196579:RNV196579 RXN196579:RXR196579 SHJ196579:SHN196579 SRF196579:SRJ196579 TBB196579:TBF196579 TKX196579:TLB196579 TUT196579:TUX196579 UEP196579:UET196579 UOL196579:UOP196579 UYH196579:UYL196579 VID196579:VIH196579 VRZ196579:VSD196579 WBV196579:WBZ196579 WLR196579:WLV196579 WVN196579:WVR196579 JB262115:JF262115 SX262115:TB262115 ACT262115:ACX262115 AMP262115:AMT262115 AWL262115:AWP262115 BGH262115:BGL262115 BQD262115:BQH262115 BZZ262115:CAD262115 CJV262115:CJZ262115 CTR262115:CTV262115 DDN262115:DDR262115 DNJ262115:DNN262115 DXF262115:DXJ262115 EHB262115:EHF262115 EQX262115:ERB262115 FAT262115:FAX262115 FKP262115:FKT262115 FUL262115:FUP262115 GEH262115:GEL262115 GOD262115:GOH262115 GXZ262115:GYD262115 HHV262115:HHZ262115 HRR262115:HRV262115 IBN262115:IBR262115 ILJ262115:ILN262115 IVF262115:IVJ262115 JFB262115:JFF262115 JOX262115:JPB262115 JYT262115:JYX262115 KIP262115:KIT262115 KSL262115:KSP262115 LCH262115:LCL262115 LMD262115:LMH262115 LVZ262115:LWD262115 MFV262115:MFZ262115 MPR262115:MPV262115 MZN262115:MZR262115 NJJ262115:NJN262115 NTF262115:NTJ262115 ODB262115:ODF262115 OMX262115:ONB262115 OWT262115:OWX262115 PGP262115:PGT262115 PQL262115:PQP262115 QAH262115:QAL262115 QKD262115:QKH262115 QTZ262115:QUD262115 RDV262115:RDZ262115 RNR262115:RNV262115 RXN262115:RXR262115 SHJ262115:SHN262115 SRF262115:SRJ262115 TBB262115:TBF262115 TKX262115:TLB262115 TUT262115:TUX262115 UEP262115:UET262115 UOL262115:UOP262115 UYH262115:UYL262115 VID262115:VIH262115 VRZ262115:VSD262115 WBV262115:WBZ262115 WLR262115:WLV262115 WVN262115:WVR262115 JB327651:JF327651 SX327651:TB327651 ACT327651:ACX327651 AMP327651:AMT327651 AWL327651:AWP327651 BGH327651:BGL327651 BQD327651:BQH327651 BZZ327651:CAD327651 CJV327651:CJZ327651 CTR327651:CTV327651 DDN327651:DDR327651 DNJ327651:DNN327651 DXF327651:DXJ327651 EHB327651:EHF327651 EQX327651:ERB327651 FAT327651:FAX327651 FKP327651:FKT327651 FUL327651:FUP327651 GEH327651:GEL327651 GOD327651:GOH327651 GXZ327651:GYD327651 HHV327651:HHZ327651 HRR327651:HRV327651 IBN327651:IBR327651 ILJ327651:ILN327651 IVF327651:IVJ327651 JFB327651:JFF327651 JOX327651:JPB327651 JYT327651:JYX327651 KIP327651:KIT327651 KSL327651:KSP327651 LCH327651:LCL327651 LMD327651:LMH327651 LVZ327651:LWD327651 MFV327651:MFZ327651 MPR327651:MPV327651 MZN327651:MZR327651 NJJ327651:NJN327651 NTF327651:NTJ327651 ODB327651:ODF327651 OMX327651:ONB327651 OWT327651:OWX327651 PGP327651:PGT327651 PQL327651:PQP327651 QAH327651:QAL327651 QKD327651:QKH327651 QTZ327651:QUD327651 RDV327651:RDZ327651 RNR327651:RNV327651 RXN327651:RXR327651 SHJ327651:SHN327651 SRF327651:SRJ327651 TBB327651:TBF327651 TKX327651:TLB327651 TUT327651:TUX327651 UEP327651:UET327651 UOL327651:UOP327651 UYH327651:UYL327651 VID327651:VIH327651 VRZ327651:VSD327651 WBV327651:WBZ327651 WLR327651:WLV327651 WVN327651:WVR327651 JB393187:JF393187 SX393187:TB393187 ACT393187:ACX393187 AMP393187:AMT393187 AWL393187:AWP393187 BGH393187:BGL393187 BQD393187:BQH393187 BZZ393187:CAD393187 CJV393187:CJZ393187 CTR393187:CTV393187 DDN393187:DDR393187 DNJ393187:DNN393187 DXF393187:DXJ393187 EHB393187:EHF393187 EQX393187:ERB393187 FAT393187:FAX393187 FKP393187:FKT393187 FUL393187:FUP393187 GEH393187:GEL393187 GOD393187:GOH393187 GXZ393187:GYD393187 HHV393187:HHZ393187 HRR393187:HRV393187 IBN393187:IBR393187 ILJ393187:ILN393187 IVF393187:IVJ393187 JFB393187:JFF393187 JOX393187:JPB393187 JYT393187:JYX393187 KIP393187:KIT393187 KSL393187:KSP393187 LCH393187:LCL393187 LMD393187:LMH393187 LVZ393187:LWD393187 MFV393187:MFZ393187 MPR393187:MPV393187 MZN393187:MZR393187 NJJ393187:NJN393187 NTF393187:NTJ393187 ODB393187:ODF393187 OMX393187:ONB393187 OWT393187:OWX393187 PGP393187:PGT393187 PQL393187:PQP393187 QAH393187:QAL393187 QKD393187:QKH393187 QTZ393187:QUD393187 RDV393187:RDZ393187 RNR393187:RNV393187 RXN393187:RXR393187 SHJ393187:SHN393187 SRF393187:SRJ393187 TBB393187:TBF393187 TKX393187:TLB393187 TUT393187:TUX393187 UEP393187:UET393187 UOL393187:UOP393187 UYH393187:UYL393187 VID393187:VIH393187 VRZ393187:VSD393187 WBV393187:WBZ393187 WLR393187:WLV393187 WVN393187:WVR393187 JB458723:JF458723 SX458723:TB458723 ACT458723:ACX458723 AMP458723:AMT458723 AWL458723:AWP458723 BGH458723:BGL458723 BQD458723:BQH458723 BZZ458723:CAD458723 CJV458723:CJZ458723 CTR458723:CTV458723 DDN458723:DDR458723 DNJ458723:DNN458723 DXF458723:DXJ458723 EHB458723:EHF458723 EQX458723:ERB458723 FAT458723:FAX458723 FKP458723:FKT458723 FUL458723:FUP458723 GEH458723:GEL458723 GOD458723:GOH458723 GXZ458723:GYD458723 HHV458723:HHZ458723 HRR458723:HRV458723 IBN458723:IBR458723 ILJ458723:ILN458723 IVF458723:IVJ458723 JFB458723:JFF458723 JOX458723:JPB458723 JYT458723:JYX458723 KIP458723:KIT458723 KSL458723:KSP458723 LCH458723:LCL458723 LMD458723:LMH458723 LVZ458723:LWD458723 MFV458723:MFZ458723 MPR458723:MPV458723 MZN458723:MZR458723 NJJ458723:NJN458723 NTF458723:NTJ458723 ODB458723:ODF458723 OMX458723:ONB458723 OWT458723:OWX458723 PGP458723:PGT458723 PQL458723:PQP458723 QAH458723:QAL458723 QKD458723:QKH458723 QTZ458723:QUD458723 RDV458723:RDZ458723 RNR458723:RNV458723 RXN458723:RXR458723 SHJ458723:SHN458723 SRF458723:SRJ458723 TBB458723:TBF458723 TKX458723:TLB458723 TUT458723:TUX458723 UEP458723:UET458723 UOL458723:UOP458723 UYH458723:UYL458723 VID458723:VIH458723 VRZ458723:VSD458723 WBV458723:WBZ458723 WLR458723:WLV458723 WVN458723:WVR458723 JB524259:JF524259 SX524259:TB524259 ACT524259:ACX524259 AMP524259:AMT524259 AWL524259:AWP524259 BGH524259:BGL524259 BQD524259:BQH524259 BZZ524259:CAD524259 CJV524259:CJZ524259 CTR524259:CTV524259 DDN524259:DDR524259 DNJ524259:DNN524259 DXF524259:DXJ524259 EHB524259:EHF524259 EQX524259:ERB524259 FAT524259:FAX524259 FKP524259:FKT524259 FUL524259:FUP524259 GEH524259:GEL524259 GOD524259:GOH524259 GXZ524259:GYD524259 HHV524259:HHZ524259 HRR524259:HRV524259 IBN524259:IBR524259 ILJ524259:ILN524259 IVF524259:IVJ524259 JFB524259:JFF524259 JOX524259:JPB524259 JYT524259:JYX524259 KIP524259:KIT524259 KSL524259:KSP524259 LCH524259:LCL524259 LMD524259:LMH524259 LVZ524259:LWD524259 MFV524259:MFZ524259 MPR524259:MPV524259 MZN524259:MZR524259 NJJ524259:NJN524259 NTF524259:NTJ524259 ODB524259:ODF524259 OMX524259:ONB524259 OWT524259:OWX524259 PGP524259:PGT524259 PQL524259:PQP524259 QAH524259:QAL524259 QKD524259:QKH524259 QTZ524259:QUD524259 RDV524259:RDZ524259 RNR524259:RNV524259 RXN524259:RXR524259 SHJ524259:SHN524259 SRF524259:SRJ524259 TBB524259:TBF524259 TKX524259:TLB524259 TUT524259:TUX524259 UEP524259:UET524259 UOL524259:UOP524259 UYH524259:UYL524259 VID524259:VIH524259 VRZ524259:VSD524259 WBV524259:WBZ524259 WLR524259:WLV524259 WVN524259:WVR524259 JB589795:JF589795 SX589795:TB589795 ACT589795:ACX589795 AMP589795:AMT589795 AWL589795:AWP589795 BGH589795:BGL589795 BQD589795:BQH589795 BZZ589795:CAD589795 CJV589795:CJZ589795 CTR589795:CTV589795 DDN589795:DDR589795 DNJ589795:DNN589795 DXF589795:DXJ589795 EHB589795:EHF589795 EQX589795:ERB589795 FAT589795:FAX589795 FKP589795:FKT589795 FUL589795:FUP589795 GEH589795:GEL589795 GOD589795:GOH589795 GXZ589795:GYD589795 HHV589795:HHZ589795 HRR589795:HRV589795 IBN589795:IBR589795 ILJ589795:ILN589795 IVF589795:IVJ589795 JFB589795:JFF589795 JOX589795:JPB589795 JYT589795:JYX589795 KIP589795:KIT589795 KSL589795:KSP589795 LCH589795:LCL589795 LMD589795:LMH589795 LVZ589795:LWD589795 MFV589795:MFZ589795 MPR589795:MPV589795 MZN589795:MZR589795 NJJ589795:NJN589795 NTF589795:NTJ589795 ODB589795:ODF589795 OMX589795:ONB589795 OWT589795:OWX589795 PGP589795:PGT589795 PQL589795:PQP589795 QAH589795:QAL589795 QKD589795:QKH589795 QTZ589795:QUD589795 RDV589795:RDZ589795 RNR589795:RNV589795 RXN589795:RXR589795 SHJ589795:SHN589795 SRF589795:SRJ589795 TBB589795:TBF589795 TKX589795:TLB589795 TUT589795:TUX589795 UEP589795:UET589795 UOL589795:UOP589795 UYH589795:UYL589795 VID589795:VIH589795 VRZ589795:VSD589795 WBV589795:WBZ589795 WLR589795:WLV589795 WVN589795:WVR589795 JB655331:JF655331 SX655331:TB655331 ACT655331:ACX655331 AMP655331:AMT655331 AWL655331:AWP655331 BGH655331:BGL655331 BQD655331:BQH655331 BZZ655331:CAD655331 CJV655331:CJZ655331 CTR655331:CTV655331 DDN655331:DDR655331 DNJ655331:DNN655331 DXF655331:DXJ655331 EHB655331:EHF655331 EQX655331:ERB655331 FAT655331:FAX655331 FKP655331:FKT655331 FUL655331:FUP655331 GEH655331:GEL655331 GOD655331:GOH655331 GXZ655331:GYD655331 HHV655331:HHZ655331 HRR655331:HRV655331 IBN655331:IBR655331 ILJ655331:ILN655331 IVF655331:IVJ655331 JFB655331:JFF655331 JOX655331:JPB655331 JYT655331:JYX655331 KIP655331:KIT655331 KSL655331:KSP655331 LCH655331:LCL655331 LMD655331:LMH655331 LVZ655331:LWD655331 MFV655331:MFZ655331 MPR655331:MPV655331 MZN655331:MZR655331 NJJ655331:NJN655331 NTF655331:NTJ655331 ODB655331:ODF655331 OMX655331:ONB655331 OWT655331:OWX655331 PGP655331:PGT655331 PQL655331:PQP655331 QAH655331:QAL655331 QKD655331:QKH655331 QTZ655331:QUD655331 RDV655331:RDZ655331 RNR655331:RNV655331 RXN655331:RXR655331 SHJ655331:SHN655331 SRF655331:SRJ655331 TBB655331:TBF655331 TKX655331:TLB655331 TUT655331:TUX655331 UEP655331:UET655331 UOL655331:UOP655331 UYH655331:UYL655331 VID655331:VIH655331 VRZ655331:VSD655331 WBV655331:WBZ655331 WLR655331:WLV655331 WVN655331:WVR655331 JB720867:JF720867 SX720867:TB720867 ACT720867:ACX720867 AMP720867:AMT720867 AWL720867:AWP720867 BGH720867:BGL720867 BQD720867:BQH720867 BZZ720867:CAD720867 CJV720867:CJZ720867 CTR720867:CTV720867 DDN720867:DDR720867 DNJ720867:DNN720867 DXF720867:DXJ720867 EHB720867:EHF720867 EQX720867:ERB720867 FAT720867:FAX720867 FKP720867:FKT720867 FUL720867:FUP720867 GEH720867:GEL720867 GOD720867:GOH720867 GXZ720867:GYD720867 HHV720867:HHZ720867 HRR720867:HRV720867 IBN720867:IBR720867 ILJ720867:ILN720867 IVF720867:IVJ720867 JFB720867:JFF720867 JOX720867:JPB720867 JYT720867:JYX720867 KIP720867:KIT720867 KSL720867:KSP720867 LCH720867:LCL720867 LMD720867:LMH720867 LVZ720867:LWD720867 MFV720867:MFZ720867 MPR720867:MPV720867 MZN720867:MZR720867 NJJ720867:NJN720867 NTF720867:NTJ720867 ODB720867:ODF720867 OMX720867:ONB720867 OWT720867:OWX720867 PGP720867:PGT720867 PQL720867:PQP720867 QAH720867:QAL720867 QKD720867:QKH720867 QTZ720867:QUD720867 RDV720867:RDZ720867 RNR720867:RNV720867 RXN720867:RXR720867 SHJ720867:SHN720867 SRF720867:SRJ720867 TBB720867:TBF720867 TKX720867:TLB720867 TUT720867:TUX720867 UEP720867:UET720867 UOL720867:UOP720867 UYH720867:UYL720867 VID720867:VIH720867 VRZ720867:VSD720867 WBV720867:WBZ720867 WLR720867:WLV720867 WVN720867:WVR720867 JB786403:JF786403 SX786403:TB786403 ACT786403:ACX786403 AMP786403:AMT786403 AWL786403:AWP786403 BGH786403:BGL786403 BQD786403:BQH786403 BZZ786403:CAD786403 CJV786403:CJZ786403 CTR786403:CTV786403 DDN786403:DDR786403 DNJ786403:DNN786403 DXF786403:DXJ786403 EHB786403:EHF786403 EQX786403:ERB786403 FAT786403:FAX786403 FKP786403:FKT786403 FUL786403:FUP786403 GEH786403:GEL786403 GOD786403:GOH786403 GXZ786403:GYD786403 HHV786403:HHZ786403 HRR786403:HRV786403 IBN786403:IBR786403 ILJ786403:ILN786403 IVF786403:IVJ786403 JFB786403:JFF786403 JOX786403:JPB786403 JYT786403:JYX786403 KIP786403:KIT786403 KSL786403:KSP786403 LCH786403:LCL786403 LMD786403:LMH786403 LVZ786403:LWD786403 MFV786403:MFZ786403 MPR786403:MPV786403 MZN786403:MZR786403 NJJ786403:NJN786403 NTF786403:NTJ786403 ODB786403:ODF786403 OMX786403:ONB786403 OWT786403:OWX786403 PGP786403:PGT786403 PQL786403:PQP786403 QAH786403:QAL786403 QKD786403:QKH786403 QTZ786403:QUD786403 RDV786403:RDZ786403 RNR786403:RNV786403 RXN786403:RXR786403 SHJ786403:SHN786403 SRF786403:SRJ786403 TBB786403:TBF786403 TKX786403:TLB786403 TUT786403:TUX786403 UEP786403:UET786403 UOL786403:UOP786403 UYH786403:UYL786403 VID786403:VIH786403 VRZ786403:VSD786403 WBV786403:WBZ786403 WLR786403:WLV786403 WVN786403:WVR786403 JB851939:JF851939 SX851939:TB851939 ACT851939:ACX851939 AMP851939:AMT851939 AWL851939:AWP851939 BGH851939:BGL851939 BQD851939:BQH851939 BZZ851939:CAD851939 CJV851939:CJZ851939 CTR851939:CTV851939 DDN851939:DDR851939 DNJ851939:DNN851939 DXF851939:DXJ851939 EHB851939:EHF851939 EQX851939:ERB851939 FAT851939:FAX851939 FKP851939:FKT851939 FUL851939:FUP851939 GEH851939:GEL851939 GOD851939:GOH851939 GXZ851939:GYD851939 HHV851939:HHZ851939 HRR851939:HRV851939 IBN851939:IBR851939 ILJ851939:ILN851939 IVF851939:IVJ851939 JFB851939:JFF851939 JOX851939:JPB851939 JYT851939:JYX851939 KIP851939:KIT851939 KSL851939:KSP851939 LCH851939:LCL851939 LMD851939:LMH851939 LVZ851939:LWD851939 MFV851939:MFZ851939 MPR851939:MPV851939 MZN851939:MZR851939 NJJ851939:NJN851939 NTF851939:NTJ851939 ODB851939:ODF851939 OMX851939:ONB851939 OWT851939:OWX851939 PGP851939:PGT851939 PQL851939:PQP851939 QAH851939:QAL851939 QKD851939:QKH851939 QTZ851939:QUD851939 RDV851939:RDZ851939 RNR851939:RNV851939 RXN851939:RXR851939 SHJ851939:SHN851939 SRF851939:SRJ851939 TBB851939:TBF851939 TKX851939:TLB851939 TUT851939:TUX851939 UEP851939:UET851939 UOL851939:UOP851939 UYH851939:UYL851939 VID851939:VIH851939 VRZ851939:VSD851939 WBV851939:WBZ851939 WLR851939:WLV851939 WVN851939:WVR851939 JB917475:JF917475 SX917475:TB917475 ACT917475:ACX917475 AMP917475:AMT917475 AWL917475:AWP917475 BGH917475:BGL917475 BQD917475:BQH917475 BZZ917475:CAD917475 CJV917475:CJZ917475 CTR917475:CTV917475 DDN917475:DDR917475 DNJ917475:DNN917475 DXF917475:DXJ917475 EHB917475:EHF917475 EQX917475:ERB917475 FAT917475:FAX917475 FKP917475:FKT917475 FUL917475:FUP917475 GEH917475:GEL917475 GOD917475:GOH917475 GXZ917475:GYD917475 HHV917475:HHZ917475 HRR917475:HRV917475 IBN917475:IBR917475 ILJ917475:ILN917475 IVF917475:IVJ917475 JFB917475:JFF917475 JOX917475:JPB917475 JYT917475:JYX917475 KIP917475:KIT917475 KSL917475:KSP917475 LCH917475:LCL917475 LMD917475:LMH917475 LVZ917475:LWD917475 MFV917475:MFZ917475 MPR917475:MPV917475 MZN917475:MZR917475 NJJ917475:NJN917475 NTF917475:NTJ917475 ODB917475:ODF917475 OMX917475:ONB917475 OWT917475:OWX917475 PGP917475:PGT917475 PQL917475:PQP917475 QAH917475:QAL917475 QKD917475:QKH917475 QTZ917475:QUD917475 RDV917475:RDZ917475 RNR917475:RNV917475 RXN917475:RXR917475 SHJ917475:SHN917475 SRF917475:SRJ917475 TBB917475:TBF917475 TKX917475:TLB917475 TUT917475:TUX917475 UEP917475:UET917475 UOL917475:UOP917475 UYH917475:UYL917475 VID917475:VIH917475 VRZ917475:VSD917475 WBV917475:WBZ917475 WLR917475:WLV917475 WVN917475:WVR917475 WVN983011:WVR983011 JB983011:JF983011 SX983011:TB983011 ACT983011:ACX983011 AMP983011:AMT983011 AWL983011:AWP983011 BGH983011:BGL983011 BQD983011:BQH983011 BZZ983011:CAD983011 CJV983011:CJZ983011 CTR983011:CTV983011 DDN983011:DDR983011 DNJ983011:DNN983011 DXF983011:DXJ983011 EHB983011:EHF983011 EQX983011:ERB983011 FAT983011:FAX983011 FKP983011:FKT983011 FUL983011:FUP983011 GEH983011:GEL983011 GOD983011:GOH983011 GXZ983011:GYD983011 HHV983011:HHZ983011 HRR983011:HRV983011 IBN983011:IBR983011 ILJ983011:ILN983011 IVF983011:IVJ983011 JFB983011:JFF983011 JOX983011:JPB983011 JYT983011:JYX983011 KIP983011:KIT983011 KSL983011:KSP983011 LCH983011:LCL983011 LMD983011:LMH983011 LVZ983011:LWD983011 MFV983011:MFZ983011 MPR983011:MPV983011 MZN983011:MZR983011 NJJ983011:NJN983011 NTF983011:NTJ983011 ODB983011:ODF983011 OMX983011:ONB983011 OWT983011:OWX983011 PGP983011:PGT983011 PQL983011:PQP983011 QAH983011:QAL983011 QKD983011:QKH983011 QTZ983011:QUD983011 RDV983011:RDZ983011 RNR983011:RNV983011 RXN983011:RXR983011 SHJ983011:SHN983011 SRF983011:SRJ983011 TBB983011:TBF983011 TKX983011:TLB983011 TUT983011:TUX983011 UEP983011:UET983011 UOL983011:UOP983011 UYH983011:UYL983011 VID983011:VIH983011 VRZ983011:VSD983011 WBV983011:WBZ983011 WLR983011:WLV983011 I720867 I655331 I589795 I524259 I458723 I393187 I327651 I262115 I196579 I131043 I65507 I786403 I983011 I917475 I851939 G720867 C65507 C131043 C196579 C262115 C327651 C393187 C458723 C524259 C589795 C655331 C720867 C786403 C851939 C917475 C983011 E983011 G786403 E65507 E131043 E196579 E262115 E327651 E393187 E458723 E524259 E589795 E655331 E720867 E786403 E851939 E917475 G917475 G983011 G851939 G65507 G131043 G196579 G262115 G327651 G393187 G458723 G524259 G589795 G655331" xr:uid="{00000000-0002-0000-0200-000001000000}">
      <formula1>"Création,Répertoire Qc,Répertoire Au,Reprise"</formula1>
    </dataValidation>
  </dataValidations>
  <pageMargins left="0.51181102362204722" right="0.51181102362204722" top="0.51181102362204722" bottom="0.51181102362204722" header="0" footer="0.31496062992125984"/>
  <pageSetup scale="90" firstPageNumber="10" fitToHeight="0" orientation="landscape" r:id="rId1"/>
  <headerFooter alignWithMargins="0">
    <oddHeader xml:space="preserve">&amp;R
</oddHeader>
    <oddFooter>&amp;R&amp;9Rapport final d'activité</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9"/>
  <sheetViews>
    <sheetView showGridLines="0" showZeros="0" zoomScaleNormal="100" workbookViewId="0">
      <selection activeCell="C7" sqref="C7"/>
    </sheetView>
  </sheetViews>
  <sheetFormatPr baseColWidth="10" defaultRowHeight="12.5"/>
  <cols>
    <col min="1" max="1" width="38.7265625" style="849" customWidth="1"/>
    <col min="2" max="2" width="3.81640625" style="849" customWidth="1"/>
    <col min="3" max="3" width="18.1796875" style="849" customWidth="1"/>
    <col min="4" max="4" width="3.81640625" style="849" customWidth="1"/>
    <col min="5" max="5" width="19" style="849" customWidth="1"/>
    <col min="6" max="6" width="3.81640625" style="849" customWidth="1"/>
    <col min="7" max="7" width="19.26953125" style="849" customWidth="1"/>
    <col min="8" max="8" width="3.81640625" style="849" customWidth="1"/>
    <col min="9" max="9" width="18.453125" style="849" customWidth="1"/>
    <col min="10" max="10" width="3.81640625" style="849" customWidth="1"/>
    <col min="11" max="11" width="12.7265625" style="849" customWidth="1"/>
    <col min="12" max="12" width="11.453125" style="849"/>
    <col min="13" max="18" width="16.26953125" style="849" customWidth="1"/>
    <col min="19" max="260" width="11.453125" style="849"/>
    <col min="261" max="261" width="51.1796875" style="849" customWidth="1"/>
    <col min="262" max="267" width="14.7265625" style="849" customWidth="1"/>
    <col min="268" max="516" width="11.453125" style="849"/>
    <col min="517" max="517" width="51.1796875" style="849" customWidth="1"/>
    <col min="518" max="523" width="14.7265625" style="849" customWidth="1"/>
    <col min="524" max="772" width="11.453125" style="849"/>
    <col min="773" max="773" width="51.1796875" style="849" customWidth="1"/>
    <col min="774" max="779" width="14.7265625" style="849" customWidth="1"/>
    <col min="780" max="1028" width="11.453125" style="849"/>
    <col min="1029" max="1029" width="51.1796875" style="849" customWidth="1"/>
    <col min="1030" max="1035" width="14.7265625" style="849" customWidth="1"/>
    <col min="1036" max="1284" width="11.453125" style="849"/>
    <col min="1285" max="1285" width="51.1796875" style="849" customWidth="1"/>
    <col min="1286" max="1291" width="14.7265625" style="849" customWidth="1"/>
    <col min="1292" max="1540" width="11.453125" style="849"/>
    <col min="1541" max="1541" width="51.1796875" style="849" customWidth="1"/>
    <col min="1542" max="1547" width="14.7265625" style="849" customWidth="1"/>
    <col min="1548" max="1796" width="11.453125" style="849"/>
    <col min="1797" max="1797" width="51.1796875" style="849" customWidth="1"/>
    <col min="1798" max="1803" width="14.7265625" style="849" customWidth="1"/>
    <col min="1804" max="2052" width="11.453125" style="849"/>
    <col min="2053" max="2053" width="51.1796875" style="849" customWidth="1"/>
    <col min="2054" max="2059" width="14.7265625" style="849" customWidth="1"/>
    <col min="2060" max="2308" width="11.453125" style="849"/>
    <col min="2309" max="2309" width="51.1796875" style="849" customWidth="1"/>
    <col min="2310" max="2315" width="14.7265625" style="849" customWidth="1"/>
    <col min="2316" max="2564" width="11.453125" style="849"/>
    <col min="2565" max="2565" width="51.1796875" style="849" customWidth="1"/>
    <col min="2566" max="2571" width="14.7265625" style="849" customWidth="1"/>
    <col min="2572" max="2820" width="11.453125" style="849"/>
    <col min="2821" max="2821" width="51.1796875" style="849" customWidth="1"/>
    <col min="2822" max="2827" width="14.7265625" style="849" customWidth="1"/>
    <col min="2828" max="3076" width="11.453125" style="849"/>
    <col min="3077" max="3077" width="51.1796875" style="849" customWidth="1"/>
    <col min="3078" max="3083" width="14.7265625" style="849" customWidth="1"/>
    <col min="3084" max="3332" width="11.453125" style="849"/>
    <col min="3333" max="3333" width="51.1796875" style="849" customWidth="1"/>
    <col min="3334" max="3339" width="14.7265625" style="849" customWidth="1"/>
    <col min="3340" max="3588" width="11.453125" style="849"/>
    <col min="3589" max="3589" width="51.1796875" style="849" customWidth="1"/>
    <col min="3590" max="3595" width="14.7265625" style="849" customWidth="1"/>
    <col min="3596" max="3844" width="11.453125" style="849"/>
    <col min="3845" max="3845" width="51.1796875" style="849" customWidth="1"/>
    <col min="3846" max="3851" width="14.7265625" style="849" customWidth="1"/>
    <col min="3852" max="4100" width="11.453125" style="849"/>
    <col min="4101" max="4101" width="51.1796875" style="849" customWidth="1"/>
    <col min="4102" max="4107" width="14.7265625" style="849" customWidth="1"/>
    <col min="4108" max="4356" width="11.453125" style="849"/>
    <col min="4357" max="4357" width="51.1796875" style="849" customWidth="1"/>
    <col min="4358" max="4363" width="14.7265625" style="849" customWidth="1"/>
    <col min="4364" max="4612" width="11.453125" style="849"/>
    <col min="4613" max="4613" width="51.1796875" style="849" customWidth="1"/>
    <col min="4614" max="4619" width="14.7265625" style="849" customWidth="1"/>
    <col min="4620" max="4868" width="11.453125" style="849"/>
    <col min="4869" max="4869" width="51.1796875" style="849" customWidth="1"/>
    <col min="4870" max="4875" width="14.7265625" style="849" customWidth="1"/>
    <col min="4876" max="5124" width="11.453125" style="849"/>
    <col min="5125" max="5125" width="51.1796875" style="849" customWidth="1"/>
    <col min="5126" max="5131" width="14.7265625" style="849" customWidth="1"/>
    <col min="5132" max="5380" width="11.453125" style="849"/>
    <col min="5381" max="5381" width="51.1796875" style="849" customWidth="1"/>
    <col min="5382" max="5387" width="14.7265625" style="849" customWidth="1"/>
    <col min="5388" max="5636" width="11.453125" style="849"/>
    <col min="5637" max="5637" width="51.1796875" style="849" customWidth="1"/>
    <col min="5638" max="5643" width="14.7265625" style="849" customWidth="1"/>
    <col min="5644" max="5892" width="11.453125" style="849"/>
    <col min="5893" max="5893" width="51.1796875" style="849" customWidth="1"/>
    <col min="5894" max="5899" width="14.7265625" style="849" customWidth="1"/>
    <col min="5900" max="6148" width="11.453125" style="849"/>
    <col min="6149" max="6149" width="51.1796875" style="849" customWidth="1"/>
    <col min="6150" max="6155" width="14.7265625" style="849" customWidth="1"/>
    <col min="6156" max="6404" width="11.453125" style="849"/>
    <col min="6405" max="6405" width="51.1796875" style="849" customWidth="1"/>
    <col min="6406" max="6411" width="14.7265625" style="849" customWidth="1"/>
    <col min="6412" max="6660" width="11.453125" style="849"/>
    <col min="6661" max="6661" width="51.1796875" style="849" customWidth="1"/>
    <col min="6662" max="6667" width="14.7265625" style="849" customWidth="1"/>
    <col min="6668" max="6916" width="11.453125" style="849"/>
    <col min="6917" max="6917" width="51.1796875" style="849" customWidth="1"/>
    <col min="6918" max="6923" width="14.7265625" style="849" customWidth="1"/>
    <col min="6924" max="7172" width="11.453125" style="849"/>
    <col min="7173" max="7173" width="51.1796875" style="849" customWidth="1"/>
    <col min="7174" max="7179" width="14.7265625" style="849" customWidth="1"/>
    <col min="7180" max="7428" width="11.453125" style="849"/>
    <col min="7429" max="7429" width="51.1796875" style="849" customWidth="1"/>
    <col min="7430" max="7435" width="14.7265625" style="849" customWidth="1"/>
    <col min="7436" max="7684" width="11.453125" style="849"/>
    <col min="7685" max="7685" width="51.1796875" style="849" customWidth="1"/>
    <col min="7686" max="7691" width="14.7265625" style="849" customWidth="1"/>
    <col min="7692" max="7940" width="11.453125" style="849"/>
    <col min="7941" max="7941" width="51.1796875" style="849" customWidth="1"/>
    <col min="7942" max="7947" width="14.7265625" style="849" customWidth="1"/>
    <col min="7948" max="8196" width="11.453125" style="849"/>
    <col min="8197" max="8197" width="51.1796875" style="849" customWidth="1"/>
    <col min="8198" max="8203" width="14.7265625" style="849" customWidth="1"/>
    <col min="8204" max="8452" width="11.453125" style="849"/>
    <col min="8453" max="8453" width="51.1796875" style="849" customWidth="1"/>
    <col min="8454" max="8459" width="14.7265625" style="849" customWidth="1"/>
    <col min="8460" max="8708" width="11.453125" style="849"/>
    <col min="8709" max="8709" width="51.1796875" style="849" customWidth="1"/>
    <col min="8710" max="8715" width="14.7265625" style="849" customWidth="1"/>
    <col min="8716" max="8964" width="11.453125" style="849"/>
    <col min="8965" max="8965" width="51.1796875" style="849" customWidth="1"/>
    <col min="8966" max="8971" width="14.7265625" style="849" customWidth="1"/>
    <col min="8972" max="9220" width="11.453125" style="849"/>
    <col min="9221" max="9221" width="51.1796875" style="849" customWidth="1"/>
    <col min="9222" max="9227" width="14.7265625" style="849" customWidth="1"/>
    <col min="9228" max="9476" width="11.453125" style="849"/>
    <col min="9477" max="9477" width="51.1796875" style="849" customWidth="1"/>
    <col min="9478" max="9483" width="14.7265625" style="849" customWidth="1"/>
    <col min="9484" max="9732" width="11.453125" style="849"/>
    <col min="9733" max="9733" width="51.1796875" style="849" customWidth="1"/>
    <col min="9734" max="9739" width="14.7265625" style="849" customWidth="1"/>
    <col min="9740" max="9988" width="11.453125" style="849"/>
    <col min="9989" max="9989" width="51.1796875" style="849" customWidth="1"/>
    <col min="9990" max="9995" width="14.7265625" style="849" customWidth="1"/>
    <col min="9996" max="10244" width="11.453125" style="849"/>
    <col min="10245" max="10245" width="51.1796875" style="849" customWidth="1"/>
    <col min="10246" max="10251" width="14.7265625" style="849" customWidth="1"/>
    <col min="10252" max="10500" width="11.453125" style="849"/>
    <col min="10501" max="10501" width="51.1796875" style="849" customWidth="1"/>
    <col min="10502" max="10507" width="14.7265625" style="849" customWidth="1"/>
    <col min="10508" max="10756" width="11.453125" style="849"/>
    <col min="10757" max="10757" width="51.1796875" style="849" customWidth="1"/>
    <col min="10758" max="10763" width="14.7265625" style="849" customWidth="1"/>
    <col min="10764" max="11012" width="11.453125" style="849"/>
    <col min="11013" max="11013" width="51.1796875" style="849" customWidth="1"/>
    <col min="11014" max="11019" width="14.7265625" style="849" customWidth="1"/>
    <col min="11020" max="11268" width="11.453125" style="849"/>
    <col min="11269" max="11269" width="51.1796875" style="849" customWidth="1"/>
    <col min="11270" max="11275" width="14.7265625" style="849" customWidth="1"/>
    <col min="11276" max="11524" width="11.453125" style="849"/>
    <col min="11525" max="11525" width="51.1796875" style="849" customWidth="1"/>
    <col min="11526" max="11531" width="14.7265625" style="849" customWidth="1"/>
    <col min="11532" max="11780" width="11.453125" style="849"/>
    <col min="11781" max="11781" width="51.1796875" style="849" customWidth="1"/>
    <col min="11782" max="11787" width="14.7265625" style="849" customWidth="1"/>
    <col min="11788" max="12036" width="11.453125" style="849"/>
    <col min="12037" max="12037" width="51.1796875" style="849" customWidth="1"/>
    <col min="12038" max="12043" width="14.7265625" style="849" customWidth="1"/>
    <col min="12044" max="12292" width="11.453125" style="849"/>
    <col min="12293" max="12293" width="51.1796875" style="849" customWidth="1"/>
    <col min="12294" max="12299" width="14.7265625" style="849" customWidth="1"/>
    <col min="12300" max="12548" width="11.453125" style="849"/>
    <col min="12549" max="12549" width="51.1796875" style="849" customWidth="1"/>
    <col min="12550" max="12555" width="14.7265625" style="849" customWidth="1"/>
    <col min="12556" max="12804" width="11.453125" style="849"/>
    <col min="12805" max="12805" width="51.1796875" style="849" customWidth="1"/>
    <col min="12806" max="12811" width="14.7265625" style="849" customWidth="1"/>
    <col min="12812" max="13060" width="11.453125" style="849"/>
    <col min="13061" max="13061" width="51.1796875" style="849" customWidth="1"/>
    <col min="13062" max="13067" width="14.7265625" style="849" customWidth="1"/>
    <col min="13068" max="13316" width="11.453125" style="849"/>
    <col min="13317" max="13317" width="51.1796875" style="849" customWidth="1"/>
    <col min="13318" max="13323" width="14.7265625" style="849" customWidth="1"/>
    <col min="13324" max="13572" width="11.453125" style="849"/>
    <col min="13573" max="13573" width="51.1796875" style="849" customWidth="1"/>
    <col min="13574" max="13579" width="14.7265625" style="849" customWidth="1"/>
    <col min="13580" max="13828" width="11.453125" style="849"/>
    <col min="13829" max="13829" width="51.1796875" style="849" customWidth="1"/>
    <col min="13830" max="13835" width="14.7265625" style="849" customWidth="1"/>
    <col min="13836" max="14084" width="11.453125" style="849"/>
    <col min="14085" max="14085" width="51.1796875" style="849" customWidth="1"/>
    <col min="14086" max="14091" width="14.7265625" style="849" customWidth="1"/>
    <col min="14092" max="14340" width="11.453125" style="849"/>
    <col min="14341" max="14341" width="51.1796875" style="849" customWidth="1"/>
    <col min="14342" max="14347" width="14.7265625" style="849" customWidth="1"/>
    <col min="14348" max="14596" width="11.453125" style="849"/>
    <col min="14597" max="14597" width="51.1796875" style="849" customWidth="1"/>
    <col min="14598" max="14603" width="14.7265625" style="849" customWidth="1"/>
    <col min="14604" max="14852" width="11.453125" style="849"/>
    <col min="14853" max="14853" width="51.1796875" style="849" customWidth="1"/>
    <col min="14854" max="14859" width="14.7265625" style="849" customWidth="1"/>
    <col min="14860" max="15108" width="11.453125" style="849"/>
    <col min="15109" max="15109" width="51.1796875" style="849" customWidth="1"/>
    <col min="15110" max="15115" width="14.7265625" style="849" customWidth="1"/>
    <col min="15116" max="15364" width="11.453125" style="849"/>
    <col min="15365" max="15365" width="51.1796875" style="849" customWidth="1"/>
    <col min="15366" max="15371" width="14.7265625" style="849" customWidth="1"/>
    <col min="15372" max="15620" width="11.453125" style="849"/>
    <col min="15621" max="15621" width="51.1796875" style="849" customWidth="1"/>
    <col min="15622" max="15627" width="14.7265625" style="849" customWidth="1"/>
    <col min="15628" max="15876" width="11.453125" style="849"/>
    <col min="15877" max="15877" width="51.1796875" style="849" customWidth="1"/>
    <col min="15878" max="15883" width="14.7265625" style="849" customWidth="1"/>
    <col min="15884" max="16132" width="11.453125" style="849"/>
    <col min="16133" max="16133" width="51.1796875" style="849" customWidth="1"/>
    <col min="16134" max="16139" width="14.7265625" style="849" customWidth="1"/>
    <col min="16140" max="16384" width="11.453125" style="849"/>
  </cols>
  <sheetData>
    <row r="1" spans="1:13" ht="21" customHeight="1">
      <c r="A1" s="942" t="str">
        <f>"Section 7b : Bilan - Rémunération des artistes et des créateurs "&amp;'Page de garde'!C4</f>
        <v>Section 7b : Bilan - Rémunération des artistes et des créateurs 2021-2022</v>
      </c>
      <c r="B1" s="942"/>
      <c r="D1" s="942"/>
      <c r="F1" s="942"/>
      <c r="H1" s="942"/>
      <c r="J1" s="942"/>
      <c r="K1" s="968" t="s">
        <v>321</v>
      </c>
    </row>
    <row r="2" spans="1:13" ht="16.5" customHeight="1">
      <c r="A2" s="986" t="s">
        <v>710</v>
      </c>
      <c r="B2" s="987"/>
      <c r="D2" s="987"/>
      <c r="F2" s="987"/>
      <c r="H2" s="987"/>
      <c r="J2" s="987"/>
      <c r="K2" s="955"/>
    </row>
    <row r="3" spans="1:13" s="857" customFormat="1" ht="15" customHeight="1">
      <c r="A3" s="918" t="s">
        <v>715</v>
      </c>
      <c r="B3" s="918"/>
      <c r="D3" s="918"/>
      <c r="F3" s="918"/>
      <c r="H3" s="918"/>
      <c r="J3" s="918"/>
    </row>
    <row r="4" spans="1:13" s="844" customFormat="1" ht="12.75" customHeight="1">
      <c r="A4" s="988" t="s">
        <v>478</v>
      </c>
      <c r="B4" s="988"/>
      <c r="D4" s="988"/>
      <c r="F4" s="988"/>
      <c r="H4" s="988"/>
      <c r="J4" s="988"/>
    </row>
    <row r="5" spans="1:13" s="1108" customFormat="1" ht="13.5" customHeight="1">
      <c r="A5" s="36" t="s">
        <v>456</v>
      </c>
      <c r="B5" s="36"/>
      <c r="D5" s="36"/>
      <c r="F5" s="36"/>
      <c r="H5" s="36"/>
      <c r="J5" s="36"/>
    </row>
    <row r="6" spans="1:13" s="844" customFormat="1" ht="2.25" customHeight="1"/>
    <row r="7" spans="1:13" s="844" customFormat="1" ht="14.25" customHeight="1">
      <c r="A7" s="129" t="s">
        <v>149</v>
      </c>
      <c r="C7" s="1499">
        <f>'Page de garde'!$C$3</f>
        <v>0</v>
      </c>
      <c r="D7" s="1501"/>
      <c r="E7" s="1500"/>
      <c r="F7" s="1501"/>
      <c r="G7" s="1500"/>
      <c r="H7" s="1501"/>
      <c r="I7" s="1500"/>
    </row>
    <row r="8" spans="1:13" s="844" customFormat="1" ht="9.75" customHeight="1">
      <c r="C8" s="989"/>
      <c r="E8" s="989"/>
      <c r="G8" s="989"/>
      <c r="I8" s="989"/>
    </row>
    <row r="9" spans="1:13" ht="12" customHeight="1">
      <c r="A9" s="875"/>
      <c r="B9" s="875"/>
      <c r="C9" s="969">
        <v>1</v>
      </c>
      <c r="D9" s="875"/>
      <c r="E9" s="969">
        <v>2</v>
      </c>
      <c r="F9" s="875"/>
      <c r="G9" s="969">
        <v>3</v>
      </c>
      <c r="H9" s="875"/>
      <c r="I9" s="969">
        <v>4</v>
      </c>
      <c r="J9" s="875"/>
      <c r="M9" s="994"/>
    </row>
    <row r="10" spans="1:13" s="875" customFormat="1" ht="20.25" customHeight="1">
      <c r="A10" s="994" t="s">
        <v>479</v>
      </c>
      <c r="B10" s="994"/>
      <c r="C10" s="1020"/>
      <c r="D10" s="994"/>
      <c r="E10" s="1020"/>
      <c r="F10" s="994"/>
      <c r="G10" s="1020"/>
      <c r="H10" s="994"/>
      <c r="I10" s="1020"/>
      <c r="J10" s="994"/>
      <c r="M10" s="945"/>
    </row>
    <row r="11" spans="1:13" s="875" customFormat="1" ht="8.25" customHeight="1">
      <c r="A11" s="945"/>
      <c r="B11" s="945"/>
      <c r="D11" s="945"/>
      <c r="F11" s="945"/>
      <c r="H11" s="945"/>
      <c r="J11" s="945"/>
      <c r="M11" s="945"/>
    </row>
    <row r="12" spans="1:13" s="875" customFormat="1" ht="10.5">
      <c r="A12" s="948" t="s">
        <v>457</v>
      </c>
      <c r="B12" s="948"/>
      <c r="C12" s="949"/>
      <c r="D12" s="948"/>
      <c r="E12" s="949"/>
      <c r="F12" s="948"/>
      <c r="G12" s="949"/>
      <c r="H12" s="948"/>
      <c r="I12" s="949"/>
      <c r="J12" s="948"/>
      <c r="L12" s="945"/>
    </row>
    <row r="13" spans="1:13" s="875" customFormat="1" ht="9" customHeight="1">
      <c r="A13" s="970"/>
      <c r="B13" s="970"/>
      <c r="D13" s="970"/>
      <c r="F13" s="970"/>
      <c r="H13" s="970"/>
      <c r="J13" s="970"/>
      <c r="M13" s="996"/>
    </row>
    <row r="14" spans="1:13" s="945" customFormat="1" ht="10.5">
      <c r="A14" s="996" t="s">
        <v>172</v>
      </c>
      <c r="B14" s="996"/>
      <c r="C14" s="949"/>
      <c r="D14" s="996"/>
      <c r="E14" s="949"/>
      <c r="F14" s="996"/>
      <c r="G14" s="949"/>
      <c r="H14" s="996"/>
      <c r="I14" s="949"/>
      <c r="J14" s="996"/>
      <c r="K14" s="949">
        <f>SUM(C14:I14)</f>
        <v>0</v>
      </c>
      <c r="L14" s="875"/>
      <c r="M14" s="950"/>
    </row>
    <row r="15" spans="1:13" s="945" customFormat="1" ht="11.25" customHeight="1">
      <c r="A15" s="996"/>
      <c r="B15" s="996"/>
      <c r="C15" s="1179"/>
      <c r="D15" s="996"/>
      <c r="E15" s="1179"/>
      <c r="F15" s="996"/>
      <c r="G15" s="1179"/>
      <c r="H15" s="996"/>
      <c r="I15" s="1179"/>
      <c r="J15" s="996"/>
      <c r="K15" s="875"/>
      <c r="L15" s="875"/>
      <c r="M15" s="950"/>
    </row>
    <row r="16" spans="1:13" s="945" customFormat="1" ht="11.25" customHeight="1">
      <c r="A16" s="996" t="s">
        <v>758</v>
      </c>
      <c r="B16" s="996"/>
      <c r="C16" s="949"/>
      <c r="D16" s="996"/>
      <c r="E16" s="949"/>
      <c r="F16" s="996"/>
      <c r="G16" s="949"/>
      <c r="H16" s="996"/>
      <c r="I16" s="949"/>
      <c r="J16" s="996"/>
      <c r="K16" s="875"/>
      <c r="L16" s="875"/>
      <c r="M16" s="950"/>
    </row>
    <row r="17" spans="1:13" s="945" customFormat="1" ht="11.25" customHeight="1">
      <c r="D17" s="996"/>
      <c r="E17" s="875"/>
      <c r="F17" s="996"/>
      <c r="G17" s="875"/>
      <c r="H17" s="996"/>
      <c r="I17" s="875"/>
      <c r="J17" s="996"/>
      <c r="K17" s="875"/>
      <c r="L17" s="875"/>
      <c r="M17" s="950"/>
    </row>
    <row r="18" spans="1:13" s="945" customFormat="1" ht="11.25" customHeight="1">
      <c r="A18" s="996"/>
      <c r="B18" s="996"/>
      <c r="C18" s="875"/>
      <c r="D18" s="996"/>
      <c r="E18" s="875"/>
      <c r="F18" s="996"/>
      <c r="G18" s="875"/>
      <c r="H18" s="996"/>
      <c r="I18" s="875"/>
      <c r="J18" s="996"/>
      <c r="K18" s="875"/>
      <c r="L18" s="875"/>
      <c r="M18" s="950"/>
    </row>
    <row r="19" spans="1:13" s="844" customFormat="1" ht="12" customHeight="1">
      <c r="A19" s="993" t="s">
        <v>507</v>
      </c>
      <c r="B19" s="993"/>
      <c r="D19" s="993"/>
      <c r="F19" s="993"/>
      <c r="H19" s="993"/>
      <c r="J19" s="1700" t="s">
        <v>480</v>
      </c>
      <c r="K19" s="1701"/>
    </row>
    <row r="20" spans="1:13" s="875" customFormat="1" ht="10">
      <c r="A20" s="998" t="s">
        <v>649</v>
      </c>
      <c r="B20" s="1247" t="s">
        <v>617</v>
      </c>
      <c r="C20" s="1231"/>
      <c r="D20" s="1247" t="s">
        <v>617</v>
      </c>
      <c r="E20" s="990"/>
      <c r="F20" s="1247" t="s">
        <v>617</v>
      </c>
      <c r="G20" s="990"/>
      <c r="H20" s="1247" t="s">
        <v>617</v>
      </c>
      <c r="I20" s="990"/>
      <c r="J20" s="1247" t="s">
        <v>617</v>
      </c>
      <c r="K20" s="990"/>
    </row>
    <row r="21" spans="1:13" s="875" customFormat="1" ht="10">
      <c r="A21" s="1261" t="s">
        <v>576</v>
      </c>
      <c r="B21" s="1248"/>
      <c r="C21" s="949"/>
      <c r="D21" s="1248"/>
      <c r="E21" s="995"/>
      <c r="F21" s="1248"/>
      <c r="G21" s="995"/>
      <c r="H21" s="1248"/>
      <c r="I21" s="995"/>
      <c r="J21" s="1248">
        <f>B21+D21+F21+H21</f>
        <v>0</v>
      </c>
      <c r="K21" s="1340">
        <f>C21+E21+G21+I21</f>
        <v>0</v>
      </c>
    </row>
    <row r="22" spans="1:13" s="875" customFormat="1" ht="10">
      <c r="A22" s="1261" t="s">
        <v>577</v>
      </c>
      <c r="B22" s="1248"/>
      <c r="C22" s="949"/>
      <c r="D22" s="1248"/>
      <c r="E22" s="995"/>
      <c r="F22" s="1248"/>
      <c r="G22" s="995"/>
      <c r="H22" s="1248"/>
      <c r="I22" s="995"/>
      <c r="J22" s="1248">
        <f>B22+D22+F22+H22</f>
        <v>0</v>
      </c>
      <c r="K22" s="1340">
        <f>C22+E22+G22+I22</f>
        <v>0</v>
      </c>
    </row>
    <row r="23" spans="1:13" s="875" customFormat="1" ht="12.75" customHeight="1">
      <c r="A23" s="945" t="s">
        <v>459</v>
      </c>
      <c r="B23" s="1247" t="s">
        <v>617</v>
      </c>
      <c r="C23" s="1177"/>
      <c r="D23" s="1247" t="s">
        <v>617</v>
      </c>
      <c r="E23" s="1177"/>
      <c r="F23" s="1247" t="s">
        <v>617</v>
      </c>
      <c r="G23" s="1177"/>
      <c r="H23" s="1247" t="s">
        <v>617</v>
      </c>
      <c r="I23" s="1177"/>
      <c r="J23" s="1247" t="s">
        <v>617</v>
      </c>
      <c r="K23" s="1177"/>
    </row>
    <row r="24" spans="1:13" s="945" customFormat="1" ht="10">
      <c r="A24" s="1261" t="s">
        <v>576</v>
      </c>
      <c r="B24" s="1248"/>
      <c r="C24" s="995"/>
      <c r="D24" s="1248"/>
      <c r="E24" s="995"/>
      <c r="F24" s="1248"/>
      <c r="G24" s="995"/>
      <c r="H24" s="1248"/>
      <c r="I24" s="995"/>
      <c r="J24" s="1248">
        <f>B24+D24+F24+H24</f>
        <v>0</v>
      </c>
      <c r="K24" s="995">
        <f>C24+E24+G24+I24</f>
        <v>0</v>
      </c>
    </row>
    <row r="25" spans="1:13" s="945" customFormat="1" ht="10">
      <c r="A25" s="1261" t="s">
        <v>577</v>
      </c>
      <c r="B25" s="1248"/>
      <c r="C25" s="995"/>
      <c r="D25" s="1248"/>
      <c r="E25" s="995"/>
      <c r="F25" s="1248"/>
      <c r="G25" s="995"/>
      <c r="H25" s="1248"/>
      <c r="I25" s="995"/>
      <c r="J25" s="1248">
        <f>B25+D25+F25+H25</f>
        <v>0</v>
      </c>
      <c r="K25" s="995">
        <f>C25+E25+G25+I25</f>
        <v>0</v>
      </c>
    </row>
    <row r="26" spans="1:13" s="875" customFormat="1" ht="16.5" customHeight="1">
      <c r="A26" s="998" t="s">
        <v>650</v>
      </c>
      <c r="B26" s="998"/>
      <c r="C26" s="1177"/>
      <c r="D26" s="998"/>
      <c r="E26" s="1177"/>
      <c r="F26" s="998"/>
      <c r="G26" s="1177"/>
      <c r="H26" s="998"/>
      <c r="I26" s="1177"/>
      <c r="J26" s="998"/>
      <c r="K26" s="1177"/>
    </row>
    <row r="27" spans="1:13" s="945" customFormat="1" ht="10">
      <c r="A27" s="1261" t="s">
        <v>576</v>
      </c>
      <c r="B27" s="1248"/>
      <c r="C27" s="995"/>
      <c r="D27" s="1248"/>
      <c r="E27" s="995"/>
      <c r="F27" s="1248"/>
      <c r="G27" s="995"/>
      <c r="H27" s="1248"/>
      <c r="I27" s="995"/>
      <c r="J27" s="1248">
        <f>B27+D27+F27+H27</f>
        <v>0</v>
      </c>
      <c r="K27" s="995">
        <f>C27+E27+G27+I27</f>
        <v>0</v>
      </c>
    </row>
    <row r="28" spans="1:13" s="945" customFormat="1" ht="10">
      <c r="A28" s="1261" t="s">
        <v>577</v>
      </c>
      <c r="B28" s="1248"/>
      <c r="C28" s="995"/>
      <c r="D28" s="1248"/>
      <c r="E28" s="995"/>
      <c r="F28" s="1248"/>
      <c r="G28" s="995"/>
      <c r="H28" s="1248"/>
      <c r="I28" s="995"/>
      <c r="J28" s="1248">
        <f>B28+D28+F28+H28</f>
        <v>0</v>
      </c>
      <c r="K28" s="995">
        <f>C28+E28+G28+I28</f>
        <v>0</v>
      </c>
    </row>
    <row r="29" spans="1:13" s="875" customFormat="1" ht="16.5" customHeight="1">
      <c r="A29" s="998" t="s">
        <v>651</v>
      </c>
      <c r="B29" s="998"/>
      <c r="C29" s="1295"/>
      <c r="D29" s="998"/>
      <c r="E29" s="1295"/>
      <c r="F29" s="998"/>
      <c r="G29" s="1295"/>
      <c r="H29" s="998"/>
      <c r="I29" s="1295"/>
      <c r="J29" s="998"/>
      <c r="K29" s="1295"/>
    </row>
    <row r="30" spans="1:13" s="945" customFormat="1" ht="10">
      <c r="A30" s="1261" t="s">
        <v>576</v>
      </c>
      <c r="B30" s="1248"/>
      <c r="C30" s="995"/>
      <c r="D30" s="1248"/>
      <c r="E30" s="995"/>
      <c r="F30" s="1248"/>
      <c r="G30" s="995"/>
      <c r="H30" s="1248"/>
      <c r="I30" s="995"/>
      <c r="J30" s="1248">
        <f>B30+D30+F30+H30</f>
        <v>0</v>
      </c>
      <c r="K30" s="995">
        <f>C30+E30+G30+I30</f>
        <v>0</v>
      </c>
    </row>
    <row r="31" spans="1:13" s="945" customFormat="1" ht="10">
      <c r="A31" s="1261" t="s">
        <v>577</v>
      </c>
      <c r="B31" s="1248"/>
      <c r="C31" s="995"/>
      <c r="D31" s="1248"/>
      <c r="E31" s="995"/>
      <c r="F31" s="1248"/>
      <c r="G31" s="995"/>
      <c r="H31" s="1248"/>
      <c r="I31" s="995"/>
      <c r="J31" s="1248">
        <f>B31+D31+F31+H31</f>
        <v>0</v>
      </c>
      <c r="K31" s="995">
        <f>C31+E31+G31+I31</f>
        <v>0</v>
      </c>
    </row>
    <row r="32" spans="1:13" s="875" customFormat="1" ht="13.5" customHeight="1">
      <c r="A32" s="998" t="s">
        <v>460</v>
      </c>
      <c r="B32" s="1247" t="s">
        <v>617</v>
      </c>
      <c r="C32" s="1177"/>
      <c r="D32" s="1247" t="s">
        <v>617</v>
      </c>
      <c r="E32" s="1177"/>
      <c r="F32" s="1247" t="s">
        <v>617</v>
      </c>
      <c r="G32" s="1177"/>
      <c r="H32" s="1247" t="s">
        <v>617</v>
      </c>
      <c r="I32" s="1177"/>
      <c r="J32" s="1247" t="s">
        <v>617</v>
      </c>
      <c r="K32" s="1177"/>
    </row>
    <row r="33" spans="1:13" s="875" customFormat="1" ht="10">
      <c r="A33" s="1261" t="s">
        <v>576</v>
      </c>
      <c r="B33" s="1248"/>
      <c r="C33" s="949"/>
      <c r="D33" s="1248"/>
      <c r="E33" s="995"/>
      <c r="F33" s="1248"/>
      <c r="G33" s="995"/>
      <c r="H33" s="1248"/>
      <c r="I33" s="995"/>
      <c r="J33" s="1248">
        <f>B33+D33+F33+H33</f>
        <v>0</v>
      </c>
      <c r="K33" s="1340">
        <f>C33+E33+G33+I33</f>
        <v>0</v>
      </c>
    </row>
    <row r="34" spans="1:13" s="875" customFormat="1" ht="10">
      <c r="A34" s="1261" t="s">
        <v>577</v>
      </c>
      <c r="B34" s="1248"/>
      <c r="C34" s="949"/>
      <c r="D34" s="1248"/>
      <c r="E34" s="995"/>
      <c r="F34" s="1248"/>
      <c r="G34" s="995"/>
      <c r="H34" s="1248"/>
      <c r="I34" s="995"/>
      <c r="J34" s="1248">
        <f>B34+D34+F34+H34</f>
        <v>0</v>
      </c>
      <c r="K34" s="1340">
        <f>C34+E34+G34+I34</f>
        <v>0</v>
      </c>
    </row>
    <row r="35" spans="1:13" s="875" customFormat="1" ht="15.75" customHeight="1">
      <c r="A35" s="998" t="s">
        <v>502</v>
      </c>
      <c r="B35" s="998"/>
      <c r="C35" s="995"/>
      <c r="D35" s="998"/>
      <c r="E35" s="995"/>
      <c r="F35" s="998"/>
      <c r="G35" s="995"/>
      <c r="H35" s="998"/>
      <c r="I35" s="995"/>
      <c r="J35" s="998"/>
      <c r="K35" s="995">
        <f>SUM(C35:I35)</f>
        <v>0</v>
      </c>
    </row>
    <row r="36" spans="1:13" s="875" customFormat="1" ht="10">
      <c r="A36" s="998" t="s">
        <v>474</v>
      </c>
      <c r="B36" s="998"/>
      <c r="C36" s="995"/>
      <c r="D36" s="998"/>
      <c r="E36" s="995"/>
      <c r="F36" s="998"/>
      <c r="G36" s="995"/>
      <c r="H36" s="998"/>
      <c r="I36" s="995"/>
      <c r="J36" s="998"/>
      <c r="K36" s="995">
        <f>SUM(C36:I36)</f>
        <v>0</v>
      </c>
    </row>
    <row r="37" spans="1:13" s="875" customFormat="1" ht="10">
      <c r="A37" s="998" t="s">
        <v>462</v>
      </c>
      <c r="B37" s="998"/>
      <c r="C37" s="995"/>
      <c r="D37" s="998"/>
      <c r="E37" s="995"/>
      <c r="F37" s="998"/>
      <c r="G37" s="995"/>
      <c r="H37" s="998"/>
      <c r="I37" s="995"/>
      <c r="J37" s="998"/>
      <c r="K37" s="995">
        <f>SUM(C37:I37)</f>
        <v>0</v>
      </c>
    </row>
    <row r="38" spans="1:13" s="875" customFormat="1" ht="10">
      <c r="A38" s="945" t="s">
        <v>503</v>
      </c>
      <c r="B38" s="945"/>
      <c r="C38" s="995"/>
      <c r="D38" s="945"/>
      <c r="E38" s="995"/>
      <c r="F38" s="945"/>
      <c r="G38" s="995"/>
      <c r="H38" s="945"/>
      <c r="I38" s="995"/>
      <c r="J38" s="945"/>
      <c r="K38" s="995">
        <f>SUM(C38:I38)</f>
        <v>0</v>
      </c>
    </row>
    <row r="39" spans="1:13" s="875" customFormat="1" ht="10">
      <c r="A39" s="945" t="s">
        <v>504</v>
      </c>
      <c r="B39" s="945"/>
      <c r="C39" s="995"/>
      <c r="D39" s="945"/>
      <c r="E39" s="995"/>
      <c r="F39" s="945"/>
      <c r="G39" s="995"/>
      <c r="H39" s="945"/>
      <c r="I39" s="995"/>
      <c r="J39" s="945"/>
      <c r="K39" s="995">
        <f t="shared" ref="K39:K40" si="0">SUM(C39:I39)</f>
        <v>0</v>
      </c>
    </row>
    <row r="40" spans="1:13" s="875" customFormat="1" ht="10">
      <c r="A40" s="945" t="s">
        <v>505</v>
      </c>
      <c r="B40" s="945"/>
      <c r="C40" s="995"/>
      <c r="D40" s="945"/>
      <c r="E40" s="995"/>
      <c r="F40" s="945"/>
      <c r="G40" s="995"/>
      <c r="H40" s="945"/>
      <c r="I40" s="995"/>
      <c r="J40" s="945"/>
      <c r="K40" s="995">
        <f t="shared" si="0"/>
        <v>0</v>
      </c>
    </row>
    <row r="41" spans="1:13" s="875" customFormat="1" ht="10">
      <c r="A41" s="945" t="s">
        <v>532</v>
      </c>
      <c r="B41" s="945"/>
      <c r="C41" s="995"/>
      <c r="D41" s="945"/>
      <c r="E41" s="995"/>
      <c r="F41" s="945"/>
      <c r="G41" s="995"/>
      <c r="H41" s="945"/>
      <c r="I41" s="995"/>
      <c r="J41" s="945"/>
      <c r="K41" s="995">
        <f>SUM(C41:I41)</f>
        <v>0</v>
      </c>
    </row>
    <row r="42" spans="1:13" s="875" customFormat="1" ht="10.5" thickBot="1">
      <c r="A42" s="945" t="s">
        <v>481</v>
      </c>
      <c r="B42" s="945"/>
      <c r="C42" s="995"/>
      <c r="D42" s="945"/>
      <c r="E42" s="995"/>
      <c r="F42" s="945"/>
      <c r="G42" s="995"/>
      <c r="H42" s="945"/>
      <c r="I42" s="995"/>
      <c r="J42" s="945"/>
      <c r="K42" s="995">
        <f>SUM(C42:I42)</f>
        <v>0</v>
      </c>
    </row>
    <row r="43" spans="1:13" s="844" customFormat="1" ht="12" thickBot="1">
      <c r="A43" s="956" t="s">
        <v>508</v>
      </c>
      <c r="B43" s="956"/>
      <c r="C43" s="964">
        <f>SUM(C20:C42)</f>
        <v>0</v>
      </c>
      <c r="D43" s="956"/>
      <c r="E43" s="964">
        <f>SUM(E20:E42)</f>
        <v>0</v>
      </c>
      <c r="F43" s="956"/>
      <c r="G43" s="964">
        <f>SUM(G20:G42)</f>
        <v>0</v>
      </c>
      <c r="H43" s="956"/>
      <c r="I43" s="964">
        <f>SUM(I20:I42)</f>
        <v>0</v>
      </c>
      <c r="J43" s="956"/>
      <c r="K43" s="964">
        <f>SUM(K20:K42)</f>
        <v>0</v>
      </c>
      <c r="M43" s="878"/>
    </row>
    <row r="44" spans="1:13" s="875" customFormat="1" ht="11.5">
      <c r="A44" s="971" t="s">
        <v>482</v>
      </c>
      <c r="B44" s="971"/>
      <c r="C44" s="990"/>
      <c r="D44" s="971"/>
      <c r="E44" s="990"/>
      <c r="F44" s="971"/>
      <c r="G44" s="990"/>
      <c r="H44" s="971"/>
      <c r="I44" s="990"/>
      <c r="J44" s="971"/>
      <c r="K44" s="991"/>
      <c r="M44" s="844"/>
    </row>
    <row r="45" spans="1:13" s="875" customFormat="1" ht="11.5">
      <c r="A45" s="992" t="s">
        <v>465</v>
      </c>
      <c r="B45" s="992"/>
      <c r="C45" s="995"/>
      <c r="D45" s="992"/>
      <c r="E45" s="995"/>
      <c r="F45" s="992"/>
      <c r="G45" s="995"/>
      <c r="H45" s="992"/>
      <c r="I45" s="995"/>
      <c r="J45" s="992"/>
      <c r="K45" s="995">
        <f>SUM(C45:I45)</f>
        <v>0</v>
      </c>
      <c r="M45" s="844"/>
    </row>
    <row r="46" spans="1:13" s="875" customFormat="1" ht="11.5">
      <c r="A46" s="992" t="s">
        <v>466</v>
      </c>
      <c r="B46" s="992"/>
      <c r="C46" s="995"/>
      <c r="D46" s="992"/>
      <c r="E46" s="995"/>
      <c r="F46" s="992"/>
      <c r="G46" s="995"/>
      <c r="H46" s="992"/>
      <c r="I46" s="995"/>
      <c r="J46" s="992"/>
      <c r="K46" s="995">
        <f>SUM(C46:I46)</f>
        <v>0</v>
      </c>
      <c r="M46" s="993"/>
    </row>
    <row r="47" spans="1:13" s="875" customFormat="1" ht="11.5">
      <c r="A47" s="992" t="s">
        <v>759</v>
      </c>
      <c r="B47" s="992"/>
      <c r="C47" s="995"/>
      <c r="D47" s="992"/>
      <c r="E47" s="995"/>
      <c r="F47" s="992"/>
      <c r="G47" s="995"/>
      <c r="H47" s="992"/>
      <c r="I47" s="995"/>
      <c r="J47" s="992"/>
      <c r="K47" s="995">
        <f>SUM(C47:I47)</f>
        <v>0</v>
      </c>
      <c r="M47" s="993"/>
    </row>
    <row r="48" spans="1:13" s="875" customFormat="1" ht="10">
      <c r="A48" s="945" t="s">
        <v>506</v>
      </c>
      <c r="B48" s="945"/>
      <c r="C48" s="995"/>
      <c r="D48" s="945"/>
      <c r="E48" s="995"/>
      <c r="F48" s="945"/>
      <c r="G48" s="995"/>
      <c r="H48" s="945"/>
      <c r="I48" s="995"/>
      <c r="J48" s="945"/>
      <c r="K48" s="995">
        <f t="shared" ref="K48:K50" si="1">SUM(C48:I48)</f>
        <v>0</v>
      </c>
    </row>
    <row r="49" spans="1:13" s="875" customFormat="1" ht="10">
      <c r="A49" s="945" t="s">
        <v>483</v>
      </c>
      <c r="B49" s="945"/>
      <c r="C49" s="995"/>
      <c r="D49" s="945"/>
      <c r="E49" s="995"/>
      <c r="F49" s="945"/>
      <c r="G49" s="995"/>
      <c r="H49" s="945"/>
      <c r="I49" s="995"/>
      <c r="J49" s="945"/>
      <c r="K49" s="995">
        <f t="shared" si="1"/>
        <v>0</v>
      </c>
    </row>
    <row r="50" spans="1:13" s="878" customFormat="1" ht="12" thickBot="1">
      <c r="A50" s="992" t="s">
        <v>12</v>
      </c>
      <c r="B50" s="992"/>
      <c r="C50" s="995"/>
      <c r="D50" s="992"/>
      <c r="E50" s="995"/>
      <c r="F50" s="992"/>
      <c r="G50" s="995"/>
      <c r="H50" s="992"/>
      <c r="I50" s="995"/>
      <c r="J50" s="992"/>
      <c r="K50" s="995">
        <f t="shared" si="1"/>
        <v>0</v>
      </c>
    </row>
    <row r="51" spans="1:13" s="974" customFormat="1" ht="13" thickBot="1">
      <c r="A51" s="956" t="s">
        <v>13</v>
      </c>
      <c r="B51" s="956"/>
      <c r="C51" s="964">
        <f>SUM(C45:C50)</f>
        <v>0</v>
      </c>
      <c r="D51" s="956"/>
      <c r="E51" s="964">
        <f>SUM(E45:E50)</f>
        <v>0</v>
      </c>
      <c r="F51" s="956"/>
      <c r="G51" s="964">
        <f>SUM(G45:G50)</f>
        <v>0</v>
      </c>
      <c r="H51" s="956"/>
      <c r="I51" s="964">
        <f>SUM(I45:I50)</f>
        <v>0</v>
      </c>
      <c r="J51" s="956"/>
      <c r="K51" s="964">
        <f>SUM(K45:K50)</f>
        <v>0</v>
      </c>
    </row>
    <row r="52" spans="1:13" s="974" customFormat="1" ht="7.5" customHeight="1">
      <c r="A52" s="956"/>
      <c r="B52" s="956"/>
      <c r="C52" s="1024"/>
      <c r="D52" s="956"/>
      <c r="E52" s="1024"/>
      <c r="F52" s="956"/>
      <c r="G52" s="1024"/>
      <c r="H52" s="956"/>
      <c r="I52" s="1024"/>
      <c r="J52" s="956"/>
      <c r="K52" s="1024"/>
    </row>
    <row r="53" spans="1:13" s="945" customFormat="1" ht="21" customHeight="1">
      <c r="A53" s="1049" t="s">
        <v>596</v>
      </c>
      <c r="B53" s="1049"/>
      <c r="C53" s="951"/>
      <c r="D53" s="1049"/>
      <c r="E53" s="951"/>
      <c r="F53" s="1049"/>
      <c r="G53" s="951"/>
      <c r="H53" s="1049"/>
      <c r="I53" s="951"/>
      <c r="J53" s="1049"/>
      <c r="K53" s="875"/>
      <c r="L53" s="875"/>
      <c r="M53" s="950"/>
    </row>
    <row r="54" spans="1:13" s="945" customFormat="1" ht="10.5">
      <c r="A54" s="1261" t="s">
        <v>576</v>
      </c>
      <c r="B54" s="1261"/>
      <c r="C54" s="1534" t="str">
        <f>IF(C24="","",C24/(B24*C$14))</f>
        <v/>
      </c>
      <c r="D54" s="1532"/>
      <c r="E54" s="1534" t="str">
        <f>IF(E24="","",E24/(D24*E$14))</f>
        <v/>
      </c>
      <c r="F54" s="1532"/>
      <c r="G54" s="1534" t="str">
        <f>IF(G24="","",G24/(F24*G$14))</f>
        <v/>
      </c>
      <c r="H54" s="1532"/>
      <c r="I54" s="1534" t="str">
        <f>IF(I24="","",I24/(H24*I$14))</f>
        <v/>
      </c>
      <c r="J54" s="1532"/>
      <c r="K54" s="1534" t="str">
        <f>IF(OR(K24=0,J24=0),"",K24/(J24*K$14))</f>
        <v/>
      </c>
    </row>
    <row r="55" spans="1:13" s="945" customFormat="1" ht="10.5">
      <c r="A55" s="1261" t="s">
        <v>577</v>
      </c>
      <c r="B55" s="1261"/>
      <c r="C55" s="1534" t="str">
        <f>IF(C25="","",C25/(B25*C$14))</f>
        <v/>
      </c>
      <c r="D55" s="1532"/>
      <c r="E55" s="1534" t="str">
        <f>IF(E25="","",E25/(D25*E$14))</f>
        <v/>
      </c>
      <c r="F55" s="1532"/>
      <c r="G55" s="1534" t="str">
        <f>IF(G25="","",G25/(F25*G$14))</f>
        <v/>
      </c>
      <c r="H55" s="1532"/>
      <c r="I55" s="1534" t="str">
        <f>IF(I25="","",I25/(H25*I$14))</f>
        <v/>
      </c>
      <c r="J55" s="1532"/>
      <c r="K55" s="1534" t="str">
        <f>IF(OR(K25=0,J25=0),"",K25/(J25*K$14))</f>
        <v/>
      </c>
    </row>
    <row r="56" spans="1:13" s="945" customFormat="1" ht="5.25" customHeight="1">
      <c r="A56" s="1261"/>
      <c r="B56" s="1261"/>
      <c r="C56" s="1533"/>
      <c r="D56" s="1532"/>
      <c r="E56" s="1533"/>
      <c r="F56" s="1532"/>
      <c r="G56" s="1533"/>
      <c r="H56" s="1532"/>
      <c r="I56" s="1533"/>
      <c r="J56" s="1532"/>
      <c r="K56" s="1533"/>
    </row>
    <row r="57" spans="1:13" ht="12" customHeight="1">
      <c r="A57" s="972" t="s">
        <v>619</v>
      </c>
      <c r="B57" s="972"/>
      <c r="C57" s="973"/>
      <c r="D57" s="972"/>
      <c r="E57" s="973"/>
      <c r="F57" s="972"/>
      <c r="G57" s="973"/>
      <c r="H57" s="972"/>
      <c r="I57" s="973"/>
      <c r="J57" s="972"/>
      <c r="K57" s="973"/>
      <c r="M57" s="956"/>
    </row>
    <row r="58" spans="1:13" ht="12" customHeight="1">
      <c r="A58" s="950" t="s">
        <v>622</v>
      </c>
      <c r="B58" s="950"/>
      <c r="D58" s="950"/>
      <c r="F58" s="950"/>
      <c r="H58" s="950"/>
      <c r="J58" s="950"/>
    </row>
    <row r="59" spans="1:13">
      <c r="A59" s="950" t="s">
        <v>623</v>
      </c>
      <c r="B59" s="950"/>
      <c r="C59" s="950"/>
      <c r="D59" s="950"/>
      <c r="F59" s="950"/>
      <c r="H59" s="950"/>
      <c r="J59" s="950"/>
    </row>
  </sheetData>
  <mergeCells count="1">
    <mergeCell ref="J19:K19"/>
  </mergeCells>
  <dataValidations count="2">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2 E12 G12 I12" xr:uid="{00000000-0002-0000-0300-000000000000}">
      <formula1>"Création,Répertoire Qc,Répertoire Au,Reprise"</formula1>
    </dataValidation>
    <dataValidation type="list" allowBlank="1" showInputMessage="1" showErrorMessage="1" sqref="C16 E16 G16 I16" xr:uid="{00000000-0002-0000-0300-000001000000}">
      <formula1>"Oui"</formula1>
    </dataValidation>
  </dataValidations>
  <pageMargins left="0.43307086614173229" right="0.31496062992125984" top="0.43307086614173229" bottom="0.39370078740157483" header="0" footer="0.23622047244094491"/>
  <pageSetup scale="85" firstPageNumber="12" fitToWidth="0" fitToHeight="0" orientation="landscape" r:id="rId1"/>
  <headerFooter alignWithMargins="0">
    <oddHeader xml:space="preserve">&amp;R
</oddHeader>
    <oddFooter>&amp;R&amp;9Rapport final d'activité</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0"/>
  <sheetViews>
    <sheetView showGridLines="0" showZeros="0" zoomScaleNormal="100" workbookViewId="0">
      <selection activeCell="C7" sqref="C7"/>
    </sheetView>
  </sheetViews>
  <sheetFormatPr baseColWidth="10" defaultRowHeight="12.5"/>
  <cols>
    <col min="1" max="1" width="38.7265625" style="849" customWidth="1"/>
    <col min="2" max="2" width="3.81640625" style="849" customWidth="1"/>
    <col min="3" max="3" width="18.1796875" style="849" customWidth="1"/>
    <col min="4" max="4" width="3.81640625" style="849" customWidth="1"/>
    <col min="5" max="5" width="19" style="849" customWidth="1"/>
    <col min="6" max="6" width="3.81640625" style="849" customWidth="1"/>
    <col min="7" max="7" width="19.26953125" style="849" customWidth="1"/>
    <col min="8" max="8" width="3.81640625" style="849" customWidth="1"/>
    <col min="9" max="9" width="18.453125" style="849" customWidth="1"/>
    <col min="10" max="10" width="3.81640625" style="849" customWidth="1"/>
    <col min="11" max="11" width="12.7265625" style="849" customWidth="1"/>
    <col min="12" max="12" width="11.453125" style="849"/>
    <col min="13" max="18" width="16.26953125" style="849" customWidth="1"/>
    <col min="19" max="260" width="11.453125" style="849"/>
    <col min="261" max="261" width="51.1796875" style="849" customWidth="1"/>
    <col min="262" max="267" width="14.7265625" style="849" customWidth="1"/>
    <col min="268" max="516" width="11.453125" style="849"/>
    <col min="517" max="517" width="51.1796875" style="849" customWidth="1"/>
    <col min="518" max="523" width="14.7265625" style="849" customWidth="1"/>
    <col min="524" max="772" width="11.453125" style="849"/>
    <col min="773" max="773" width="51.1796875" style="849" customWidth="1"/>
    <col min="774" max="779" width="14.7265625" style="849" customWidth="1"/>
    <col min="780" max="1028" width="11.453125" style="849"/>
    <col min="1029" max="1029" width="51.1796875" style="849" customWidth="1"/>
    <col min="1030" max="1035" width="14.7265625" style="849" customWidth="1"/>
    <col min="1036" max="1284" width="11.453125" style="849"/>
    <col min="1285" max="1285" width="51.1796875" style="849" customWidth="1"/>
    <col min="1286" max="1291" width="14.7265625" style="849" customWidth="1"/>
    <col min="1292" max="1540" width="11.453125" style="849"/>
    <col min="1541" max="1541" width="51.1796875" style="849" customWidth="1"/>
    <col min="1542" max="1547" width="14.7265625" style="849" customWidth="1"/>
    <col min="1548" max="1796" width="11.453125" style="849"/>
    <col min="1797" max="1797" width="51.1796875" style="849" customWidth="1"/>
    <col min="1798" max="1803" width="14.7265625" style="849" customWidth="1"/>
    <col min="1804" max="2052" width="11.453125" style="849"/>
    <col min="2053" max="2053" width="51.1796875" style="849" customWidth="1"/>
    <col min="2054" max="2059" width="14.7265625" style="849" customWidth="1"/>
    <col min="2060" max="2308" width="11.453125" style="849"/>
    <col min="2309" max="2309" width="51.1796875" style="849" customWidth="1"/>
    <col min="2310" max="2315" width="14.7265625" style="849" customWidth="1"/>
    <col min="2316" max="2564" width="11.453125" style="849"/>
    <col min="2565" max="2565" width="51.1796875" style="849" customWidth="1"/>
    <col min="2566" max="2571" width="14.7265625" style="849" customWidth="1"/>
    <col min="2572" max="2820" width="11.453125" style="849"/>
    <col min="2821" max="2821" width="51.1796875" style="849" customWidth="1"/>
    <col min="2822" max="2827" width="14.7265625" style="849" customWidth="1"/>
    <col min="2828" max="3076" width="11.453125" style="849"/>
    <col min="3077" max="3077" width="51.1796875" style="849" customWidth="1"/>
    <col min="3078" max="3083" width="14.7265625" style="849" customWidth="1"/>
    <col min="3084" max="3332" width="11.453125" style="849"/>
    <col min="3333" max="3333" width="51.1796875" style="849" customWidth="1"/>
    <col min="3334" max="3339" width="14.7265625" style="849" customWidth="1"/>
    <col min="3340" max="3588" width="11.453125" style="849"/>
    <col min="3589" max="3589" width="51.1796875" style="849" customWidth="1"/>
    <col min="3590" max="3595" width="14.7265625" style="849" customWidth="1"/>
    <col min="3596" max="3844" width="11.453125" style="849"/>
    <col min="3845" max="3845" width="51.1796875" style="849" customWidth="1"/>
    <col min="3846" max="3851" width="14.7265625" style="849" customWidth="1"/>
    <col min="3852" max="4100" width="11.453125" style="849"/>
    <col min="4101" max="4101" width="51.1796875" style="849" customWidth="1"/>
    <col min="4102" max="4107" width="14.7265625" style="849" customWidth="1"/>
    <col min="4108" max="4356" width="11.453125" style="849"/>
    <col min="4357" max="4357" width="51.1796875" style="849" customWidth="1"/>
    <col min="4358" max="4363" width="14.7265625" style="849" customWidth="1"/>
    <col min="4364" max="4612" width="11.453125" style="849"/>
    <col min="4613" max="4613" width="51.1796875" style="849" customWidth="1"/>
    <col min="4614" max="4619" width="14.7265625" style="849" customWidth="1"/>
    <col min="4620" max="4868" width="11.453125" style="849"/>
    <col min="4869" max="4869" width="51.1796875" style="849" customWidth="1"/>
    <col min="4870" max="4875" width="14.7265625" style="849" customWidth="1"/>
    <col min="4876" max="5124" width="11.453125" style="849"/>
    <col min="5125" max="5125" width="51.1796875" style="849" customWidth="1"/>
    <col min="5126" max="5131" width="14.7265625" style="849" customWidth="1"/>
    <col min="5132" max="5380" width="11.453125" style="849"/>
    <col min="5381" max="5381" width="51.1796875" style="849" customWidth="1"/>
    <col min="5382" max="5387" width="14.7265625" style="849" customWidth="1"/>
    <col min="5388" max="5636" width="11.453125" style="849"/>
    <col min="5637" max="5637" width="51.1796875" style="849" customWidth="1"/>
    <col min="5638" max="5643" width="14.7265625" style="849" customWidth="1"/>
    <col min="5644" max="5892" width="11.453125" style="849"/>
    <col min="5893" max="5893" width="51.1796875" style="849" customWidth="1"/>
    <col min="5894" max="5899" width="14.7265625" style="849" customWidth="1"/>
    <col min="5900" max="6148" width="11.453125" style="849"/>
    <col min="6149" max="6149" width="51.1796875" style="849" customWidth="1"/>
    <col min="6150" max="6155" width="14.7265625" style="849" customWidth="1"/>
    <col min="6156" max="6404" width="11.453125" style="849"/>
    <col min="6405" max="6405" width="51.1796875" style="849" customWidth="1"/>
    <col min="6406" max="6411" width="14.7265625" style="849" customWidth="1"/>
    <col min="6412" max="6660" width="11.453125" style="849"/>
    <col min="6661" max="6661" width="51.1796875" style="849" customWidth="1"/>
    <col min="6662" max="6667" width="14.7265625" style="849" customWidth="1"/>
    <col min="6668" max="6916" width="11.453125" style="849"/>
    <col min="6917" max="6917" width="51.1796875" style="849" customWidth="1"/>
    <col min="6918" max="6923" width="14.7265625" style="849" customWidth="1"/>
    <col min="6924" max="7172" width="11.453125" style="849"/>
    <col min="7173" max="7173" width="51.1796875" style="849" customWidth="1"/>
    <col min="7174" max="7179" width="14.7265625" style="849" customWidth="1"/>
    <col min="7180" max="7428" width="11.453125" style="849"/>
    <col min="7429" max="7429" width="51.1796875" style="849" customWidth="1"/>
    <col min="7430" max="7435" width="14.7265625" style="849" customWidth="1"/>
    <col min="7436" max="7684" width="11.453125" style="849"/>
    <col min="7685" max="7685" width="51.1796875" style="849" customWidth="1"/>
    <col min="7686" max="7691" width="14.7265625" style="849" customWidth="1"/>
    <col min="7692" max="7940" width="11.453125" style="849"/>
    <col min="7941" max="7941" width="51.1796875" style="849" customWidth="1"/>
    <col min="7942" max="7947" width="14.7265625" style="849" customWidth="1"/>
    <col min="7948" max="8196" width="11.453125" style="849"/>
    <col min="8197" max="8197" width="51.1796875" style="849" customWidth="1"/>
    <col min="8198" max="8203" width="14.7265625" style="849" customWidth="1"/>
    <col min="8204" max="8452" width="11.453125" style="849"/>
    <col min="8453" max="8453" width="51.1796875" style="849" customWidth="1"/>
    <col min="8454" max="8459" width="14.7265625" style="849" customWidth="1"/>
    <col min="8460" max="8708" width="11.453125" style="849"/>
    <col min="8709" max="8709" width="51.1796875" style="849" customWidth="1"/>
    <col min="8710" max="8715" width="14.7265625" style="849" customWidth="1"/>
    <col min="8716" max="8964" width="11.453125" style="849"/>
    <col min="8965" max="8965" width="51.1796875" style="849" customWidth="1"/>
    <col min="8966" max="8971" width="14.7265625" style="849" customWidth="1"/>
    <col min="8972" max="9220" width="11.453125" style="849"/>
    <col min="9221" max="9221" width="51.1796875" style="849" customWidth="1"/>
    <col min="9222" max="9227" width="14.7265625" style="849" customWidth="1"/>
    <col min="9228" max="9476" width="11.453125" style="849"/>
    <col min="9477" max="9477" width="51.1796875" style="849" customWidth="1"/>
    <col min="9478" max="9483" width="14.7265625" style="849" customWidth="1"/>
    <col min="9484" max="9732" width="11.453125" style="849"/>
    <col min="9733" max="9733" width="51.1796875" style="849" customWidth="1"/>
    <col min="9734" max="9739" width="14.7265625" style="849" customWidth="1"/>
    <col min="9740" max="9988" width="11.453125" style="849"/>
    <col min="9989" max="9989" width="51.1796875" style="849" customWidth="1"/>
    <col min="9990" max="9995" width="14.7265625" style="849" customWidth="1"/>
    <col min="9996" max="10244" width="11.453125" style="849"/>
    <col min="10245" max="10245" width="51.1796875" style="849" customWidth="1"/>
    <col min="10246" max="10251" width="14.7265625" style="849" customWidth="1"/>
    <col min="10252" max="10500" width="11.453125" style="849"/>
    <col min="10501" max="10501" width="51.1796875" style="849" customWidth="1"/>
    <col min="10502" max="10507" width="14.7265625" style="849" customWidth="1"/>
    <col min="10508" max="10756" width="11.453125" style="849"/>
    <col min="10757" max="10757" width="51.1796875" style="849" customWidth="1"/>
    <col min="10758" max="10763" width="14.7265625" style="849" customWidth="1"/>
    <col min="10764" max="11012" width="11.453125" style="849"/>
    <col min="11013" max="11013" width="51.1796875" style="849" customWidth="1"/>
    <col min="11014" max="11019" width="14.7265625" style="849" customWidth="1"/>
    <col min="11020" max="11268" width="11.453125" style="849"/>
    <col min="11269" max="11269" width="51.1796875" style="849" customWidth="1"/>
    <col min="11270" max="11275" width="14.7265625" style="849" customWidth="1"/>
    <col min="11276" max="11524" width="11.453125" style="849"/>
    <col min="11525" max="11525" width="51.1796875" style="849" customWidth="1"/>
    <col min="11526" max="11531" width="14.7265625" style="849" customWidth="1"/>
    <col min="11532" max="11780" width="11.453125" style="849"/>
    <col min="11781" max="11781" width="51.1796875" style="849" customWidth="1"/>
    <col min="11782" max="11787" width="14.7265625" style="849" customWidth="1"/>
    <col min="11788" max="12036" width="11.453125" style="849"/>
    <col min="12037" max="12037" width="51.1796875" style="849" customWidth="1"/>
    <col min="12038" max="12043" width="14.7265625" style="849" customWidth="1"/>
    <col min="12044" max="12292" width="11.453125" style="849"/>
    <col min="12293" max="12293" width="51.1796875" style="849" customWidth="1"/>
    <col min="12294" max="12299" width="14.7265625" style="849" customWidth="1"/>
    <col min="12300" max="12548" width="11.453125" style="849"/>
    <col min="12549" max="12549" width="51.1796875" style="849" customWidth="1"/>
    <col min="12550" max="12555" width="14.7265625" style="849" customWidth="1"/>
    <col min="12556" max="12804" width="11.453125" style="849"/>
    <col min="12805" max="12805" width="51.1796875" style="849" customWidth="1"/>
    <col min="12806" max="12811" width="14.7265625" style="849" customWidth="1"/>
    <col min="12812" max="13060" width="11.453125" style="849"/>
    <col min="13061" max="13061" width="51.1796875" style="849" customWidth="1"/>
    <col min="13062" max="13067" width="14.7265625" style="849" customWidth="1"/>
    <col min="13068" max="13316" width="11.453125" style="849"/>
    <col min="13317" max="13317" width="51.1796875" style="849" customWidth="1"/>
    <col min="13318" max="13323" width="14.7265625" style="849" customWidth="1"/>
    <col min="13324" max="13572" width="11.453125" style="849"/>
    <col min="13573" max="13573" width="51.1796875" style="849" customWidth="1"/>
    <col min="13574" max="13579" width="14.7265625" style="849" customWidth="1"/>
    <col min="13580" max="13828" width="11.453125" style="849"/>
    <col min="13829" max="13829" width="51.1796875" style="849" customWidth="1"/>
    <col min="13830" max="13835" width="14.7265625" style="849" customWidth="1"/>
    <col min="13836" max="14084" width="11.453125" style="849"/>
    <col min="14085" max="14085" width="51.1796875" style="849" customWidth="1"/>
    <col min="14086" max="14091" width="14.7265625" style="849" customWidth="1"/>
    <col min="14092" max="14340" width="11.453125" style="849"/>
    <col min="14341" max="14341" width="51.1796875" style="849" customWidth="1"/>
    <col min="14342" max="14347" width="14.7265625" style="849" customWidth="1"/>
    <col min="14348" max="14596" width="11.453125" style="849"/>
    <col min="14597" max="14597" width="51.1796875" style="849" customWidth="1"/>
    <col min="14598" max="14603" width="14.7265625" style="849" customWidth="1"/>
    <col min="14604" max="14852" width="11.453125" style="849"/>
    <col min="14853" max="14853" width="51.1796875" style="849" customWidth="1"/>
    <col min="14854" max="14859" width="14.7265625" style="849" customWidth="1"/>
    <col min="14860" max="15108" width="11.453125" style="849"/>
    <col min="15109" max="15109" width="51.1796875" style="849" customWidth="1"/>
    <col min="15110" max="15115" width="14.7265625" style="849" customWidth="1"/>
    <col min="15116" max="15364" width="11.453125" style="849"/>
    <col min="15365" max="15365" width="51.1796875" style="849" customWidth="1"/>
    <col min="15366" max="15371" width="14.7265625" style="849" customWidth="1"/>
    <col min="15372" max="15620" width="11.453125" style="849"/>
    <col min="15621" max="15621" width="51.1796875" style="849" customWidth="1"/>
    <col min="15622" max="15627" width="14.7265625" style="849" customWidth="1"/>
    <col min="15628" max="15876" width="11.453125" style="849"/>
    <col min="15877" max="15877" width="51.1796875" style="849" customWidth="1"/>
    <col min="15878" max="15883" width="14.7265625" style="849" customWidth="1"/>
    <col min="15884" max="16132" width="11.453125" style="849"/>
    <col min="16133" max="16133" width="51.1796875" style="849" customWidth="1"/>
    <col min="16134" max="16139" width="14.7265625" style="849" customWidth="1"/>
    <col min="16140" max="16384" width="11.453125" style="849"/>
  </cols>
  <sheetData>
    <row r="1" spans="1:13" ht="21" customHeight="1">
      <c r="A1" s="942" t="str">
        <f>"Section 7c : Bilan - Rémunération des artistes et des créateurs "&amp;'Page de garde'!C4</f>
        <v>Section 7c : Bilan - Rémunération des artistes et des créateurs 2021-2022</v>
      </c>
      <c r="B1" s="942"/>
      <c r="D1" s="942"/>
      <c r="F1" s="942"/>
      <c r="H1" s="942"/>
      <c r="J1" s="942"/>
      <c r="K1" s="968" t="s">
        <v>321</v>
      </c>
    </row>
    <row r="2" spans="1:13" ht="14.25" customHeight="1">
      <c r="A2" s="986" t="s">
        <v>709</v>
      </c>
      <c r="B2" s="987"/>
      <c r="D2" s="987"/>
      <c r="F2" s="987"/>
      <c r="H2" s="987"/>
      <c r="J2" s="987"/>
      <c r="K2" s="955"/>
    </row>
    <row r="3" spans="1:13" s="857" customFormat="1" ht="15" customHeight="1">
      <c r="A3" s="36" t="s">
        <v>711</v>
      </c>
      <c r="B3" s="918"/>
      <c r="D3" s="918"/>
      <c r="F3" s="918"/>
      <c r="H3" s="918"/>
      <c r="J3" s="918"/>
    </row>
    <row r="4" spans="1:13" s="844" customFormat="1" ht="12.75" hidden="1" customHeight="1">
      <c r="A4" s="988"/>
      <c r="B4" s="988"/>
      <c r="D4" s="988"/>
      <c r="F4" s="988"/>
      <c r="H4" s="988"/>
      <c r="J4" s="988"/>
    </row>
    <row r="5" spans="1:13" s="1108" customFormat="1" ht="13.5" customHeight="1">
      <c r="A5" s="36" t="s">
        <v>456</v>
      </c>
      <c r="B5" s="36"/>
      <c r="D5" s="36"/>
      <c r="F5" s="36"/>
      <c r="H5" s="36"/>
      <c r="J5" s="36"/>
    </row>
    <row r="6" spans="1:13" s="844" customFormat="1" ht="2.25" customHeight="1"/>
    <row r="7" spans="1:13" s="844" customFormat="1" ht="14.25" customHeight="1">
      <c r="A7" s="129" t="s">
        <v>149</v>
      </c>
      <c r="C7" s="1499">
        <f>'Page de garde'!$C$3</f>
        <v>0</v>
      </c>
      <c r="D7" s="1501"/>
      <c r="E7" s="1500"/>
      <c r="F7" s="1501"/>
      <c r="G7" s="1500"/>
      <c r="H7" s="1501"/>
      <c r="I7" s="1500"/>
    </row>
    <row r="8" spans="1:13" s="844" customFormat="1" ht="9.75" customHeight="1">
      <c r="C8" s="989"/>
      <c r="E8" s="989"/>
      <c r="G8" s="989"/>
      <c r="I8" s="989"/>
    </row>
    <row r="9" spans="1:13" ht="12" customHeight="1">
      <c r="A9" s="875"/>
      <c r="B9" s="875"/>
      <c r="C9" s="969">
        <v>1</v>
      </c>
      <c r="D9" s="875"/>
      <c r="E9" s="969">
        <v>2</v>
      </c>
      <c r="F9" s="875"/>
      <c r="G9" s="969">
        <v>3</v>
      </c>
      <c r="H9" s="875"/>
      <c r="I9" s="969">
        <v>4</v>
      </c>
      <c r="J9" s="875"/>
      <c r="M9" s="994"/>
    </row>
    <row r="10" spans="1:13" s="875" customFormat="1" ht="20.25" customHeight="1">
      <c r="A10" s="994" t="s">
        <v>712</v>
      </c>
      <c r="B10" s="994"/>
      <c r="C10" s="1020"/>
      <c r="D10" s="994"/>
      <c r="E10" s="1020"/>
      <c r="F10" s="994"/>
      <c r="G10" s="1020"/>
      <c r="H10" s="994"/>
      <c r="I10" s="1020"/>
      <c r="J10" s="994"/>
      <c r="M10" s="945"/>
    </row>
    <row r="11" spans="1:13" s="875" customFormat="1" ht="8.25" customHeight="1">
      <c r="A11" s="945"/>
      <c r="B11" s="945"/>
      <c r="D11" s="945"/>
      <c r="F11" s="945"/>
      <c r="H11" s="945"/>
      <c r="J11" s="945"/>
      <c r="M11" s="945"/>
    </row>
    <row r="12" spans="1:13" s="875" customFormat="1" ht="13.5" customHeight="1">
      <c r="A12" s="948" t="s">
        <v>725</v>
      </c>
      <c r="B12" s="948"/>
      <c r="C12" s="949"/>
      <c r="D12" s="948"/>
      <c r="E12" s="949"/>
      <c r="F12" s="948"/>
      <c r="G12" s="949"/>
      <c r="H12" s="948"/>
      <c r="I12" s="949"/>
      <c r="J12" s="948"/>
      <c r="L12" s="945"/>
    </row>
    <row r="13" spans="1:13" s="875" customFormat="1" ht="13.5" customHeight="1">
      <c r="A13" s="970"/>
      <c r="B13" s="970"/>
      <c r="D13" s="970"/>
      <c r="F13" s="970"/>
      <c r="H13" s="970"/>
      <c r="J13" s="970"/>
      <c r="M13" s="996"/>
    </row>
    <row r="14" spans="1:13" s="945" customFormat="1" ht="11.5" hidden="1">
      <c r="A14" s="996" t="s">
        <v>746</v>
      </c>
      <c r="B14" s="996"/>
      <c r="C14" s="1502">
        <f>IF(AND(B24="",B25=""),0,1)</f>
        <v>0</v>
      </c>
      <c r="D14" s="996"/>
      <c r="E14" s="1502">
        <f>IF(AND(D24="",D25=""),0,1)</f>
        <v>0</v>
      </c>
      <c r="F14" s="996"/>
      <c r="G14" s="1502">
        <f>IF(AND(F24="",F25=""),0,1)</f>
        <v>0</v>
      </c>
      <c r="H14" s="996"/>
      <c r="I14" s="1502">
        <f>IF(AND(H24="",H25=""),0,1)</f>
        <v>0</v>
      </c>
      <c r="J14" s="996"/>
      <c r="K14" s="949">
        <f>SUM(C14:I14)</f>
        <v>0</v>
      </c>
      <c r="L14" s="875"/>
      <c r="M14" s="950"/>
    </row>
    <row r="15" spans="1:13" s="945" customFormat="1" ht="7.5" customHeight="1">
      <c r="A15" s="1180"/>
      <c r="B15" s="1180"/>
      <c r="C15" s="875"/>
      <c r="D15" s="1180"/>
      <c r="E15" s="875"/>
      <c r="F15" s="1180"/>
      <c r="G15" s="875"/>
      <c r="H15" s="1180"/>
      <c r="I15" s="875"/>
      <c r="J15" s="1180"/>
      <c r="K15" s="875"/>
    </row>
    <row r="16" spans="1:13" s="945" customFormat="1" ht="7.5" hidden="1" customHeight="1">
      <c r="A16" s="1180"/>
      <c r="B16" s="1180"/>
      <c r="C16" s="875"/>
      <c r="D16" s="1180"/>
      <c r="E16" s="875"/>
      <c r="F16" s="1180"/>
      <c r="G16" s="875"/>
      <c r="H16" s="1180"/>
      <c r="I16" s="875"/>
      <c r="J16" s="1180"/>
      <c r="K16" s="875"/>
    </row>
    <row r="17" spans="1:11" s="945" customFormat="1" ht="7.5" hidden="1" customHeight="1">
      <c r="A17" s="1180"/>
      <c r="B17" s="1180"/>
      <c r="C17" s="875"/>
      <c r="D17" s="1180"/>
      <c r="E17" s="875"/>
      <c r="F17" s="1180"/>
      <c r="G17" s="875"/>
      <c r="H17" s="1180"/>
      <c r="I17" s="875"/>
      <c r="J17" s="1180"/>
      <c r="K17" s="875"/>
    </row>
    <row r="18" spans="1:11" s="945" customFormat="1" ht="7.5" customHeight="1">
      <c r="A18" s="1180"/>
      <c r="B18" s="1180"/>
      <c r="C18" s="875"/>
      <c r="D18" s="1180"/>
      <c r="E18" s="875"/>
      <c r="F18" s="1180"/>
      <c r="G18" s="875"/>
      <c r="H18" s="1180"/>
      <c r="I18" s="875"/>
      <c r="J18" s="1180"/>
      <c r="K18" s="875"/>
    </row>
    <row r="19" spans="1:11" s="844" customFormat="1" ht="12" customHeight="1">
      <c r="A19" s="993" t="s">
        <v>714</v>
      </c>
      <c r="B19" s="993"/>
      <c r="D19" s="993"/>
      <c r="F19" s="993"/>
      <c r="H19" s="993"/>
      <c r="J19" s="1700" t="s">
        <v>480</v>
      </c>
      <c r="K19" s="1701"/>
    </row>
    <row r="20" spans="1:11" s="875" customFormat="1" ht="10">
      <c r="A20" s="998" t="s">
        <v>649</v>
      </c>
      <c r="B20" s="1247" t="s">
        <v>617</v>
      </c>
      <c r="C20" s="1231"/>
      <c r="D20" s="1247" t="s">
        <v>617</v>
      </c>
      <c r="E20" s="990"/>
      <c r="F20" s="1247" t="s">
        <v>617</v>
      </c>
      <c r="G20" s="990"/>
      <c r="H20" s="1247" t="s">
        <v>617</v>
      </c>
      <c r="I20" s="990"/>
      <c r="J20" s="1247" t="s">
        <v>617</v>
      </c>
      <c r="K20" s="990"/>
    </row>
    <row r="21" spans="1:11" s="875" customFormat="1" ht="11.5">
      <c r="A21" s="1261" t="s">
        <v>576</v>
      </c>
      <c r="B21" s="1443"/>
      <c r="C21" s="1434"/>
      <c r="D21" s="1443"/>
      <c r="E21" s="1442"/>
      <c r="F21" s="1443"/>
      <c r="G21" s="1442"/>
      <c r="H21" s="1443"/>
      <c r="I21" s="1442"/>
      <c r="J21" s="1443">
        <f>B21+D21+F21+H21</f>
        <v>0</v>
      </c>
      <c r="K21" s="1535">
        <f>C21+E21+G21+I21</f>
        <v>0</v>
      </c>
    </row>
    <row r="22" spans="1:11" s="875" customFormat="1" ht="11.5">
      <c r="A22" s="1261" t="s">
        <v>577</v>
      </c>
      <c r="B22" s="1443"/>
      <c r="C22" s="1434"/>
      <c r="D22" s="1443"/>
      <c r="E22" s="1442"/>
      <c r="F22" s="1443"/>
      <c r="G22" s="1442"/>
      <c r="H22" s="1443"/>
      <c r="I22" s="1442"/>
      <c r="J22" s="1443">
        <f>B22+D22+F22+H22</f>
        <v>0</v>
      </c>
      <c r="K22" s="1535">
        <f>C22+E22+G22+I22</f>
        <v>0</v>
      </c>
    </row>
    <row r="23" spans="1:11" s="875" customFormat="1" ht="12.75" customHeight="1">
      <c r="A23" s="945" t="s">
        <v>459</v>
      </c>
      <c r="B23" s="1441" t="s">
        <v>617</v>
      </c>
      <c r="C23" s="1445"/>
      <c r="D23" s="1441" t="s">
        <v>617</v>
      </c>
      <c r="E23" s="1445"/>
      <c r="F23" s="1441" t="s">
        <v>617</v>
      </c>
      <c r="G23" s="1445"/>
      <c r="H23" s="1441" t="s">
        <v>617</v>
      </c>
      <c r="I23" s="1445"/>
      <c r="J23" s="1441" t="s">
        <v>617</v>
      </c>
      <c r="K23" s="1445"/>
    </row>
    <row r="24" spans="1:11" s="945" customFormat="1" ht="11.5">
      <c r="A24" s="1261" t="s">
        <v>576</v>
      </c>
      <c r="B24" s="1443"/>
      <c r="C24" s="1442"/>
      <c r="D24" s="1443"/>
      <c r="E24" s="1442"/>
      <c r="F24" s="1443"/>
      <c r="G24" s="1442"/>
      <c r="H24" s="1443"/>
      <c r="I24" s="1442"/>
      <c r="J24" s="1443">
        <f>B24+D24+F24+H24</f>
        <v>0</v>
      </c>
      <c r="K24" s="1442">
        <f>C24+E24+G24+I24</f>
        <v>0</v>
      </c>
    </row>
    <row r="25" spans="1:11" s="945" customFormat="1" ht="11.5">
      <c r="A25" s="1261" t="s">
        <v>577</v>
      </c>
      <c r="B25" s="1443"/>
      <c r="C25" s="1442"/>
      <c r="D25" s="1443"/>
      <c r="E25" s="1442"/>
      <c r="F25" s="1443"/>
      <c r="G25" s="1442"/>
      <c r="H25" s="1443"/>
      <c r="I25" s="1442"/>
      <c r="J25" s="1443">
        <f>B25+D25+F25+H25</f>
        <v>0</v>
      </c>
      <c r="K25" s="1442">
        <f>C25+E25+G25+I25</f>
        <v>0</v>
      </c>
    </row>
    <row r="26" spans="1:11" s="875" customFormat="1" ht="16.5" customHeight="1">
      <c r="A26" s="998" t="s">
        <v>650</v>
      </c>
      <c r="B26" s="298"/>
      <c r="C26" s="1445"/>
      <c r="D26" s="298"/>
      <c r="E26" s="1445"/>
      <c r="F26" s="298"/>
      <c r="G26" s="1445"/>
      <c r="H26" s="298"/>
      <c r="I26" s="1445"/>
      <c r="J26" s="298"/>
      <c r="K26" s="1445"/>
    </row>
    <row r="27" spans="1:11" s="945" customFormat="1" ht="11.5">
      <c r="A27" s="1261" t="s">
        <v>576</v>
      </c>
      <c r="B27" s="1443"/>
      <c r="C27" s="1442"/>
      <c r="D27" s="1443"/>
      <c r="E27" s="1442"/>
      <c r="F27" s="1443"/>
      <c r="G27" s="1442"/>
      <c r="H27" s="1443"/>
      <c r="I27" s="1442"/>
      <c r="J27" s="1443">
        <f>B27+D27+F27+H27</f>
        <v>0</v>
      </c>
      <c r="K27" s="1442">
        <f>C27+E27+G27+I27</f>
        <v>0</v>
      </c>
    </row>
    <row r="28" spans="1:11" s="945" customFormat="1" ht="11.5">
      <c r="A28" s="1261" t="s">
        <v>577</v>
      </c>
      <c r="B28" s="1443"/>
      <c r="C28" s="1442"/>
      <c r="D28" s="1443"/>
      <c r="E28" s="1442"/>
      <c r="F28" s="1443"/>
      <c r="G28" s="1442"/>
      <c r="H28" s="1443"/>
      <c r="I28" s="1442"/>
      <c r="J28" s="1443">
        <f>B28+D28+F28+H28</f>
        <v>0</v>
      </c>
      <c r="K28" s="1442">
        <f>C28+E28+G28+I28</f>
        <v>0</v>
      </c>
    </row>
    <row r="29" spans="1:11" s="875" customFormat="1" ht="16.5" customHeight="1">
      <c r="A29" s="998" t="s">
        <v>651</v>
      </c>
      <c r="B29" s="298"/>
      <c r="C29" s="1536"/>
      <c r="D29" s="298"/>
      <c r="E29" s="1536"/>
      <c r="F29" s="298"/>
      <c r="G29" s="1536"/>
      <c r="H29" s="298"/>
      <c r="I29" s="1536"/>
      <c r="J29" s="298"/>
      <c r="K29" s="1536"/>
    </row>
    <row r="30" spans="1:11" s="945" customFormat="1" ht="11.5">
      <c r="A30" s="1261" t="s">
        <v>576</v>
      </c>
      <c r="B30" s="1443"/>
      <c r="C30" s="1442"/>
      <c r="D30" s="1443"/>
      <c r="E30" s="1442"/>
      <c r="F30" s="1443"/>
      <c r="G30" s="1442"/>
      <c r="H30" s="1443"/>
      <c r="I30" s="1442"/>
      <c r="J30" s="1443">
        <f>B30+D30+F30+H30</f>
        <v>0</v>
      </c>
      <c r="K30" s="1442">
        <f>C30+E30+G30+I30</f>
        <v>0</v>
      </c>
    </row>
    <row r="31" spans="1:11" s="945" customFormat="1" ht="11.5">
      <c r="A31" s="1261" t="s">
        <v>577</v>
      </c>
      <c r="B31" s="1443"/>
      <c r="C31" s="1442"/>
      <c r="D31" s="1443"/>
      <c r="E31" s="1442"/>
      <c r="F31" s="1443"/>
      <c r="G31" s="1442"/>
      <c r="H31" s="1443"/>
      <c r="I31" s="1442"/>
      <c r="J31" s="1443">
        <f>B31+D31+F31+H31</f>
        <v>0</v>
      </c>
      <c r="K31" s="1442">
        <f>C31+E31+G31+I31</f>
        <v>0</v>
      </c>
    </row>
    <row r="32" spans="1:11" s="875" customFormat="1" ht="13.5" customHeight="1">
      <c r="A32" s="998" t="s">
        <v>460</v>
      </c>
      <c r="B32" s="1441" t="s">
        <v>617</v>
      </c>
      <c r="C32" s="1445"/>
      <c r="D32" s="1441" t="s">
        <v>617</v>
      </c>
      <c r="E32" s="1445"/>
      <c r="F32" s="1441" t="s">
        <v>617</v>
      </c>
      <c r="G32" s="1445"/>
      <c r="H32" s="1441" t="s">
        <v>617</v>
      </c>
      <c r="I32" s="1445"/>
      <c r="J32" s="1441" t="s">
        <v>617</v>
      </c>
      <c r="K32" s="1445"/>
    </row>
    <row r="33" spans="1:13" s="875" customFormat="1" ht="11.5">
      <c r="A33" s="1261" t="s">
        <v>576</v>
      </c>
      <c r="B33" s="1443"/>
      <c r="C33" s="1434"/>
      <c r="D33" s="1443"/>
      <c r="E33" s="1442"/>
      <c r="F33" s="1443"/>
      <c r="G33" s="1442"/>
      <c r="H33" s="1443"/>
      <c r="I33" s="1442"/>
      <c r="J33" s="1443">
        <f>B33+D33+F33+H33</f>
        <v>0</v>
      </c>
      <c r="K33" s="1535">
        <f>C33+E33+G33+I33</f>
        <v>0</v>
      </c>
    </row>
    <row r="34" spans="1:13" s="875" customFormat="1" ht="11.5">
      <c r="A34" s="1261" t="s">
        <v>577</v>
      </c>
      <c r="B34" s="1443"/>
      <c r="C34" s="1434"/>
      <c r="D34" s="1443"/>
      <c r="E34" s="1442"/>
      <c r="F34" s="1443"/>
      <c r="G34" s="1442"/>
      <c r="H34" s="1443"/>
      <c r="I34" s="1442"/>
      <c r="J34" s="1443">
        <f>B34+D34+F34+H34</f>
        <v>0</v>
      </c>
      <c r="K34" s="1535">
        <f>C34+E34+G34+I34</f>
        <v>0</v>
      </c>
    </row>
    <row r="35" spans="1:13" s="875" customFormat="1" ht="15.75" customHeight="1">
      <c r="A35" s="998" t="s">
        <v>502</v>
      </c>
      <c r="B35" s="298"/>
      <c r="C35" s="1442"/>
      <c r="D35" s="298"/>
      <c r="E35" s="1442"/>
      <c r="F35" s="298"/>
      <c r="G35" s="1442"/>
      <c r="H35" s="298"/>
      <c r="I35" s="1442"/>
      <c r="J35" s="298"/>
      <c r="K35" s="1442">
        <f>SUM(C35:I35)</f>
        <v>0</v>
      </c>
    </row>
    <row r="36" spans="1:13" s="875" customFormat="1" ht="11.5">
      <c r="A36" s="998" t="s">
        <v>474</v>
      </c>
      <c r="B36" s="298"/>
      <c r="C36" s="1442"/>
      <c r="D36" s="298"/>
      <c r="E36" s="1442"/>
      <c r="F36" s="298"/>
      <c r="G36" s="1442"/>
      <c r="H36" s="298"/>
      <c r="I36" s="1442"/>
      <c r="J36" s="298"/>
      <c r="K36" s="1442">
        <f>SUM(C36:I36)</f>
        <v>0</v>
      </c>
    </row>
    <row r="37" spans="1:13" s="875" customFormat="1" ht="11.5">
      <c r="A37" s="998" t="s">
        <v>462</v>
      </c>
      <c r="B37" s="298"/>
      <c r="C37" s="1442"/>
      <c r="D37" s="298"/>
      <c r="E37" s="1442"/>
      <c r="F37" s="298"/>
      <c r="G37" s="1442"/>
      <c r="H37" s="298"/>
      <c r="I37" s="1442"/>
      <c r="J37" s="298"/>
      <c r="K37" s="1442">
        <f>SUM(C37:I37)</f>
        <v>0</v>
      </c>
    </row>
    <row r="38" spans="1:13" s="875" customFormat="1" ht="11.5">
      <c r="A38" s="945" t="s">
        <v>503</v>
      </c>
      <c r="B38" s="850"/>
      <c r="C38" s="1442"/>
      <c r="D38" s="850"/>
      <c r="E38" s="1442"/>
      <c r="F38" s="850"/>
      <c r="G38" s="1442"/>
      <c r="H38" s="850"/>
      <c r="I38" s="1442"/>
      <c r="J38" s="850"/>
      <c r="K38" s="1442">
        <f>SUM(C38:I38)</f>
        <v>0</v>
      </c>
    </row>
    <row r="39" spans="1:13" s="875" customFormat="1" ht="11.5">
      <c r="A39" s="945" t="s">
        <v>504</v>
      </c>
      <c r="B39" s="850"/>
      <c r="C39" s="1442"/>
      <c r="D39" s="850"/>
      <c r="E39" s="1442"/>
      <c r="F39" s="850"/>
      <c r="G39" s="1442"/>
      <c r="H39" s="850"/>
      <c r="I39" s="1442"/>
      <c r="J39" s="850"/>
      <c r="K39" s="1442">
        <f t="shared" ref="K39:K40" si="0">SUM(C39:I39)</f>
        <v>0</v>
      </c>
    </row>
    <row r="40" spans="1:13" s="875" customFormat="1" ht="11.5">
      <c r="A40" s="945" t="s">
        <v>505</v>
      </c>
      <c r="B40" s="850"/>
      <c r="C40" s="1442"/>
      <c r="D40" s="850"/>
      <c r="E40" s="1442"/>
      <c r="F40" s="850"/>
      <c r="G40" s="1442"/>
      <c r="H40" s="850"/>
      <c r="I40" s="1442"/>
      <c r="J40" s="850"/>
      <c r="K40" s="1442">
        <f t="shared" si="0"/>
        <v>0</v>
      </c>
    </row>
    <row r="41" spans="1:13" s="875" customFormat="1" ht="11.5">
      <c r="A41" s="945" t="s">
        <v>532</v>
      </c>
      <c r="B41" s="850"/>
      <c r="C41" s="1442"/>
      <c r="D41" s="850"/>
      <c r="E41" s="1442"/>
      <c r="F41" s="850"/>
      <c r="G41" s="1442"/>
      <c r="H41" s="850"/>
      <c r="I41" s="1442"/>
      <c r="J41" s="850"/>
      <c r="K41" s="1442">
        <f>SUM(C41:I41)</f>
        <v>0</v>
      </c>
    </row>
    <row r="42" spans="1:13" s="875" customFormat="1" ht="12" thickBot="1">
      <c r="A42" s="945" t="s">
        <v>481</v>
      </c>
      <c r="B42" s="850"/>
      <c r="C42" s="1442"/>
      <c r="D42" s="850"/>
      <c r="E42" s="1442"/>
      <c r="F42" s="850"/>
      <c r="G42" s="1442"/>
      <c r="H42" s="850"/>
      <c r="I42" s="1442"/>
      <c r="J42" s="850"/>
      <c r="K42" s="1442">
        <f>SUM(C42:I42)</f>
        <v>0</v>
      </c>
    </row>
    <row r="43" spans="1:13" s="844" customFormat="1" ht="16.5" customHeight="1" thickBot="1">
      <c r="A43" s="956" t="s">
        <v>13</v>
      </c>
      <c r="B43" s="956"/>
      <c r="C43" s="964">
        <f>SUM(C20:C42)</f>
        <v>0</v>
      </c>
      <c r="D43" s="956"/>
      <c r="E43" s="964">
        <f>SUM(E20:E42)</f>
        <v>0</v>
      </c>
      <c r="F43" s="956"/>
      <c r="G43" s="964">
        <f>SUM(G20:G42)</f>
        <v>0</v>
      </c>
      <c r="H43" s="956"/>
      <c r="I43" s="964">
        <f>SUM(I20:I42)</f>
        <v>0</v>
      </c>
      <c r="J43" s="956"/>
      <c r="K43" s="964">
        <f>SUM(K20:K42)</f>
        <v>0</v>
      </c>
      <c r="M43" s="878"/>
    </row>
    <row r="44" spans="1:13" s="974" customFormat="1" ht="6" customHeight="1">
      <c r="A44" s="956"/>
      <c r="B44" s="956"/>
      <c r="C44" s="1024"/>
      <c r="D44" s="956"/>
      <c r="E44" s="1024"/>
      <c r="F44" s="956"/>
      <c r="G44" s="1024"/>
      <c r="H44" s="956"/>
      <c r="I44" s="1024"/>
      <c r="J44" s="956"/>
      <c r="K44" s="1024"/>
    </row>
    <row r="45" spans="1:13" s="945" customFormat="1" ht="12.75" customHeight="1">
      <c r="A45" s="996"/>
      <c r="B45" s="996"/>
      <c r="C45" s="875"/>
      <c r="D45" s="996"/>
      <c r="E45" s="875"/>
      <c r="F45" s="996"/>
      <c r="G45" s="875"/>
      <c r="H45" s="996"/>
      <c r="I45" s="875"/>
      <c r="J45" s="996"/>
      <c r="K45" s="875"/>
      <c r="L45" s="875"/>
      <c r="M45" s="950"/>
    </row>
    <row r="46" spans="1:13" s="945" customFormat="1" ht="21" customHeight="1">
      <c r="A46" s="1049" t="s">
        <v>713</v>
      </c>
      <c r="B46" s="1049"/>
      <c r="C46" s="951"/>
      <c r="D46" s="1049"/>
      <c r="E46" s="951"/>
      <c r="F46" s="1049"/>
      <c r="G46" s="951"/>
      <c r="H46" s="1049"/>
      <c r="I46" s="951"/>
      <c r="J46" s="1049"/>
      <c r="K46" s="875"/>
      <c r="L46" s="875"/>
      <c r="M46" s="950"/>
    </row>
    <row r="47" spans="1:13" s="945" customFormat="1" ht="12">
      <c r="A47" s="1261" t="s">
        <v>576</v>
      </c>
      <c r="B47" s="1261"/>
      <c r="C47" s="1537" t="str">
        <f>IF(C24="","",C24/(B24*C$14))</f>
        <v/>
      </c>
      <c r="D47" s="1538"/>
      <c r="E47" s="1537" t="str">
        <f>IF(E24="","",E24/(D24*E$14))</f>
        <v/>
      </c>
      <c r="F47" s="1538"/>
      <c r="G47" s="1537" t="str">
        <f>IF(G24="","",G24/(F24*G$14))</f>
        <v/>
      </c>
      <c r="H47" s="1538"/>
      <c r="I47" s="1537" t="str">
        <f>IF(I24="","",I24/(H24*I$14))</f>
        <v/>
      </c>
      <c r="J47" s="1538"/>
      <c r="K47" s="1537" t="str">
        <f>IF(OR(K21=0,J21=0),"",K21/(J21*K$14))</f>
        <v/>
      </c>
    </row>
    <row r="48" spans="1:13" s="945" customFormat="1" ht="12">
      <c r="A48" s="1261" t="s">
        <v>577</v>
      </c>
      <c r="B48" s="1261"/>
      <c r="C48" s="1537" t="str">
        <f>IF(C25="","",C25/(B25*C$14))</f>
        <v/>
      </c>
      <c r="D48" s="1538"/>
      <c r="E48" s="1537" t="str">
        <f>IF(E25="","",E25/(D25*E$14))</f>
        <v/>
      </c>
      <c r="F48" s="1538"/>
      <c r="G48" s="1537" t="str">
        <f>IF(G25="","",G25/(F25*G$14))</f>
        <v/>
      </c>
      <c r="H48" s="1538"/>
      <c r="I48" s="1537" t="str">
        <f>IF(I25="","",I25/(H25*I$14))</f>
        <v/>
      </c>
      <c r="J48" s="1538"/>
      <c r="K48" s="1537" t="str">
        <f>IF(OR(K22=0,J22=0),"",K22/(J22*K$14))</f>
        <v/>
      </c>
    </row>
    <row r="49" spans="1:13" s="945" customFormat="1" ht="10">
      <c r="A49" s="1261"/>
      <c r="B49" s="1261"/>
      <c r="C49" s="1533"/>
      <c r="D49" s="1532"/>
      <c r="E49" s="1533"/>
      <c r="F49" s="1532"/>
      <c r="G49" s="1533"/>
      <c r="H49" s="1532"/>
      <c r="I49" s="1533"/>
      <c r="J49" s="1532"/>
      <c r="K49" s="1533"/>
    </row>
    <row r="50" spans="1:13" ht="12" customHeight="1">
      <c r="A50" s="972" t="s">
        <v>619</v>
      </c>
      <c r="B50" s="972"/>
      <c r="C50" s="973"/>
      <c r="D50" s="972"/>
      <c r="E50" s="973"/>
      <c r="F50" s="972"/>
      <c r="G50" s="973"/>
      <c r="H50" s="972"/>
      <c r="I50" s="973"/>
      <c r="J50" s="972"/>
      <c r="K50" s="973"/>
      <c r="M50" s="956"/>
    </row>
  </sheetData>
  <mergeCells count="1">
    <mergeCell ref="J19:K19"/>
  </mergeCells>
  <dataValidations count="1">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2 E12 G12 I12" xr:uid="{00000000-0002-0000-0400-000000000000}">
      <formula1>"Création,Répertoire Qc,Répertoire Au,Reprise"</formula1>
    </dataValidation>
  </dataValidations>
  <pageMargins left="0.51181102362204722" right="0.51181102362204722" top="0.43307086614173229" bottom="0.39370078740157483" header="0" footer="0.23622047244094491"/>
  <pageSetup scale="85" firstPageNumber="12" fitToWidth="0" fitToHeight="0" orientation="landscape" r:id="rId1"/>
  <headerFooter alignWithMargins="0">
    <oddHeader xml:space="preserve">&amp;R
</oddHeader>
    <oddFooter>&amp;R&amp;9Rapport final d'activité</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7"/>
  <sheetViews>
    <sheetView showGridLines="0" showZeros="0" showWhiteSpace="0" zoomScaleNormal="100" zoomScaleSheetLayoutView="90" workbookViewId="0">
      <selection activeCell="C7" sqref="C7"/>
    </sheetView>
  </sheetViews>
  <sheetFormatPr baseColWidth="10" defaultRowHeight="12.5"/>
  <cols>
    <col min="1" max="1" width="39.453125" style="850" customWidth="1"/>
    <col min="2" max="2" width="3.81640625" style="849" customWidth="1"/>
    <col min="3" max="3" width="17.26953125" style="997" customWidth="1"/>
    <col min="4" max="4" width="3.81640625" style="849" customWidth="1"/>
    <col min="5" max="5" width="16.453125" style="997" customWidth="1"/>
    <col min="6" max="6" width="3.81640625" style="849" customWidth="1"/>
    <col min="7" max="7" width="16.81640625" style="997" customWidth="1"/>
    <col min="8" max="8" width="3.81640625" style="849" customWidth="1"/>
    <col min="9" max="9" width="17" style="997" customWidth="1"/>
    <col min="10" max="10" width="3.81640625" style="849" customWidth="1"/>
    <col min="11" max="11" width="12.7265625" style="997" customWidth="1"/>
    <col min="12" max="257" width="11.453125" style="997"/>
    <col min="258" max="258" width="13.453125" style="997" customWidth="1"/>
    <col min="259" max="259" width="1.453125" style="997" customWidth="1"/>
    <col min="260" max="260" width="18.26953125" style="997" customWidth="1"/>
    <col min="261" max="261" width="2" style="997" customWidth="1"/>
    <col min="262" max="266" width="15.7265625" style="997" customWidth="1"/>
    <col min="267" max="267" width="13.7265625" style="997" customWidth="1"/>
    <col min="268" max="513" width="11.453125" style="997"/>
    <col min="514" max="514" width="13.453125" style="997" customWidth="1"/>
    <col min="515" max="515" width="1.453125" style="997" customWidth="1"/>
    <col min="516" max="516" width="18.26953125" style="997" customWidth="1"/>
    <col min="517" max="517" width="2" style="997" customWidth="1"/>
    <col min="518" max="522" width="15.7265625" style="997" customWidth="1"/>
    <col min="523" max="523" width="13.7265625" style="997" customWidth="1"/>
    <col min="524" max="769" width="11.453125" style="997"/>
    <col min="770" max="770" width="13.453125" style="997" customWidth="1"/>
    <col min="771" max="771" width="1.453125" style="997" customWidth="1"/>
    <col min="772" max="772" width="18.26953125" style="997" customWidth="1"/>
    <col min="773" max="773" width="2" style="997" customWidth="1"/>
    <col min="774" max="778" width="15.7265625" style="997" customWidth="1"/>
    <col min="779" max="779" width="13.7265625" style="997" customWidth="1"/>
    <col min="780" max="1025" width="11.453125" style="997"/>
    <col min="1026" max="1026" width="13.453125" style="997" customWidth="1"/>
    <col min="1027" max="1027" width="1.453125" style="997" customWidth="1"/>
    <col min="1028" max="1028" width="18.26953125" style="997" customWidth="1"/>
    <col min="1029" max="1029" width="2" style="997" customWidth="1"/>
    <col min="1030" max="1034" width="15.7265625" style="997" customWidth="1"/>
    <col min="1035" max="1035" width="13.7265625" style="997" customWidth="1"/>
    <col min="1036" max="1281" width="11.453125" style="997"/>
    <col min="1282" max="1282" width="13.453125" style="997" customWidth="1"/>
    <col min="1283" max="1283" width="1.453125" style="997" customWidth="1"/>
    <col min="1284" max="1284" width="18.26953125" style="997" customWidth="1"/>
    <col min="1285" max="1285" width="2" style="997" customWidth="1"/>
    <col min="1286" max="1290" width="15.7265625" style="997" customWidth="1"/>
    <col min="1291" max="1291" width="13.7265625" style="997" customWidth="1"/>
    <col min="1292" max="1537" width="11.453125" style="997"/>
    <col min="1538" max="1538" width="13.453125" style="997" customWidth="1"/>
    <col min="1539" max="1539" width="1.453125" style="997" customWidth="1"/>
    <col min="1540" max="1540" width="18.26953125" style="997" customWidth="1"/>
    <col min="1541" max="1541" width="2" style="997" customWidth="1"/>
    <col min="1542" max="1546" width="15.7265625" style="997" customWidth="1"/>
    <col min="1547" max="1547" width="13.7265625" style="997" customWidth="1"/>
    <col min="1548" max="1793" width="11.453125" style="997"/>
    <col min="1794" max="1794" width="13.453125" style="997" customWidth="1"/>
    <col min="1795" max="1795" width="1.453125" style="997" customWidth="1"/>
    <col min="1796" max="1796" width="18.26953125" style="997" customWidth="1"/>
    <col min="1797" max="1797" width="2" style="997" customWidth="1"/>
    <col min="1798" max="1802" width="15.7265625" style="997" customWidth="1"/>
    <col min="1803" max="1803" width="13.7265625" style="997" customWidth="1"/>
    <col min="1804" max="2049" width="11.453125" style="997"/>
    <col min="2050" max="2050" width="13.453125" style="997" customWidth="1"/>
    <col min="2051" max="2051" width="1.453125" style="997" customWidth="1"/>
    <col min="2052" max="2052" width="18.26953125" style="997" customWidth="1"/>
    <col min="2053" max="2053" width="2" style="997" customWidth="1"/>
    <col min="2054" max="2058" width="15.7265625" style="997" customWidth="1"/>
    <col min="2059" max="2059" width="13.7265625" style="997" customWidth="1"/>
    <col min="2060" max="2305" width="11.453125" style="997"/>
    <col min="2306" max="2306" width="13.453125" style="997" customWidth="1"/>
    <col min="2307" max="2307" width="1.453125" style="997" customWidth="1"/>
    <col min="2308" max="2308" width="18.26953125" style="997" customWidth="1"/>
    <col min="2309" max="2309" width="2" style="997" customWidth="1"/>
    <col min="2310" max="2314" width="15.7265625" style="997" customWidth="1"/>
    <col min="2315" max="2315" width="13.7265625" style="997" customWidth="1"/>
    <col min="2316" max="2561" width="11.453125" style="997"/>
    <col min="2562" max="2562" width="13.453125" style="997" customWidth="1"/>
    <col min="2563" max="2563" width="1.453125" style="997" customWidth="1"/>
    <col min="2564" max="2564" width="18.26953125" style="997" customWidth="1"/>
    <col min="2565" max="2565" width="2" style="997" customWidth="1"/>
    <col min="2566" max="2570" width="15.7265625" style="997" customWidth="1"/>
    <col min="2571" max="2571" width="13.7265625" style="997" customWidth="1"/>
    <col min="2572" max="2817" width="11.453125" style="997"/>
    <col min="2818" max="2818" width="13.453125" style="997" customWidth="1"/>
    <col min="2819" max="2819" width="1.453125" style="997" customWidth="1"/>
    <col min="2820" max="2820" width="18.26953125" style="997" customWidth="1"/>
    <col min="2821" max="2821" width="2" style="997" customWidth="1"/>
    <col min="2822" max="2826" width="15.7265625" style="997" customWidth="1"/>
    <col min="2827" max="2827" width="13.7265625" style="997" customWidth="1"/>
    <col min="2828" max="3073" width="11.453125" style="997"/>
    <col min="3074" max="3074" width="13.453125" style="997" customWidth="1"/>
    <col min="3075" max="3075" width="1.453125" style="997" customWidth="1"/>
    <col min="3076" max="3076" width="18.26953125" style="997" customWidth="1"/>
    <col min="3077" max="3077" width="2" style="997" customWidth="1"/>
    <col min="3078" max="3082" width="15.7265625" style="997" customWidth="1"/>
    <col min="3083" max="3083" width="13.7265625" style="997" customWidth="1"/>
    <col min="3084" max="3329" width="11.453125" style="997"/>
    <col min="3330" max="3330" width="13.453125" style="997" customWidth="1"/>
    <col min="3331" max="3331" width="1.453125" style="997" customWidth="1"/>
    <col min="3332" max="3332" width="18.26953125" style="997" customWidth="1"/>
    <col min="3333" max="3333" width="2" style="997" customWidth="1"/>
    <col min="3334" max="3338" width="15.7265625" style="997" customWidth="1"/>
    <col min="3339" max="3339" width="13.7265625" style="997" customWidth="1"/>
    <col min="3340" max="3585" width="11.453125" style="997"/>
    <col min="3586" max="3586" width="13.453125" style="997" customWidth="1"/>
    <col min="3587" max="3587" width="1.453125" style="997" customWidth="1"/>
    <col min="3588" max="3588" width="18.26953125" style="997" customWidth="1"/>
    <col min="3589" max="3589" width="2" style="997" customWidth="1"/>
    <col min="3590" max="3594" width="15.7265625" style="997" customWidth="1"/>
    <col min="3595" max="3595" width="13.7265625" style="997" customWidth="1"/>
    <col min="3596" max="3841" width="11.453125" style="997"/>
    <col min="3842" max="3842" width="13.453125" style="997" customWidth="1"/>
    <col min="3843" max="3843" width="1.453125" style="997" customWidth="1"/>
    <col min="3844" max="3844" width="18.26953125" style="997" customWidth="1"/>
    <col min="3845" max="3845" width="2" style="997" customWidth="1"/>
    <col min="3846" max="3850" width="15.7265625" style="997" customWidth="1"/>
    <col min="3851" max="3851" width="13.7265625" style="997" customWidth="1"/>
    <col min="3852" max="4097" width="11.453125" style="997"/>
    <col min="4098" max="4098" width="13.453125" style="997" customWidth="1"/>
    <col min="4099" max="4099" width="1.453125" style="997" customWidth="1"/>
    <col min="4100" max="4100" width="18.26953125" style="997" customWidth="1"/>
    <col min="4101" max="4101" width="2" style="997" customWidth="1"/>
    <col min="4102" max="4106" width="15.7265625" style="997" customWidth="1"/>
    <col min="4107" max="4107" width="13.7265625" style="997" customWidth="1"/>
    <col min="4108" max="4353" width="11.453125" style="997"/>
    <col min="4354" max="4354" width="13.453125" style="997" customWidth="1"/>
    <col min="4355" max="4355" width="1.453125" style="997" customWidth="1"/>
    <col min="4356" max="4356" width="18.26953125" style="997" customWidth="1"/>
    <col min="4357" max="4357" width="2" style="997" customWidth="1"/>
    <col min="4358" max="4362" width="15.7265625" style="997" customWidth="1"/>
    <col min="4363" max="4363" width="13.7265625" style="997" customWidth="1"/>
    <col min="4364" max="4609" width="11.453125" style="997"/>
    <col min="4610" max="4610" width="13.453125" style="997" customWidth="1"/>
    <col min="4611" max="4611" width="1.453125" style="997" customWidth="1"/>
    <col min="4612" max="4612" width="18.26953125" style="997" customWidth="1"/>
    <col min="4613" max="4613" width="2" style="997" customWidth="1"/>
    <col min="4614" max="4618" width="15.7265625" style="997" customWidth="1"/>
    <col min="4619" max="4619" width="13.7265625" style="997" customWidth="1"/>
    <col min="4620" max="4865" width="11.453125" style="997"/>
    <col min="4866" max="4866" width="13.453125" style="997" customWidth="1"/>
    <col min="4867" max="4867" width="1.453125" style="997" customWidth="1"/>
    <col min="4868" max="4868" width="18.26953125" style="997" customWidth="1"/>
    <col min="4869" max="4869" width="2" style="997" customWidth="1"/>
    <col min="4870" max="4874" width="15.7265625" style="997" customWidth="1"/>
    <col min="4875" max="4875" width="13.7265625" style="997" customWidth="1"/>
    <col min="4876" max="5121" width="11.453125" style="997"/>
    <col min="5122" max="5122" width="13.453125" style="997" customWidth="1"/>
    <col min="5123" max="5123" width="1.453125" style="997" customWidth="1"/>
    <col min="5124" max="5124" width="18.26953125" style="997" customWidth="1"/>
    <col min="5125" max="5125" width="2" style="997" customWidth="1"/>
    <col min="5126" max="5130" width="15.7265625" style="997" customWidth="1"/>
    <col min="5131" max="5131" width="13.7265625" style="997" customWidth="1"/>
    <col min="5132" max="5377" width="11.453125" style="997"/>
    <col min="5378" max="5378" width="13.453125" style="997" customWidth="1"/>
    <col min="5379" max="5379" width="1.453125" style="997" customWidth="1"/>
    <col min="5380" max="5380" width="18.26953125" style="997" customWidth="1"/>
    <col min="5381" max="5381" width="2" style="997" customWidth="1"/>
    <col min="5382" max="5386" width="15.7265625" style="997" customWidth="1"/>
    <col min="5387" max="5387" width="13.7265625" style="997" customWidth="1"/>
    <col min="5388" max="5633" width="11.453125" style="997"/>
    <col min="5634" max="5634" width="13.453125" style="997" customWidth="1"/>
    <col min="5635" max="5635" width="1.453125" style="997" customWidth="1"/>
    <col min="5636" max="5636" width="18.26953125" style="997" customWidth="1"/>
    <col min="5637" max="5637" width="2" style="997" customWidth="1"/>
    <col min="5638" max="5642" width="15.7265625" style="997" customWidth="1"/>
    <col min="5643" max="5643" width="13.7265625" style="997" customWidth="1"/>
    <col min="5644" max="5889" width="11.453125" style="997"/>
    <col min="5890" max="5890" width="13.453125" style="997" customWidth="1"/>
    <col min="5891" max="5891" width="1.453125" style="997" customWidth="1"/>
    <col min="5892" max="5892" width="18.26953125" style="997" customWidth="1"/>
    <col min="5893" max="5893" width="2" style="997" customWidth="1"/>
    <col min="5894" max="5898" width="15.7265625" style="997" customWidth="1"/>
    <col min="5899" max="5899" width="13.7265625" style="997" customWidth="1"/>
    <col min="5900" max="6145" width="11.453125" style="997"/>
    <col min="6146" max="6146" width="13.453125" style="997" customWidth="1"/>
    <col min="6147" max="6147" width="1.453125" style="997" customWidth="1"/>
    <col min="6148" max="6148" width="18.26953125" style="997" customWidth="1"/>
    <col min="6149" max="6149" width="2" style="997" customWidth="1"/>
    <col min="6150" max="6154" width="15.7265625" style="997" customWidth="1"/>
    <col min="6155" max="6155" width="13.7265625" style="997" customWidth="1"/>
    <col min="6156" max="6401" width="11.453125" style="997"/>
    <col min="6402" max="6402" width="13.453125" style="997" customWidth="1"/>
    <col min="6403" max="6403" width="1.453125" style="997" customWidth="1"/>
    <col min="6404" max="6404" width="18.26953125" style="997" customWidth="1"/>
    <col min="6405" max="6405" width="2" style="997" customWidth="1"/>
    <col min="6406" max="6410" width="15.7265625" style="997" customWidth="1"/>
    <col min="6411" max="6411" width="13.7265625" style="997" customWidth="1"/>
    <col min="6412" max="6657" width="11.453125" style="997"/>
    <col min="6658" max="6658" width="13.453125" style="997" customWidth="1"/>
    <col min="6659" max="6659" width="1.453125" style="997" customWidth="1"/>
    <col min="6660" max="6660" width="18.26953125" style="997" customWidth="1"/>
    <col min="6661" max="6661" width="2" style="997" customWidth="1"/>
    <col min="6662" max="6666" width="15.7265625" style="997" customWidth="1"/>
    <col min="6667" max="6667" width="13.7265625" style="997" customWidth="1"/>
    <col min="6668" max="6913" width="11.453125" style="997"/>
    <col min="6914" max="6914" width="13.453125" style="997" customWidth="1"/>
    <col min="6915" max="6915" width="1.453125" style="997" customWidth="1"/>
    <col min="6916" max="6916" width="18.26953125" style="997" customWidth="1"/>
    <col min="6917" max="6917" width="2" style="997" customWidth="1"/>
    <col min="6918" max="6922" width="15.7265625" style="997" customWidth="1"/>
    <col min="6923" max="6923" width="13.7265625" style="997" customWidth="1"/>
    <col min="6924" max="7169" width="11.453125" style="997"/>
    <col min="7170" max="7170" width="13.453125" style="997" customWidth="1"/>
    <col min="7171" max="7171" width="1.453125" style="997" customWidth="1"/>
    <col min="7172" max="7172" width="18.26953125" style="997" customWidth="1"/>
    <col min="7173" max="7173" width="2" style="997" customWidth="1"/>
    <col min="7174" max="7178" width="15.7265625" style="997" customWidth="1"/>
    <col min="7179" max="7179" width="13.7265625" style="997" customWidth="1"/>
    <col min="7180" max="7425" width="11.453125" style="997"/>
    <col min="7426" max="7426" width="13.453125" style="997" customWidth="1"/>
    <col min="7427" max="7427" width="1.453125" style="997" customWidth="1"/>
    <col min="7428" max="7428" width="18.26953125" style="997" customWidth="1"/>
    <col min="7429" max="7429" width="2" style="997" customWidth="1"/>
    <col min="7430" max="7434" width="15.7265625" style="997" customWidth="1"/>
    <col min="7435" max="7435" width="13.7265625" style="997" customWidth="1"/>
    <col min="7436" max="7681" width="11.453125" style="997"/>
    <col min="7682" max="7682" width="13.453125" style="997" customWidth="1"/>
    <col min="7683" max="7683" width="1.453125" style="997" customWidth="1"/>
    <col min="7684" max="7684" width="18.26953125" style="997" customWidth="1"/>
    <col min="7685" max="7685" width="2" style="997" customWidth="1"/>
    <col min="7686" max="7690" width="15.7265625" style="997" customWidth="1"/>
    <col min="7691" max="7691" width="13.7265625" style="997" customWidth="1"/>
    <col min="7692" max="7937" width="11.453125" style="997"/>
    <col min="7938" max="7938" width="13.453125" style="997" customWidth="1"/>
    <col min="7939" max="7939" width="1.453125" style="997" customWidth="1"/>
    <col min="7940" max="7940" width="18.26953125" style="997" customWidth="1"/>
    <col min="7941" max="7941" width="2" style="997" customWidth="1"/>
    <col min="7942" max="7946" width="15.7265625" style="997" customWidth="1"/>
    <col min="7947" max="7947" width="13.7265625" style="997" customWidth="1"/>
    <col min="7948" max="8193" width="11.453125" style="997"/>
    <col min="8194" max="8194" width="13.453125" style="997" customWidth="1"/>
    <col min="8195" max="8195" width="1.453125" style="997" customWidth="1"/>
    <col min="8196" max="8196" width="18.26953125" style="997" customWidth="1"/>
    <col min="8197" max="8197" width="2" style="997" customWidth="1"/>
    <col min="8198" max="8202" width="15.7265625" style="997" customWidth="1"/>
    <col min="8203" max="8203" width="13.7265625" style="997" customWidth="1"/>
    <col min="8204" max="8449" width="11.453125" style="997"/>
    <col min="8450" max="8450" width="13.453125" style="997" customWidth="1"/>
    <col min="8451" max="8451" width="1.453125" style="997" customWidth="1"/>
    <col min="8452" max="8452" width="18.26953125" style="997" customWidth="1"/>
    <col min="8453" max="8453" width="2" style="997" customWidth="1"/>
    <col min="8454" max="8458" width="15.7265625" style="997" customWidth="1"/>
    <col min="8459" max="8459" width="13.7265625" style="997" customWidth="1"/>
    <col min="8460" max="8705" width="11.453125" style="997"/>
    <col min="8706" max="8706" width="13.453125" style="997" customWidth="1"/>
    <col min="8707" max="8707" width="1.453125" style="997" customWidth="1"/>
    <col min="8708" max="8708" width="18.26953125" style="997" customWidth="1"/>
    <col min="8709" max="8709" width="2" style="997" customWidth="1"/>
    <col min="8710" max="8714" width="15.7265625" style="997" customWidth="1"/>
    <col min="8715" max="8715" width="13.7265625" style="997" customWidth="1"/>
    <col min="8716" max="8961" width="11.453125" style="997"/>
    <col min="8962" max="8962" width="13.453125" style="997" customWidth="1"/>
    <col min="8963" max="8963" width="1.453125" style="997" customWidth="1"/>
    <col min="8964" max="8964" width="18.26953125" style="997" customWidth="1"/>
    <col min="8965" max="8965" width="2" style="997" customWidth="1"/>
    <col min="8966" max="8970" width="15.7265625" style="997" customWidth="1"/>
    <col min="8971" max="8971" width="13.7265625" style="997" customWidth="1"/>
    <col min="8972" max="9217" width="11.453125" style="997"/>
    <col min="9218" max="9218" width="13.453125" style="997" customWidth="1"/>
    <col min="9219" max="9219" width="1.453125" style="997" customWidth="1"/>
    <col min="9220" max="9220" width="18.26953125" style="997" customWidth="1"/>
    <col min="9221" max="9221" width="2" style="997" customWidth="1"/>
    <col min="9222" max="9226" width="15.7265625" style="997" customWidth="1"/>
    <col min="9227" max="9227" width="13.7265625" style="997" customWidth="1"/>
    <col min="9228" max="9473" width="11.453125" style="997"/>
    <col min="9474" max="9474" width="13.453125" style="997" customWidth="1"/>
    <col min="9475" max="9475" width="1.453125" style="997" customWidth="1"/>
    <col min="9476" max="9476" width="18.26953125" style="997" customWidth="1"/>
    <col min="9477" max="9477" width="2" style="997" customWidth="1"/>
    <col min="9478" max="9482" width="15.7265625" style="997" customWidth="1"/>
    <col min="9483" max="9483" width="13.7265625" style="997" customWidth="1"/>
    <col min="9484" max="9729" width="11.453125" style="997"/>
    <col min="9730" max="9730" width="13.453125" style="997" customWidth="1"/>
    <col min="9731" max="9731" width="1.453125" style="997" customWidth="1"/>
    <col min="9732" max="9732" width="18.26953125" style="997" customWidth="1"/>
    <col min="9733" max="9733" width="2" style="997" customWidth="1"/>
    <col min="9734" max="9738" width="15.7265625" style="997" customWidth="1"/>
    <col min="9739" max="9739" width="13.7265625" style="997" customWidth="1"/>
    <col min="9740" max="9985" width="11.453125" style="997"/>
    <col min="9986" max="9986" width="13.453125" style="997" customWidth="1"/>
    <col min="9987" max="9987" width="1.453125" style="997" customWidth="1"/>
    <col min="9988" max="9988" width="18.26953125" style="997" customWidth="1"/>
    <col min="9989" max="9989" width="2" style="997" customWidth="1"/>
    <col min="9990" max="9994" width="15.7265625" style="997" customWidth="1"/>
    <col min="9995" max="9995" width="13.7265625" style="997" customWidth="1"/>
    <col min="9996" max="10241" width="11.453125" style="997"/>
    <col min="10242" max="10242" width="13.453125" style="997" customWidth="1"/>
    <col min="10243" max="10243" width="1.453125" style="997" customWidth="1"/>
    <col min="10244" max="10244" width="18.26953125" style="997" customWidth="1"/>
    <col min="10245" max="10245" width="2" style="997" customWidth="1"/>
    <col min="10246" max="10250" width="15.7265625" style="997" customWidth="1"/>
    <col min="10251" max="10251" width="13.7265625" style="997" customWidth="1"/>
    <col min="10252" max="10497" width="11.453125" style="997"/>
    <col min="10498" max="10498" width="13.453125" style="997" customWidth="1"/>
    <col min="10499" max="10499" width="1.453125" style="997" customWidth="1"/>
    <col min="10500" max="10500" width="18.26953125" style="997" customWidth="1"/>
    <col min="10501" max="10501" width="2" style="997" customWidth="1"/>
    <col min="10502" max="10506" width="15.7265625" style="997" customWidth="1"/>
    <col min="10507" max="10507" width="13.7265625" style="997" customWidth="1"/>
    <col min="10508" max="10753" width="11.453125" style="997"/>
    <col min="10754" max="10754" width="13.453125" style="997" customWidth="1"/>
    <col min="10755" max="10755" width="1.453125" style="997" customWidth="1"/>
    <col min="10756" max="10756" width="18.26953125" style="997" customWidth="1"/>
    <col min="10757" max="10757" width="2" style="997" customWidth="1"/>
    <col min="10758" max="10762" width="15.7265625" style="997" customWidth="1"/>
    <col min="10763" max="10763" width="13.7265625" style="997" customWidth="1"/>
    <col min="10764" max="11009" width="11.453125" style="997"/>
    <col min="11010" max="11010" width="13.453125" style="997" customWidth="1"/>
    <col min="11011" max="11011" width="1.453125" style="997" customWidth="1"/>
    <col min="11012" max="11012" width="18.26953125" style="997" customWidth="1"/>
    <col min="11013" max="11013" width="2" style="997" customWidth="1"/>
    <col min="11014" max="11018" width="15.7265625" style="997" customWidth="1"/>
    <col min="11019" max="11019" width="13.7265625" style="997" customWidth="1"/>
    <col min="11020" max="11265" width="11.453125" style="997"/>
    <col min="11266" max="11266" width="13.453125" style="997" customWidth="1"/>
    <col min="11267" max="11267" width="1.453125" style="997" customWidth="1"/>
    <col min="11268" max="11268" width="18.26953125" style="997" customWidth="1"/>
    <col min="11269" max="11269" width="2" style="997" customWidth="1"/>
    <col min="11270" max="11274" width="15.7265625" style="997" customWidth="1"/>
    <col min="11275" max="11275" width="13.7265625" style="997" customWidth="1"/>
    <col min="11276" max="11521" width="11.453125" style="997"/>
    <col min="11522" max="11522" width="13.453125" style="997" customWidth="1"/>
    <col min="11523" max="11523" width="1.453125" style="997" customWidth="1"/>
    <col min="11524" max="11524" width="18.26953125" style="997" customWidth="1"/>
    <col min="11525" max="11525" width="2" style="997" customWidth="1"/>
    <col min="11526" max="11530" width="15.7265625" style="997" customWidth="1"/>
    <col min="11531" max="11531" width="13.7265625" style="997" customWidth="1"/>
    <col min="11532" max="11777" width="11.453125" style="997"/>
    <col min="11778" max="11778" width="13.453125" style="997" customWidth="1"/>
    <col min="11779" max="11779" width="1.453125" style="997" customWidth="1"/>
    <col min="11780" max="11780" width="18.26953125" style="997" customWidth="1"/>
    <col min="11781" max="11781" width="2" style="997" customWidth="1"/>
    <col min="11782" max="11786" width="15.7265625" style="997" customWidth="1"/>
    <col min="11787" max="11787" width="13.7265625" style="997" customWidth="1"/>
    <col min="11788" max="12033" width="11.453125" style="997"/>
    <col min="12034" max="12034" width="13.453125" style="997" customWidth="1"/>
    <col min="12035" max="12035" width="1.453125" style="997" customWidth="1"/>
    <col min="12036" max="12036" width="18.26953125" style="997" customWidth="1"/>
    <col min="12037" max="12037" width="2" style="997" customWidth="1"/>
    <col min="12038" max="12042" width="15.7265625" style="997" customWidth="1"/>
    <col min="12043" max="12043" width="13.7265625" style="997" customWidth="1"/>
    <col min="12044" max="12289" width="11.453125" style="997"/>
    <col min="12290" max="12290" width="13.453125" style="997" customWidth="1"/>
    <col min="12291" max="12291" width="1.453125" style="997" customWidth="1"/>
    <col min="12292" max="12292" width="18.26953125" style="997" customWidth="1"/>
    <col min="12293" max="12293" width="2" style="997" customWidth="1"/>
    <col min="12294" max="12298" width="15.7265625" style="997" customWidth="1"/>
    <col min="12299" max="12299" width="13.7265625" style="997" customWidth="1"/>
    <col min="12300" max="12545" width="11.453125" style="997"/>
    <col min="12546" max="12546" width="13.453125" style="997" customWidth="1"/>
    <col min="12547" max="12547" width="1.453125" style="997" customWidth="1"/>
    <col min="12548" max="12548" width="18.26953125" style="997" customWidth="1"/>
    <col min="12549" max="12549" width="2" style="997" customWidth="1"/>
    <col min="12550" max="12554" width="15.7265625" style="997" customWidth="1"/>
    <col min="12555" max="12555" width="13.7265625" style="997" customWidth="1"/>
    <col min="12556" max="12801" width="11.453125" style="997"/>
    <col min="12802" max="12802" width="13.453125" style="997" customWidth="1"/>
    <col min="12803" max="12803" width="1.453125" style="997" customWidth="1"/>
    <col min="12804" max="12804" width="18.26953125" style="997" customWidth="1"/>
    <col min="12805" max="12805" width="2" style="997" customWidth="1"/>
    <col min="12806" max="12810" width="15.7265625" style="997" customWidth="1"/>
    <col min="12811" max="12811" width="13.7265625" style="997" customWidth="1"/>
    <col min="12812" max="13057" width="11.453125" style="997"/>
    <col min="13058" max="13058" width="13.453125" style="997" customWidth="1"/>
    <col min="13059" max="13059" width="1.453125" style="997" customWidth="1"/>
    <col min="13060" max="13060" width="18.26953125" style="997" customWidth="1"/>
    <col min="13061" max="13061" width="2" style="997" customWidth="1"/>
    <col min="13062" max="13066" width="15.7265625" style="997" customWidth="1"/>
    <col min="13067" max="13067" width="13.7265625" style="997" customWidth="1"/>
    <col min="13068" max="13313" width="11.453125" style="997"/>
    <col min="13314" max="13314" width="13.453125" style="997" customWidth="1"/>
    <col min="13315" max="13315" width="1.453125" style="997" customWidth="1"/>
    <col min="13316" max="13316" width="18.26953125" style="997" customWidth="1"/>
    <col min="13317" max="13317" width="2" style="997" customWidth="1"/>
    <col min="13318" max="13322" width="15.7265625" style="997" customWidth="1"/>
    <col min="13323" max="13323" width="13.7265625" style="997" customWidth="1"/>
    <col min="13324" max="13569" width="11.453125" style="997"/>
    <col min="13570" max="13570" width="13.453125" style="997" customWidth="1"/>
    <col min="13571" max="13571" width="1.453125" style="997" customWidth="1"/>
    <col min="13572" max="13572" width="18.26953125" style="997" customWidth="1"/>
    <col min="13573" max="13573" width="2" style="997" customWidth="1"/>
    <col min="13574" max="13578" width="15.7265625" style="997" customWidth="1"/>
    <col min="13579" max="13579" width="13.7265625" style="997" customWidth="1"/>
    <col min="13580" max="13825" width="11.453125" style="997"/>
    <col min="13826" max="13826" width="13.453125" style="997" customWidth="1"/>
    <col min="13827" max="13827" width="1.453125" style="997" customWidth="1"/>
    <col min="13828" max="13828" width="18.26953125" style="997" customWidth="1"/>
    <col min="13829" max="13829" width="2" style="997" customWidth="1"/>
    <col min="13830" max="13834" width="15.7265625" style="997" customWidth="1"/>
    <col min="13835" max="13835" width="13.7265625" style="997" customWidth="1"/>
    <col min="13836" max="14081" width="11.453125" style="997"/>
    <col min="14082" max="14082" width="13.453125" style="997" customWidth="1"/>
    <col min="14083" max="14083" width="1.453125" style="997" customWidth="1"/>
    <col min="14084" max="14084" width="18.26953125" style="997" customWidth="1"/>
    <col min="14085" max="14085" width="2" style="997" customWidth="1"/>
    <col min="14086" max="14090" width="15.7265625" style="997" customWidth="1"/>
    <col min="14091" max="14091" width="13.7265625" style="997" customWidth="1"/>
    <col min="14092" max="14337" width="11.453125" style="997"/>
    <col min="14338" max="14338" width="13.453125" style="997" customWidth="1"/>
    <col min="14339" max="14339" width="1.453125" style="997" customWidth="1"/>
    <col min="14340" max="14340" width="18.26953125" style="997" customWidth="1"/>
    <col min="14341" max="14341" width="2" style="997" customWidth="1"/>
    <col min="14342" max="14346" width="15.7265625" style="997" customWidth="1"/>
    <col min="14347" max="14347" width="13.7265625" style="997" customWidth="1"/>
    <col min="14348" max="14593" width="11.453125" style="997"/>
    <col min="14594" max="14594" width="13.453125" style="997" customWidth="1"/>
    <col min="14595" max="14595" width="1.453125" style="997" customWidth="1"/>
    <col min="14596" max="14596" width="18.26953125" style="997" customWidth="1"/>
    <col min="14597" max="14597" width="2" style="997" customWidth="1"/>
    <col min="14598" max="14602" width="15.7265625" style="997" customWidth="1"/>
    <col min="14603" max="14603" width="13.7265625" style="997" customWidth="1"/>
    <col min="14604" max="14849" width="11.453125" style="997"/>
    <col min="14850" max="14850" width="13.453125" style="997" customWidth="1"/>
    <col min="14851" max="14851" width="1.453125" style="997" customWidth="1"/>
    <col min="14852" max="14852" width="18.26953125" style="997" customWidth="1"/>
    <col min="14853" max="14853" width="2" style="997" customWidth="1"/>
    <col min="14854" max="14858" width="15.7265625" style="997" customWidth="1"/>
    <col min="14859" max="14859" width="13.7265625" style="997" customWidth="1"/>
    <col min="14860" max="15105" width="11.453125" style="997"/>
    <col min="15106" max="15106" width="13.453125" style="997" customWidth="1"/>
    <col min="15107" max="15107" width="1.453125" style="997" customWidth="1"/>
    <col min="15108" max="15108" width="18.26953125" style="997" customWidth="1"/>
    <col min="15109" max="15109" width="2" style="997" customWidth="1"/>
    <col min="15110" max="15114" width="15.7265625" style="997" customWidth="1"/>
    <col min="15115" max="15115" width="13.7265625" style="997" customWidth="1"/>
    <col min="15116" max="15361" width="11.453125" style="997"/>
    <col min="15362" max="15362" width="13.453125" style="997" customWidth="1"/>
    <col min="15363" max="15363" width="1.453125" style="997" customWidth="1"/>
    <col min="15364" max="15364" width="18.26953125" style="997" customWidth="1"/>
    <col min="15365" max="15365" width="2" style="997" customWidth="1"/>
    <col min="15366" max="15370" width="15.7265625" style="997" customWidth="1"/>
    <col min="15371" max="15371" width="13.7265625" style="997" customWidth="1"/>
    <col min="15372" max="15617" width="11.453125" style="997"/>
    <col min="15618" max="15618" width="13.453125" style="997" customWidth="1"/>
    <col min="15619" max="15619" width="1.453125" style="997" customWidth="1"/>
    <col min="15620" max="15620" width="18.26953125" style="997" customWidth="1"/>
    <col min="15621" max="15621" width="2" style="997" customWidth="1"/>
    <col min="15622" max="15626" width="15.7265625" style="997" customWidth="1"/>
    <col min="15627" max="15627" width="13.7265625" style="997" customWidth="1"/>
    <col min="15628" max="15873" width="11.453125" style="997"/>
    <col min="15874" max="15874" width="13.453125" style="997" customWidth="1"/>
    <col min="15875" max="15875" width="1.453125" style="997" customWidth="1"/>
    <col min="15876" max="15876" width="18.26953125" style="997" customWidth="1"/>
    <col min="15877" max="15877" width="2" style="997" customWidth="1"/>
    <col min="15878" max="15882" width="15.7265625" style="997" customWidth="1"/>
    <col min="15883" max="15883" width="13.7265625" style="997" customWidth="1"/>
    <col min="15884" max="16129" width="11.453125" style="997"/>
    <col min="16130" max="16130" width="13.453125" style="997" customWidth="1"/>
    <col min="16131" max="16131" width="1.453125" style="997" customWidth="1"/>
    <col min="16132" max="16132" width="18.26953125" style="997" customWidth="1"/>
    <col min="16133" max="16133" width="2" style="997" customWidth="1"/>
    <col min="16134" max="16138" width="15.7265625" style="997" customWidth="1"/>
    <col min="16139" max="16139" width="13.7265625" style="997" customWidth="1"/>
    <col min="16140" max="16384" width="11.453125" style="997"/>
  </cols>
  <sheetData>
    <row r="1" spans="1:14" s="954" customFormat="1" ht="18">
      <c r="A1" s="942" t="str">
        <f>"Section 8b : Bilan - Rémunération des artistes et des créateurs "&amp;'Page de garde'!C4</f>
        <v>Section 8b : Bilan - Rémunération des artistes et des créateurs 2021-2022</v>
      </c>
      <c r="B1" s="1107"/>
      <c r="C1" s="957"/>
      <c r="D1" s="942"/>
      <c r="E1" s="958"/>
      <c r="F1" s="942"/>
      <c r="G1" s="958"/>
      <c r="H1" s="942"/>
      <c r="J1" s="942"/>
      <c r="K1" s="1019" t="s">
        <v>337</v>
      </c>
    </row>
    <row r="2" spans="1:14" s="954" customFormat="1" ht="16.5" customHeight="1">
      <c r="A2" s="987" t="s">
        <v>710</v>
      </c>
      <c r="B2" s="987"/>
      <c r="C2" s="957"/>
      <c r="D2" s="987"/>
      <c r="E2" s="958"/>
      <c r="F2" s="987"/>
      <c r="G2" s="958"/>
      <c r="H2" s="987"/>
      <c r="J2" s="987"/>
      <c r="K2" s="1019"/>
    </row>
    <row r="3" spans="1:14" ht="18.75" customHeight="1">
      <c r="A3" s="918" t="s">
        <v>753</v>
      </c>
      <c r="B3" s="918"/>
      <c r="D3" s="918"/>
      <c r="F3" s="918"/>
      <c r="H3" s="918"/>
      <c r="J3" s="918"/>
    </row>
    <row r="4" spans="1:14" ht="17.25" customHeight="1">
      <c r="A4" s="36" t="s">
        <v>456</v>
      </c>
      <c r="B4" s="918"/>
      <c r="D4" s="918"/>
      <c r="F4" s="918"/>
      <c r="H4" s="918"/>
      <c r="J4" s="918"/>
    </row>
    <row r="5" spans="1:14" ht="17.25" hidden="1" customHeight="1">
      <c r="A5" s="36"/>
      <c r="B5" s="918"/>
      <c r="D5" s="918"/>
      <c r="F5" s="918"/>
      <c r="H5" s="918"/>
      <c r="J5" s="918"/>
    </row>
    <row r="6" spans="1:14" ht="17.25" hidden="1" customHeight="1">
      <c r="A6" s="36"/>
      <c r="B6" s="918"/>
      <c r="D6" s="918"/>
      <c r="F6" s="918"/>
      <c r="H6" s="918"/>
      <c r="J6" s="918"/>
    </row>
    <row r="7" spans="1:14" ht="16.5" customHeight="1">
      <c r="A7" s="1259" t="s">
        <v>9</v>
      </c>
      <c r="B7" s="988"/>
      <c r="C7" s="1497">
        <f>'Page de garde'!$C$3</f>
        <v>0</v>
      </c>
      <c r="D7" s="1498"/>
      <c r="E7" s="1497"/>
      <c r="F7" s="1498"/>
      <c r="G7" s="1497"/>
      <c r="H7" s="1498"/>
      <c r="I7" s="1497"/>
      <c r="J7" s="988"/>
    </row>
    <row r="8" spans="1:14" ht="12" customHeight="1">
      <c r="A8" s="36"/>
      <c r="B8" s="36"/>
      <c r="D8" s="36"/>
      <c r="F8" s="36"/>
      <c r="H8" s="36"/>
      <c r="J8" s="36"/>
    </row>
    <row r="9" spans="1:14" ht="11.5">
      <c r="A9" s="997"/>
      <c r="B9" s="844"/>
      <c r="C9" s="959">
        <v>1</v>
      </c>
      <c r="D9" s="844"/>
      <c r="E9" s="959">
        <v>2</v>
      </c>
      <c r="F9" s="844"/>
      <c r="G9" s="959">
        <v>3</v>
      </c>
      <c r="H9" s="844"/>
      <c r="I9" s="959">
        <v>4</v>
      </c>
      <c r="J9" s="844"/>
    </row>
    <row r="10" spans="1:14" ht="18" customHeight="1">
      <c r="A10" s="886" t="s">
        <v>467</v>
      </c>
      <c r="B10" s="844"/>
      <c r="C10" s="960"/>
      <c r="D10" s="844"/>
      <c r="E10" s="961"/>
      <c r="F10" s="844"/>
      <c r="G10" s="961"/>
      <c r="H10" s="844"/>
      <c r="I10" s="961"/>
      <c r="J10" s="844"/>
    </row>
    <row r="11" spans="1:14" ht="8.25" customHeight="1">
      <c r="A11" s="886"/>
      <c r="B11" s="844"/>
      <c r="C11" s="1495"/>
      <c r="D11" s="844"/>
      <c r="E11" s="1496"/>
      <c r="F11" s="844"/>
      <c r="G11" s="1496"/>
      <c r="H11" s="844"/>
      <c r="I11" s="1496"/>
      <c r="J11" s="844"/>
    </row>
    <row r="12" spans="1:14" ht="11.5">
      <c r="A12" s="948" t="s">
        <v>457</v>
      </c>
      <c r="B12" s="844"/>
      <c r="C12" s="1434"/>
      <c r="D12" s="844"/>
      <c r="E12" s="1434"/>
      <c r="F12" s="844"/>
      <c r="G12" s="1434"/>
      <c r="H12" s="844"/>
      <c r="I12" s="1434"/>
      <c r="J12" s="844"/>
    </row>
    <row r="13" spans="1:14" ht="9" customHeight="1">
      <c r="A13" s="948"/>
      <c r="B13" s="875"/>
      <c r="C13" s="892"/>
      <c r="D13" s="844"/>
      <c r="E13" s="892"/>
      <c r="F13" s="844"/>
      <c r="G13" s="892"/>
      <c r="H13" s="844"/>
      <c r="I13" s="892"/>
      <c r="J13" s="844"/>
    </row>
    <row r="14" spans="1:14" ht="11.5">
      <c r="A14" s="996" t="s">
        <v>172</v>
      </c>
      <c r="B14" s="1253"/>
      <c r="C14" s="1453"/>
      <c r="D14" s="1454"/>
      <c r="E14" s="1453"/>
      <c r="F14" s="1454"/>
      <c r="G14" s="1453"/>
      <c r="H14" s="1454"/>
      <c r="I14" s="1453"/>
      <c r="J14" s="1454"/>
      <c r="K14" s="1434">
        <f>SUM(C14:I14)</f>
        <v>0</v>
      </c>
      <c r="N14" s="1049"/>
    </row>
    <row r="15" spans="1:14" ht="12">
      <c r="A15" s="996"/>
      <c r="B15" s="1260"/>
      <c r="C15" s="1455"/>
      <c r="D15" s="1456"/>
      <c r="E15" s="1455"/>
      <c r="F15" s="1456"/>
      <c r="G15" s="1455"/>
      <c r="H15" s="1456"/>
      <c r="I15" s="1455"/>
      <c r="J15" s="1456"/>
      <c r="K15" s="844"/>
      <c r="N15" s="1049"/>
    </row>
    <row r="16" spans="1:14" ht="12">
      <c r="A16" s="996" t="s">
        <v>758</v>
      </c>
      <c r="B16" s="1260"/>
      <c r="C16" s="1434"/>
      <c r="D16" s="1456"/>
      <c r="E16" s="1434"/>
      <c r="F16" s="1456"/>
      <c r="G16" s="1434"/>
      <c r="H16" s="1456"/>
      <c r="I16" s="1434"/>
      <c r="J16" s="1456"/>
      <c r="K16" s="844"/>
      <c r="N16" s="1049"/>
    </row>
    <row r="17" spans="1:14" ht="12">
      <c r="A17" s="997"/>
      <c r="B17" s="997"/>
      <c r="D17" s="1456"/>
      <c r="E17" s="1073"/>
      <c r="F17" s="1456"/>
      <c r="G17" s="1073"/>
      <c r="H17" s="1456"/>
      <c r="I17" s="1073"/>
      <c r="J17" s="1456"/>
      <c r="K17" s="844"/>
      <c r="N17" s="1049"/>
    </row>
    <row r="18" spans="1:14" ht="11.5" hidden="1">
      <c r="A18" s="996"/>
      <c r="B18" s="996"/>
      <c r="C18" s="1073"/>
      <c r="D18" s="886"/>
      <c r="E18" s="1073"/>
      <c r="F18" s="886"/>
      <c r="G18" s="1073"/>
      <c r="H18" s="886"/>
      <c r="I18" s="1073"/>
      <c r="J18" s="886"/>
      <c r="N18" s="1049"/>
    </row>
    <row r="19" spans="1:14" ht="11.5">
      <c r="A19" s="956" t="s">
        <v>507</v>
      </c>
      <c r="B19" s="1049"/>
      <c r="C19" s="962"/>
      <c r="D19" s="1352"/>
      <c r="F19" s="1352"/>
      <c r="H19" s="1352"/>
      <c r="J19" s="1702" t="s">
        <v>468</v>
      </c>
      <c r="K19" s="1703"/>
    </row>
    <row r="20" spans="1:14" s="963" customFormat="1" ht="11.5">
      <c r="A20" s="850" t="s">
        <v>726</v>
      </c>
      <c r="B20" s="1441" t="s">
        <v>617</v>
      </c>
      <c r="C20" s="1440"/>
      <c r="D20" s="1441" t="s">
        <v>617</v>
      </c>
      <c r="E20" s="1440"/>
      <c r="F20" s="1441" t="s">
        <v>617</v>
      </c>
      <c r="G20" s="1440"/>
      <c r="H20" s="1441" t="s">
        <v>617</v>
      </c>
      <c r="I20" s="1440"/>
      <c r="J20" s="1441" t="s">
        <v>617</v>
      </c>
      <c r="K20" s="1440"/>
    </row>
    <row r="21" spans="1:14" s="963" customFormat="1" ht="11.5">
      <c r="A21" s="1261" t="s">
        <v>576</v>
      </c>
      <c r="B21" s="1443"/>
      <c r="C21" s="1442"/>
      <c r="D21" s="1443"/>
      <c r="E21" s="1442"/>
      <c r="F21" s="1443"/>
      <c r="G21" s="1442"/>
      <c r="H21" s="1443"/>
      <c r="I21" s="1442"/>
      <c r="J21" s="1443">
        <f>B21+D21+F21+H21</f>
        <v>0</v>
      </c>
      <c r="K21" s="1442">
        <f>C21+E21+G21+I21</f>
        <v>0</v>
      </c>
    </row>
    <row r="22" spans="1:14" s="963" customFormat="1" ht="11.5">
      <c r="A22" s="1261" t="s">
        <v>577</v>
      </c>
      <c r="B22" s="1443"/>
      <c r="C22" s="1442"/>
      <c r="D22" s="1443"/>
      <c r="E22" s="1442"/>
      <c r="F22" s="1443"/>
      <c r="G22" s="1442"/>
      <c r="H22" s="1443"/>
      <c r="I22" s="1442"/>
      <c r="J22" s="1443">
        <f>B22+D22+F22+H22</f>
        <v>0</v>
      </c>
      <c r="K22" s="1442">
        <f>C22+E22+G22+I22</f>
        <v>0</v>
      </c>
    </row>
    <row r="23" spans="1:14" s="963" customFormat="1" ht="11.5">
      <c r="A23" s="850" t="s">
        <v>469</v>
      </c>
      <c r="B23" s="1441" t="s">
        <v>617</v>
      </c>
      <c r="C23" s="1440"/>
      <c r="D23" s="1441" t="s">
        <v>617</v>
      </c>
      <c r="E23" s="1440"/>
      <c r="F23" s="1441" t="s">
        <v>617</v>
      </c>
      <c r="G23" s="1440"/>
      <c r="H23" s="1441" t="s">
        <v>617</v>
      </c>
      <c r="I23" s="1440"/>
      <c r="J23" s="1441" t="s">
        <v>617</v>
      </c>
      <c r="K23" s="1440"/>
    </row>
    <row r="24" spans="1:14" s="963" customFormat="1" ht="11.5">
      <c r="A24" s="1261" t="s">
        <v>576</v>
      </c>
      <c r="B24" s="1443"/>
      <c r="C24" s="1442"/>
      <c r="D24" s="1443"/>
      <c r="E24" s="1442"/>
      <c r="F24" s="1443"/>
      <c r="G24" s="1442"/>
      <c r="H24" s="1443"/>
      <c r="I24" s="1442"/>
      <c r="J24" s="1443">
        <f>B24+D24+F24+H24</f>
        <v>0</v>
      </c>
      <c r="K24" s="1442">
        <f>C24+E24+G24+I24</f>
        <v>0</v>
      </c>
    </row>
    <row r="25" spans="1:14" s="963" customFormat="1" ht="11.5">
      <c r="A25" s="1261" t="s">
        <v>577</v>
      </c>
      <c r="B25" s="1443"/>
      <c r="C25" s="1442"/>
      <c r="D25" s="1443"/>
      <c r="E25" s="1442"/>
      <c r="F25" s="1443"/>
      <c r="G25" s="1442"/>
      <c r="H25" s="1443"/>
      <c r="I25" s="1442"/>
      <c r="J25" s="1443">
        <f>B25+D25+F25+H25</f>
        <v>0</v>
      </c>
      <c r="K25" s="1442">
        <f>C25+E25+G25+I25</f>
        <v>0</v>
      </c>
    </row>
    <row r="26" spans="1:14" s="963" customFormat="1" ht="11.5">
      <c r="A26" s="850" t="s">
        <v>470</v>
      </c>
      <c r="B26" s="1441" t="s">
        <v>617</v>
      </c>
      <c r="C26" s="1445"/>
      <c r="D26" s="1441" t="s">
        <v>617</v>
      </c>
      <c r="E26" s="1445"/>
      <c r="F26" s="1441" t="s">
        <v>617</v>
      </c>
      <c r="G26" s="1445"/>
      <c r="H26" s="1441" t="s">
        <v>617</v>
      </c>
      <c r="I26" s="1445"/>
      <c r="J26" s="1441" t="s">
        <v>617</v>
      </c>
      <c r="K26" s="1445"/>
    </row>
    <row r="27" spans="1:14" s="963" customFormat="1" ht="11.5">
      <c r="A27" s="1261" t="s">
        <v>576</v>
      </c>
      <c r="B27" s="1443"/>
      <c r="C27" s="1442"/>
      <c r="D27" s="1443"/>
      <c r="E27" s="1442"/>
      <c r="F27" s="1443"/>
      <c r="G27" s="1442"/>
      <c r="H27" s="1443"/>
      <c r="I27" s="1442"/>
      <c r="J27" s="1443">
        <f>B27+D27+F27+H27</f>
        <v>0</v>
      </c>
      <c r="K27" s="1442">
        <f>C27+E27+G27+I27</f>
        <v>0</v>
      </c>
    </row>
    <row r="28" spans="1:14" s="963" customFormat="1" ht="11.5">
      <c r="A28" s="1261" t="s">
        <v>577</v>
      </c>
      <c r="B28" s="1443"/>
      <c r="C28" s="1442"/>
      <c r="D28" s="1443"/>
      <c r="E28" s="1442"/>
      <c r="F28" s="1443"/>
      <c r="G28" s="1442"/>
      <c r="H28" s="1443"/>
      <c r="I28" s="1442"/>
      <c r="J28" s="1443">
        <f>B28+D28+F28+H28</f>
        <v>0</v>
      </c>
      <c r="K28" s="1442">
        <f>C28+E28+G28+I28</f>
        <v>0</v>
      </c>
    </row>
    <row r="29" spans="1:14" s="963" customFormat="1" ht="10.5" customHeight="1">
      <c r="A29" s="850" t="s">
        <v>471</v>
      </c>
      <c r="B29" s="1441" t="s">
        <v>617</v>
      </c>
      <c r="C29" s="1445"/>
      <c r="D29" s="1441" t="s">
        <v>617</v>
      </c>
      <c r="E29" s="1445"/>
      <c r="F29" s="1441" t="s">
        <v>617</v>
      </c>
      <c r="G29" s="1445"/>
      <c r="H29" s="1441" t="s">
        <v>617</v>
      </c>
      <c r="I29" s="1445"/>
      <c r="J29" s="1441" t="s">
        <v>617</v>
      </c>
      <c r="K29" s="1445"/>
    </row>
    <row r="30" spans="1:14" s="963" customFormat="1" ht="10.5" customHeight="1">
      <c r="A30" s="1261" t="s">
        <v>576</v>
      </c>
      <c r="B30" s="1443"/>
      <c r="C30" s="1442"/>
      <c r="D30" s="1443"/>
      <c r="E30" s="1442"/>
      <c r="F30" s="1443"/>
      <c r="G30" s="1442"/>
      <c r="H30" s="1443"/>
      <c r="I30" s="1442"/>
      <c r="J30" s="1443">
        <f>B30+D30+F30+H30</f>
        <v>0</v>
      </c>
      <c r="K30" s="1442">
        <f>C30+E30+G30+I30</f>
        <v>0</v>
      </c>
    </row>
    <row r="31" spans="1:14" s="963" customFormat="1" ht="10.5" customHeight="1">
      <c r="A31" s="1261" t="s">
        <v>577</v>
      </c>
      <c r="B31" s="1443"/>
      <c r="C31" s="1442"/>
      <c r="D31" s="1443"/>
      <c r="E31" s="1442"/>
      <c r="F31" s="1443"/>
      <c r="G31" s="1442"/>
      <c r="H31" s="1443"/>
      <c r="I31" s="1442"/>
      <c r="J31" s="1443">
        <f>B31+D31+F31+H31</f>
        <v>0</v>
      </c>
      <c r="K31" s="1442">
        <f>C31+E31+G31+I31</f>
        <v>0</v>
      </c>
    </row>
    <row r="32" spans="1:14" s="963" customFormat="1" ht="10.5" customHeight="1">
      <c r="A32" s="850" t="s">
        <v>472</v>
      </c>
      <c r="B32" s="1441" t="s">
        <v>617</v>
      </c>
      <c r="C32" s="1445"/>
      <c r="D32" s="1441" t="s">
        <v>617</v>
      </c>
      <c r="E32" s="1445"/>
      <c r="F32" s="1441" t="s">
        <v>617</v>
      </c>
      <c r="G32" s="1445"/>
      <c r="H32" s="1441" t="s">
        <v>617</v>
      </c>
      <c r="I32" s="1445"/>
      <c r="J32" s="1441" t="s">
        <v>617</v>
      </c>
      <c r="K32" s="1445"/>
    </row>
    <row r="33" spans="1:11" s="963" customFormat="1" ht="11.5">
      <c r="A33" s="1261" t="s">
        <v>576</v>
      </c>
      <c r="B33" s="1443"/>
      <c r="C33" s="1442"/>
      <c r="D33" s="1443"/>
      <c r="E33" s="1442"/>
      <c r="F33" s="1443"/>
      <c r="G33" s="1442"/>
      <c r="H33" s="1443"/>
      <c r="I33" s="1442"/>
      <c r="J33" s="1443">
        <f>B33+D33+F33+H33</f>
        <v>0</v>
      </c>
      <c r="K33" s="1442">
        <f>C33+E33+G33+I33</f>
        <v>0</v>
      </c>
    </row>
    <row r="34" spans="1:11" s="963" customFormat="1" ht="11.5">
      <c r="A34" s="1261" t="s">
        <v>577</v>
      </c>
      <c r="B34" s="1443"/>
      <c r="C34" s="1442"/>
      <c r="D34" s="1443"/>
      <c r="E34" s="1442"/>
      <c r="F34" s="1443"/>
      <c r="G34" s="1442"/>
      <c r="H34" s="1443"/>
      <c r="I34" s="1442"/>
      <c r="J34" s="1443">
        <f>B34+D34+F34+H34</f>
        <v>0</v>
      </c>
      <c r="K34" s="1442">
        <f>C34+E34+G34+I34</f>
        <v>0</v>
      </c>
    </row>
    <row r="35" spans="1:11" s="963" customFormat="1" ht="12" customHeight="1">
      <c r="A35" s="850" t="s">
        <v>461</v>
      </c>
      <c r="C35" s="1442"/>
      <c r="D35" s="997"/>
      <c r="E35" s="1442"/>
      <c r="F35" s="997"/>
      <c r="G35" s="1442"/>
      <c r="H35" s="997"/>
      <c r="I35" s="1442"/>
      <c r="J35" s="997"/>
      <c r="K35" s="1442">
        <f>SUM(C35:I35)</f>
        <v>0</v>
      </c>
    </row>
    <row r="36" spans="1:11" s="963" customFormat="1" ht="12" customHeight="1">
      <c r="A36" s="850" t="s">
        <v>474</v>
      </c>
      <c r="C36" s="1442"/>
      <c r="D36" s="997"/>
      <c r="E36" s="1442"/>
      <c r="F36" s="997"/>
      <c r="G36" s="1442"/>
      <c r="H36" s="997"/>
      <c r="I36" s="1442"/>
      <c r="J36" s="997"/>
      <c r="K36" s="1442">
        <f>SUM(C36:I36)</f>
        <v>0</v>
      </c>
    </row>
    <row r="37" spans="1:11" s="963" customFormat="1" ht="11.5">
      <c r="A37" s="850" t="s">
        <v>475</v>
      </c>
      <c r="C37" s="1442"/>
      <c r="D37" s="997"/>
      <c r="E37" s="1442"/>
      <c r="F37" s="997"/>
      <c r="G37" s="1442"/>
      <c r="H37" s="997"/>
      <c r="I37" s="1442"/>
      <c r="J37" s="997"/>
      <c r="K37" s="1442">
        <f t="shared" ref="K37:K40" si="0">SUM(C37:I37)</f>
        <v>0</v>
      </c>
    </row>
    <row r="38" spans="1:11" s="963" customFormat="1" ht="11.5">
      <c r="A38" s="850" t="s">
        <v>463</v>
      </c>
      <c r="B38" s="998"/>
      <c r="C38" s="1442"/>
      <c r="D38" s="298"/>
      <c r="E38" s="1442"/>
      <c r="F38" s="298"/>
      <c r="G38" s="1442"/>
      <c r="H38" s="298"/>
      <c r="I38" s="1442"/>
      <c r="J38" s="298"/>
      <c r="K38" s="1442">
        <f t="shared" si="0"/>
        <v>0</v>
      </c>
    </row>
    <row r="39" spans="1:11" s="963" customFormat="1" ht="11.5">
      <c r="A39" s="850" t="s">
        <v>504</v>
      </c>
      <c r="B39" s="998"/>
      <c r="C39" s="1442"/>
      <c r="D39" s="298"/>
      <c r="E39" s="1442"/>
      <c r="F39" s="298"/>
      <c r="G39" s="1442"/>
      <c r="H39" s="298"/>
      <c r="I39" s="1442"/>
      <c r="J39" s="298"/>
      <c r="K39" s="1442">
        <f t="shared" si="0"/>
        <v>0</v>
      </c>
    </row>
    <row r="40" spans="1:11" s="963" customFormat="1" ht="11.5">
      <c r="A40" s="850" t="s">
        <v>476</v>
      </c>
      <c r="B40" s="998"/>
      <c r="C40" s="1442"/>
      <c r="D40" s="298"/>
      <c r="E40" s="1442"/>
      <c r="F40" s="298"/>
      <c r="G40" s="1442"/>
      <c r="H40" s="298"/>
      <c r="I40" s="1442"/>
      <c r="J40" s="298"/>
      <c r="K40" s="1442">
        <f t="shared" si="0"/>
        <v>0</v>
      </c>
    </row>
    <row r="41" spans="1:11" s="963" customFormat="1" ht="12" customHeight="1">
      <c r="A41" s="298" t="s">
        <v>473</v>
      </c>
      <c r="B41" s="945"/>
      <c r="C41" s="1442"/>
      <c r="D41" s="850"/>
      <c r="E41" s="1442"/>
      <c r="F41" s="850"/>
      <c r="G41" s="1442"/>
      <c r="H41" s="850"/>
      <c r="I41" s="1442"/>
      <c r="J41" s="850"/>
      <c r="K41" s="1442">
        <f>SUM(C41:I41)</f>
        <v>0</v>
      </c>
    </row>
    <row r="42" spans="1:11" s="963" customFormat="1" ht="12" thickBot="1">
      <c r="A42" s="850" t="s">
        <v>12</v>
      </c>
      <c r="B42" s="945"/>
      <c r="C42" s="1442"/>
      <c r="D42" s="850"/>
      <c r="E42" s="1442"/>
      <c r="F42" s="850"/>
      <c r="G42" s="1442"/>
      <c r="H42" s="850"/>
      <c r="I42" s="1442"/>
      <c r="J42" s="850"/>
      <c r="K42" s="1442">
        <f>SUM(C42:I42)</f>
        <v>0</v>
      </c>
    </row>
    <row r="43" spans="1:11" ht="12" thickBot="1">
      <c r="A43" s="886" t="s">
        <v>508</v>
      </c>
      <c r="B43" s="945"/>
      <c r="C43" s="1050">
        <f>SUM(C21:C42)</f>
        <v>0</v>
      </c>
      <c r="D43" s="850"/>
      <c r="E43" s="964">
        <f>SUM(E21:E42)</f>
        <v>0</v>
      </c>
      <c r="F43" s="850"/>
      <c r="G43" s="964">
        <f>SUM(G21:G42)</f>
        <v>0</v>
      </c>
      <c r="H43" s="850"/>
      <c r="I43" s="964">
        <f>SUM(I21:I42)</f>
        <v>0</v>
      </c>
      <c r="J43" s="850"/>
      <c r="K43" s="1018">
        <f>SUM(K21:K42)</f>
        <v>0</v>
      </c>
    </row>
    <row r="44" spans="1:11" ht="5.25" customHeight="1">
      <c r="B44" s="945"/>
      <c r="C44" s="962"/>
      <c r="D44" s="850"/>
      <c r="F44" s="850"/>
      <c r="H44" s="850"/>
      <c r="J44" s="850"/>
    </row>
    <row r="45" spans="1:11" ht="11.5">
      <c r="A45" s="956" t="s">
        <v>747</v>
      </c>
      <c r="B45" s="945"/>
      <c r="C45" s="962"/>
      <c r="D45" s="850"/>
      <c r="F45" s="850"/>
      <c r="H45" s="850"/>
      <c r="J45" s="850"/>
    </row>
    <row r="46" spans="1:11" s="963" customFormat="1" ht="11.5">
      <c r="A46" s="850" t="s">
        <v>465</v>
      </c>
      <c r="B46" s="956"/>
      <c r="C46" s="1442"/>
      <c r="D46" s="956"/>
      <c r="E46" s="1442"/>
      <c r="F46" s="956"/>
      <c r="G46" s="1442"/>
      <c r="H46" s="956"/>
      <c r="I46" s="1442"/>
      <c r="J46" s="956"/>
      <c r="K46" s="1442">
        <f t="shared" ref="K46:K51" si="1">SUM(C46:I46)</f>
        <v>0</v>
      </c>
    </row>
    <row r="47" spans="1:11" s="963" customFormat="1" ht="11.5">
      <c r="A47" s="850" t="s">
        <v>466</v>
      </c>
      <c r="B47" s="971"/>
      <c r="C47" s="1442"/>
      <c r="D47" s="971"/>
      <c r="E47" s="1442"/>
      <c r="F47" s="971"/>
      <c r="G47" s="1442"/>
      <c r="H47" s="971"/>
      <c r="I47" s="1442"/>
      <c r="J47" s="971"/>
      <c r="K47" s="1442">
        <f t="shared" si="1"/>
        <v>0</v>
      </c>
    </row>
    <row r="48" spans="1:11" s="963" customFormat="1" ht="11.5">
      <c r="A48" s="850" t="s">
        <v>759</v>
      </c>
      <c r="B48" s="971"/>
      <c r="C48" s="1442"/>
      <c r="D48" s="971"/>
      <c r="E48" s="1442"/>
      <c r="F48" s="971"/>
      <c r="G48" s="1442"/>
      <c r="H48" s="971"/>
      <c r="I48" s="1442"/>
      <c r="J48" s="971"/>
      <c r="K48" s="1442">
        <f t="shared" si="1"/>
        <v>0</v>
      </c>
    </row>
    <row r="49" spans="1:14" s="963" customFormat="1" ht="11.5">
      <c r="A49" s="850" t="s">
        <v>524</v>
      </c>
      <c r="B49" s="992"/>
      <c r="C49" s="1442"/>
      <c r="D49" s="1457"/>
      <c r="E49" s="1442"/>
      <c r="F49" s="1457"/>
      <c r="G49" s="1442"/>
      <c r="H49" s="1457"/>
      <c r="I49" s="1442"/>
      <c r="J49" s="1457"/>
      <c r="K49" s="1442">
        <f t="shared" si="1"/>
        <v>0</v>
      </c>
    </row>
    <row r="50" spans="1:14" s="963" customFormat="1" ht="11.5">
      <c r="A50" s="850" t="s">
        <v>477</v>
      </c>
      <c r="B50" s="992"/>
      <c r="C50" s="1442"/>
      <c r="D50" s="1457"/>
      <c r="E50" s="1442"/>
      <c r="F50" s="1457"/>
      <c r="G50" s="1442"/>
      <c r="H50" s="1457"/>
      <c r="I50" s="1442"/>
      <c r="J50" s="1457"/>
      <c r="K50" s="1442">
        <f t="shared" si="1"/>
        <v>0</v>
      </c>
    </row>
    <row r="51" spans="1:14" s="963" customFormat="1" ht="12" thickBot="1">
      <c r="A51" s="850" t="s">
        <v>12</v>
      </c>
      <c r="B51" s="945"/>
      <c r="C51" s="1442"/>
      <c r="D51" s="850"/>
      <c r="E51" s="1442"/>
      <c r="F51" s="850"/>
      <c r="G51" s="1442"/>
      <c r="H51" s="850"/>
      <c r="I51" s="1442"/>
      <c r="J51" s="850"/>
      <c r="K51" s="1442">
        <f t="shared" si="1"/>
        <v>0</v>
      </c>
    </row>
    <row r="52" spans="1:14" ht="12" thickBot="1">
      <c r="A52" s="886" t="s">
        <v>13</v>
      </c>
      <c r="B52" s="945"/>
      <c r="C52" s="1050">
        <f>SUM(C46:C51)</f>
        <v>0</v>
      </c>
      <c r="D52" s="945"/>
      <c r="E52" s="964">
        <f>SUM(E46:E51)</f>
        <v>0</v>
      </c>
      <c r="F52" s="945"/>
      <c r="G52" s="964">
        <f>SUM(G46:G51)</f>
        <v>0</v>
      </c>
      <c r="H52" s="945"/>
      <c r="I52" s="964">
        <f>SUM(I46:I51)</f>
        <v>0</v>
      </c>
      <c r="J52" s="945"/>
      <c r="K52" s="1018">
        <f>SUM(K46:K51)</f>
        <v>0</v>
      </c>
    </row>
    <row r="53" spans="1:14" ht="6.75" customHeight="1">
      <c r="B53" s="992"/>
      <c r="D53" s="992"/>
      <c r="F53" s="992"/>
      <c r="H53" s="992"/>
      <c r="J53" s="992"/>
      <c r="K53" s="1051"/>
    </row>
    <row r="54" spans="1:14" ht="23">
      <c r="A54" s="1352" t="s">
        <v>597</v>
      </c>
      <c r="B54" s="1527"/>
      <c r="C54" s="1075"/>
      <c r="D54" s="1528"/>
      <c r="E54" s="1075"/>
      <c r="F54" s="1528"/>
      <c r="G54" s="1075"/>
      <c r="H54" s="1528"/>
      <c r="I54" s="1075"/>
      <c r="J54" s="1528"/>
      <c r="K54" s="844"/>
      <c r="N54" s="1049"/>
    </row>
    <row r="55" spans="1:14" ht="11.5">
      <c r="A55" s="1261" t="s">
        <v>576</v>
      </c>
      <c r="B55" s="1249"/>
      <c r="C55" s="1540" t="str">
        <f>IF(C27="","",C27/(B27*C$14))</f>
        <v/>
      </c>
      <c r="D55" s="1439"/>
      <c r="E55" s="1540" t="str">
        <f>IF(E27="","",E27/(D27*E$14))</f>
        <v/>
      </c>
      <c r="F55" s="1439"/>
      <c r="G55" s="1540" t="str">
        <f>IF(G27="","",G27/(F27*G$14))</f>
        <v/>
      </c>
      <c r="H55" s="1439"/>
      <c r="I55" s="1540" t="str">
        <f>IF(I27="","",I27/(H27*I$14))</f>
        <v/>
      </c>
      <c r="J55" s="1439"/>
      <c r="K55" s="1540" t="str">
        <f>IF(OR(K27=0,J27=0),"",K27/(J27*K$14))</f>
        <v/>
      </c>
      <c r="N55" s="1049"/>
    </row>
    <row r="56" spans="1:14" ht="11.5">
      <c r="A56" s="1261" t="s">
        <v>577</v>
      </c>
      <c r="B56" s="1249"/>
      <c r="C56" s="1540" t="str">
        <f>IF(C28="","",C28/(B28*C$14))</f>
        <v/>
      </c>
      <c r="D56" s="1439"/>
      <c r="E56" s="1540" t="str">
        <f>IF(E28="","",E28/(D28*E$14))</f>
        <v/>
      </c>
      <c r="F56" s="1439"/>
      <c r="G56" s="1540" t="str">
        <f>IF(G28="","",G28/(F28*G$14))</f>
        <v/>
      </c>
      <c r="H56" s="1439"/>
      <c r="I56" s="1540" t="str">
        <f>IF(I28="","",I28/(H28*I$14))</f>
        <v/>
      </c>
      <c r="J56" s="1439"/>
      <c r="K56" s="1540" t="str">
        <f>IF(OR(K28=0,J28=0),"",K28/(J28*K$14))</f>
        <v/>
      </c>
      <c r="N56" s="1049"/>
    </row>
    <row r="57" spans="1:14" ht="6" customHeight="1">
      <c r="A57" s="1261"/>
      <c r="B57" s="1527"/>
      <c r="C57" s="1539"/>
      <c r="D57" s="1528"/>
      <c r="E57" s="1539"/>
      <c r="F57" s="1528"/>
      <c r="G57" s="1539"/>
      <c r="H57" s="1528"/>
      <c r="I57" s="1539"/>
      <c r="J57" s="1528"/>
      <c r="K57" s="1539"/>
      <c r="N57" s="1049"/>
    </row>
    <row r="58" spans="1:14" ht="11.5">
      <c r="A58" s="945" t="s">
        <v>619</v>
      </c>
      <c r="B58" s="956"/>
      <c r="D58" s="956"/>
      <c r="F58" s="956"/>
      <c r="H58" s="956"/>
      <c r="J58" s="956"/>
    </row>
    <row r="59" spans="1:14" ht="11.25" customHeight="1">
      <c r="A59" s="950" t="s">
        <v>620</v>
      </c>
      <c r="B59" s="956"/>
      <c r="D59" s="956"/>
      <c r="F59" s="956"/>
      <c r="H59" s="956"/>
      <c r="J59" s="956"/>
    </row>
    <row r="60" spans="1:14" s="849" customFormat="1" ht="11.25" customHeight="1">
      <c r="A60" s="950" t="s">
        <v>621</v>
      </c>
      <c r="B60" s="972"/>
      <c r="C60" s="875"/>
      <c r="D60" s="972"/>
      <c r="E60" s="875"/>
      <c r="F60" s="972"/>
      <c r="G60" s="875"/>
      <c r="H60" s="972"/>
      <c r="I60" s="875"/>
      <c r="J60" s="972"/>
    </row>
    <row r="61" spans="1:14" s="849" customFormat="1" ht="11.25" customHeight="1">
      <c r="B61" s="950"/>
      <c r="D61" s="950"/>
      <c r="F61" s="950"/>
      <c r="H61" s="950"/>
      <c r="J61" s="950"/>
    </row>
    <row r="62" spans="1:14" ht="12.75" customHeight="1">
      <c r="A62" s="997"/>
      <c r="B62" s="950"/>
      <c r="D62" s="950"/>
      <c r="F62" s="950"/>
      <c r="H62" s="950"/>
      <c r="J62" s="950"/>
    </row>
    <row r="67" ht="21.75" customHeight="1"/>
  </sheetData>
  <mergeCells count="1">
    <mergeCell ref="J19:K19"/>
  </mergeCells>
  <dataValidations count="2">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WVN983056:WVR983056 I262160 I327696 JB65552:JF65552 SX65552:TB65552 ACT65552:ACX65552 AMP65552:AMT65552 AWL65552:AWP65552 BGH65552:BGL65552 BQD65552:BQH65552 BZZ65552:CAD65552 CJV65552:CJZ65552 CTR65552:CTV65552 DDN65552:DDR65552 DNJ65552:DNN65552 DXF65552:DXJ65552 EHB65552:EHF65552 EQX65552:ERB65552 FAT65552:FAX65552 FKP65552:FKT65552 FUL65552:FUP65552 GEH65552:GEL65552 GOD65552:GOH65552 GXZ65552:GYD65552 HHV65552:HHZ65552 HRR65552:HRV65552 IBN65552:IBR65552 ILJ65552:ILN65552 IVF65552:IVJ65552 JFB65552:JFF65552 JOX65552:JPB65552 JYT65552:JYX65552 KIP65552:KIT65552 KSL65552:KSP65552 LCH65552:LCL65552 LMD65552:LMH65552 LVZ65552:LWD65552 MFV65552:MFZ65552 MPR65552:MPV65552 MZN65552:MZR65552 NJJ65552:NJN65552 NTF65552:NTJ65552 ODB65552:ODF65552 OMX65552:ONB65552 OWT65552:OWX65552 PGP65552:PGT65552 PQL65552:PQP65552 QAH65552:QAL65552 QKD65552:QKH65552 QTZ65552:QUD65552 RDV65552:RDZ65552 RNR65552:RNV65552 RXN65552:RXR65552 SHJ65552:SHN65552 SRF65552:SRJ65552 TBB65552:TBF65552 TKX65552:TLB65552 TUT65552:TUX65552 UEP65552:UET65552 UOL65552:UOP65552 UYH65552:UYL65552 VID65552:VIH65552 VRZ65552:VSD65552 WBV65552:WBZ65552 WLR65552:WLV65552 WVN65552:WVR65552 I393232 JB131088:JF131088 SX131088:TB131088 ACT131088:ACX131088 AMP131088:AMT131088 AWL131088:AWP131088 BGH131088:BGL131088 BQD131088:BQH131088 BZZ131088:CAD131088 CJV131088:CJZ131088 CTR131088:CTV131088 DDN131088:DDR131088 DNJ131088:DNN131088 DXF131088:DXJ131088 EHB131088:EHF131088 EQX131088:ERB131088 FAT131088:FAX131088 FKP131088:FKT131088 FUL131088:FUP131088 GEH131088:GEL131088 GOD131088:GOH131088 GXZ131088:GYD131088 HHV131088:HHZ131088 HRR131088:HRV131088 IBN131088:IBR131088 ILJ131088:ILN131088 IVF131088:IVJ131088 JFB131088:JFF131088 JOX131088:JPB131088 JYT131088:JYX131088 KIP131088:KIT131088 KSL131088:KSP131088 LCH131088:LCL131088 LMD131088:LMH131088 LVZ131088:LWD131088 MFV131088:MFZ131088 MPR131088:MPV131088 MZN131088:MZR131088 NJJ131088:NJN131088 NTF131088:NTJ131088 ODB131088:ODF131088 OMX131088:ONB131088 OWT131088:OWX131088 PGP131088:PGT131088 PQL131088:PQP131088 QAH131088:QAL131088 QKD131088:QKH131088 QTZ131088:QUD131088 RDV131088:RDZ131088 RNR131088:RNV131088 RXN131088:RXR131088 SHJ131088:SHN131088 SRF131088:SRJ131088 TBB131088:TBF131088 TKX131088:TLB131088 TUT131088:TUX131088 UEP131088:UET131088 UOL131088:UOP131088 UYH131088:UYL131088 VID131088:VIH131088 VRZ131088:VSD131088 WBV131088:WBZ131088 WLR131088:WLV131088 WVN131088:WVR131088 I458768 JB196624:JF196624 SX196624:TB196624 ACT196624:ACX196624 AMP196624:AMT196624 AWL196624:AWP196624 BGH196624:BGL196624 BQD196624:BQH196624 BZZ196624:CAD196624 CJV196624:CJZ196624 CTR196624:CTV196624 DDN196624:DDR196624 DNJ196624:DNN196624 DXF196624:DXJ196624 EHB196624:EHF196624 EQX196624:ERB196624 FAT196624:FAX196624 FKP196624:FKT196624 FUL196624:FUP196624 GEH196624:GEL196624 GOD196624:GOH196624 GXZ196624:GYD196624 HHV196624:HHZ196624 HRR196624:HRV196624 IBN196624:IBR196624 ILJ196624:ILN196624 IVF196624:IVJ196624 JFB196624:JFF196624 JOX196624:JPB196624 JYT196624:JYX196624 KIP196624:KIT196624 KSL196624:KSP196624 LCH196624:LCL196624 LMD196624:LMH196624 LVZ196624:LWD196624 MFV196624:MFZ196624 MPR196624:MPV196624 MZN196624:MZR196624 NJJ196624:NJN196624 NTF196624:NTJ196624 ODB196624:ODF196624 OMX196624:ONB196624 OWT196624:OWX196624 PGP196624:PGT196624 PQL196624:PQP196624 QAH196624:QAL196624 QKD196624:QKH196624 QTZ196624:QUD196624 RDV196624:RDZ196624 RNR196624:RNV196624 RXN196624:RXR196624 SHJ196624:SHN196624 SRF196624:SRJ196624 TBB196624:TBF196624 TKX196624:TLB196624 TUT196624:TUX196624 UEP196624:UET196624 UOL196624:UOP196624 UYH196624:UYL196624 VID196624:VIH196624 VRZ196624:VSD196624 WBV196624:WBZ196624 WLR196624:WLV196624 WVN196624:WVR196624 I524304 JB262160:JF262160 SX262160:TB262160 ACT262160:ACX262160 AMP262160:AMT262160 AWL262160:AWP262160 BGH262160:BGL262160 BQD262160:BQH262160 BZZ262160:CAD262160 CJV262160:CJZ262160 CTR262160:CTV262160 DDN262160:DDR262160 DNJ262160:DNN262160 DXF262160:DXJ262160 EHB262160:EHF262160 EQX262160:ERB262160 FAT262160:FAX262160 FKP262160:FKT262160 FUL262160:FUP262160 GEH262160:GEL262160 GOD262160:GOH262160 GXZ262160:GYD262160 HHV262160:HHZ262160 HRR262160:HRV262160 IBN262160:IBR262160 ILJ262160:ILN262160 IVF262160:IVJ262160 JFB262160:JFF262160 JOX262160:JPB262160 JYT262160:JYX262160 KIP262160:KIT262160 KSL262160:KSP262160 LCH262160:LCL262160 LMD262160:LMH262160 LVZ262160:LWD262160 MFV262160:MFZ262160 MPR262160:MPV262160 MZN262160:MZR262160 NJJ262160:NJN262160 NTF262160:NTJ262160 ODB262160:ODF262160 OMX262160:ONB262160 OWT262160:OWX262160 PGP262160:PGT262160 PQL262160:PQP262160 QAH262160:QAL262160 QKD262160:QKH262160 QTZ262160:QUD262160 RDV262160:RDZ262160 RNR262160:RNV262160 RXN262160:RXR262160 SHJ262160:SHN262160 SRF262160:SRJ262160 TBB262160:TBF262160 TKX262160:TLB262160 TUT262160:TUX262160 UEP262160:UET262160 UOL262160:UOP262160 UYH262160:UYL262160 VID262160:VIH262160 VRZ262160:VSD262160 WBV262160:WBZ262160 WLR262160:WLV262160 WVN262160:WVR262160 I589840 JB327696:JF327696 SX327696:TB327696 ACT327696:ACX327696 AMP327696:AMT327696 AWL327696:AWP327696 BGH327696:BGL327696 BQD327696:BQH327696 BZZ327696:CAD327696 CJV327696:CJZ327696 CTR327696:CTV327696 DDN327696:DDR327696 DNJ327696:DNN327696 DXF327696:DXJ327696 EHB327696:EHF327696 EQX327696:ERB327696 FAT327696:FAX327696 FKP327696:FKT327696 FUL327696:FUP327696 GEH327696:GEL327696 GOD327696:GOH327696 GXZ327696:GYD327696 HHV327696:HHZ327696 HRR327696:HRV327696 IBN327696:IBR327696 ILJ327696:ILN327696 IVF327696:IVJ327696 JFB327696:JFF327696 JOX327696:JPB327696 JYT327696:JYX327696 KIP327696:KIT327696 KSL327696:KSP327696 LCH327696:LCL327696 LMD327696:LMH327696 LVZ327696:LWD327696 MFV327696:MFZ327696 MPR327696:MPV327696 MZN327696:MZR327696 NJJ327696:NJN327696 NTF327696:NTJ327696 ODB327696:ODF327696 OMX327696:ONB327696 OWT327696:OWX327696 PGP327696:PGT327696 PQL327696:PQP327696 QAH327696:QAL327696 QKD327696:QKH327696 QTZ327696:QUD327696 RDV327696:RDZ327696 RNR327696:RNV327696 RXN327696:RXR327696 SHJ327696:SHN327696 SRF327696:SRJ327696 TBB327696:TBF327696 TKX327696:TLB327696 TUT327696:TUX327696 UEP327696:UET327696 UOL327696:UOP327696 UYH327696:UYL327696 VID327696:VIH327696 VRZ327696:VSD327696 WBV327696:WBZ327696 WLR327696:WLV327696 WVN327696:WVR327696 I655376 JB393232:JF393232 SX393232:TB393232 ACT393232:ACX393232 AMP393232:AMT393232 AWL393232:AWP393232 BGH393232:BGL393232 BQD393232:BQH393232 BZZ393232:CAD393232 CJV393232:CJZ393232 CTR393232:CTV393232 DDN393232:DDR393232 DNJ393232:DNN393232 DXF393232:DXJ393232 EHB393232:EHF393232 EQX393232:ERB393232 FAT393232:FAX393232 FKP393232:FKT393232 FUL393232:FUP393232 GEH393232:GEL393232 GOD393232:GOH393232 GXZ393232:GYD393232 HHV393232:HHZ393232 HRR393232:HRV393232 IBN393232:IBR393232 ILJ393232:ILN393232 IVF393232:IVJ393232 JFB393232:JFF393232 JOX393232:JPB393232 JYT393232:JYX393232 KIP393232:KIT393232 KSL393232:KSP393232 LCH393232:LCL393232 LMD393232:LMH393232 LVZ393232:LWD393232 MFV393232:MFZ393232 MPR393232:MPV393232 MZN393232:MZR393232 NJJ393232:NJN393232 NTF393232:NTJ393232 ODB393232:ODF393232 OMX393232:ONB393232 OWT393232:OWX393232 PGP393232:PGT393232 PQL393232:PQP393232 QAH393232:QAL393232 QKD393232:QKH393232 QTZ393232:QUD393232 RDV393232:RDZ393232 RNR393232:RNV393232 RXN393232:RXR393232 SHJ393232:SHN393232 SRF393232:SRJ393232 TBB393232:TBF393232 TKX393232:TLB393232 TUT393232:TUX393232 UEP393232:UET393232 UOL393232:UOP393232 UYH393232:UYL393232 VID393232:VIH393232 VRZ393232:VSD393232 WBV393232:WBZ393232 WLR393232:WLV393232 WVN393232:WVR393232 I720912 JB458768:JF458768 SX458768:TB458768 ACT458768:ACX458768 AMP458768:AMT458768 AWL458768:AWP458768 BGH458768:BGL458768 BQD458768:BQH458768 BZZ458768:CAD458768 CJV458768:CJZ458768 CTR458768:CTV458768 DDN458768:DDR458768 DNJ458768:DNN458768 DXF458768:DXJ458768 EHB458768:EHF458768 EQX458768:ERB458768 FAT458768:FAX458768 FKP458768:FKT458768 FUL458768:FUP458768 GEH458768:GEL458768 GOD458768:GOH458768 GXZ458768:GYD458768 HHV458768:HHZ458768 HRR458768:HRV458768 IBN458768:IBR458768 ILJ458768:ILN458768 IVF458768:IVJ458768 JFB458768:JFF458768 JOX458768:JPB458768 JYT458768:JYX458768 KIP458768:KIT458768 KSL458768:KSP458768 LCH458768:LCL458768 LMD458768:LMH458768 LVZ458768:LWD458768 MFV458768:MFZ458768 MPR458768:MPV458768 MZN458768:MZR458768 NJJ458768:NJN458768 NTF458768:NTJ458768 ODB458768:ODF458768 OMX458768:ONB458768 OWT458768:OWX458768 PGP458768:PGT458768 PQL458768:PQP458768 QAH458768:QAL458768 QKD458768:QKH458768 QTZ458768:QUD458768 RDV458768:RDZ458768 RNR458768:RNV458768 RXN458768:RXR458768 SHJ458768:SHN458768 SRF458768:SRJ458768 TBB458768:TBF458768 TKX458768:TLB458768 TUT458768:TUX458768 UEP458768:UET458768 UOL458768:UOP458768 UYH458768:UYL458768 VID458768:VIH458768 VRZ458768:VSD458768 WBV458768:WBZ458768 WLR458768:WLV458768 WVN458768:WVR458768 I786448 JB524304:JF524304 SX524304:TB524304 ACT524304:ACX524304 AMP524304:AMT524304 AWL524304:AWP524304 BGH524304:BGL524304 BQD524304:BQH524304 BZZ524304:CAD524304 CJV524304:CJZ524304 CTR524304:CTV524304 DDN524304:DDR524304 DNJ524304:DNN524304 DXF524304:DXJ524304 EHB524304:EHF524304 EQX524304:ERB524304 FAT524304:FAX524304 FKP524304:FKT524304 FUL524304:FUP524304 GEH524304:GEL524304 GOD524304:GOH524304 GXZ524304:GYD524304 HHV524304:HHZ524304 HRR524304:HRV524304 IBN524304:IBR524304 ILJ524304:ILN524304 IVF524304:IVJ524304 JFB524304:JFF524304 JOX524304:JPB524304 JYT524304:JYX524304 KIP524304:KIT524304 KSL524304:KSP524304 LCH524304:LCL524304 LMD524304:LMH524304 LVZ524304:LWD524304 MFV524304:MFZ524304 MPR524304:MPV524304 MZN524304:MZR524304 NJJ524304:NJN524304 NTF524304:NTJ524304 ODB524304:ODF524304 OMX524304:ONB524304 OWT524304:OWX524304 PGP524304:PGT524304 PQL524304:PQP524304 QAH524304:QAL524304 QKD524304:QKH524304 QTZ524304:QUD524304 RDV524304:RDZ524304 RNR524304:RNV524304 RXN524304:RXR524304 SHJ524304:SHN524304 SRF524304:SRJ524304 TBB524304:TBF524304 TKX524304:TLB524304 TUT524304:TUX524304 UEP524304:UET524304 UOL524304:UOP524304 UYH524304:UYL524304 VID524304:VIH524304 VRZ524304:VSD524304 WBV524304:WBZ524304 WLR524304:WLV524304 WVN524304:WVR524304 I851984 JB589840:JF589840 SX589840:TB589840 ACT589840:ACX589840 AMP589840:AMT589840 AWL589840:AWP589840 BGH589840:BGL589840 BQD589840:BQH589840 BZZ589840:CAD589840 CJV589840:CJZ589840 CTR589840:CTV589840 DDN589840:DDR589840 DNJ589840:DNN589840 DXF589840:DXJ589840 EHB589840:EHF589840 EQX589840:ERB589840 FAT589840:FAX589840 FKP589840:FKT589840 FUL589840:FUP589840 GEH589840:GEL589840 GOD589840:GOH589840 GXZ589840:GYD589840 HHV589840:HHZ589840 HRR589840:HRV589840 IBN589840:IBR589840 ILJ589840:ILN589840 IVF589840:IVJ589840 JFB589840:JFF589840 JOX589840:JPB589840 JYT589840:JYX589840 KIP589840:KIT589840 KSL589840:KSP589840 LCH589840:LCL589840 LMD589840:LMH589840 LVZ589840:LWD589840 MFV589840:MFZ589840 MPR589840:MPV589840 MZN589840:MZR589840 NJJ589840:NJN589840 NTF589840:NTJ589840 ODB589840:ODF589840 OMX589840:ONB589840 OWT589840:OWX589840 PGP589840:PGT589840 PQL589840:PQP589840 QAH589840:QAL589840 QKD589840:QKH589840 QTZ589840:QUD589840 RDV589840:RDZ589840 RNR589840:RNV589840 RXN589840:RXR589840 SHJ589840:SHN589840 SRF589840:SRJ589840 TBB589840:TBF589840 TKX589840:TLB589840 TUT589840:TUX589840 UEP589840:UET589840 UOL589840:UOP589840 UYH589840:UYL589840 VID589840:VIH589840 VRZ589840:VSD589840 WBV589840:WBZ589840 WLR589840:WLV589840 WVN589840:WVR589840 I917520 JB655376:JF655376 SX655376:TB655376 ACT655376:ACX655376 AMP655376:AMT655376 AWL655376:AWP655376 BGH655376:BGL655376 BQD655376:BQH655376 BZZ655376:CAD655376 CJV655376:CJZ655376 CTR655376:CTV655376 DDN655376:DDR655376 DNJ655376:DNN655376 DXF655376:DXJ655376 EHB655376:EHF655376 EQX655376:ERB655376 FAT655376:FAX655376 FKP655376:FKT655376 FUL655376:FUP655376 GEH655376:GEL655376 GOD655376:GOH655376 GXZ655376:GYD655376 HHV655376:HHZ655376 HRR655376:HRV655376 IBN655376:IBR655376 ILJ655376:ILN655376 IVF655376:IVJ655376 JFB655376:JFF655376 JOX655376:JPB655376 JYT655376:JYX655376 KIP655376:KIT655376 KSL655376:KSP655376 LCH655376:LCL655376 LMD655376:LMH655376 LVZ655376:LWD655376 MFV655376:MFZ655376 MPR655376:MPV655376 MZN655376:MZR655376 NJJ655376:NJN655376 NTF655376:NTJ655376 ODB655376:ODF655376 OMX655376:ONB655376 OWT655376:OWX655376 PGP655376:PGT655376 PQL655376:PQP655376 QAH655376:QAL655376 QKD655376:QKH655376 QTZ655376:QUD655376 RDV655376:RDZ655376 RNR655376:RNV655376 RXN655376:RXR655376 SHJ655376:SHN655376 SRF655376:SRJ655376 TBB655376:TBF655376 TKX655376:TLB655376 TUT655376:TUX655376 UEP655376:UET655376 UOL655376:UOP655376 UYH655376:UYL655376 VID655376:VIH655376 VRZ655376:VSD655376 WBV655376:WBZ655376 WLR655376:WLV655376 WVN655376:WVR655376 I983056 JB720912:JF720912 SX720912:TB720912 ACT720912:ACX720912 AMP720912:AMT720912 AWL720912:AWP720912 BGH720912:BGL720912 BQD720912:BQH720912 BZZ720912:CAD720912 CJV720912:CJZ720912 CTR720912:CTV720912 DDN720912:DDR720912 DNJ720912:DNN720912 DXF720912:DXJ720912 EHB720912:EHF720912 EQX720912:ERB720912 FAT720912:FAX720912 FKP720912:FKT720912 FUL720912:FUP720912 GEH720912:GEL720912 GOD720912:GOH720912 GXZ720912:GYD720912 HHV720912:HHZ720912 HRR720912:HRV720912 IBN720912:IBR720912 ILJ720912:ILN720912 IVF720912:IVJ720912 JFB720912:JFF720912 JOX720912:JPB720912 JYT720912:JYX720912 KIP720912:KIT720912 KSL720912:KSP720912 LCH720912:LCL720912 LMD720912:LMH720912 LVZ720912:LWD720912 MFV720912:MFZ720912 MPR720912:MPV720912 MZN720912:MZR720912 NJJ720912:NJN720912 NTF720912:NTJ720912 ODB720912:ODF720912 OMX720912:ONB720912 OWT720912:OWX720912 PGP720912:PGT720912 PQL720912:PQP720912 QAH720912:QAL720912 QKD720912:QKH720912 QTZ720912:QUD720912 RDV720912:RDZ720912 RNR720912:RNV720912 RXN720912:RXR720912 SHJ720912:SHN720912 SRF720912:SRJ720912 TBB720912:TBF720912 TKX720912:TLB720912 TUT720912:TUX720912 UEP720912:UET720912 UOL720912:UOP720912 UYH720912:UYL720912 VID720912:VIH720912 VRZ720912:VSD720912 WBV720912:WBZ720912 WLR720912:WLV720912 WVN720912:WVR720912 I12:I13 JB786448:JF786448 SX786448:TB786448 ACT786448:ACX786448 AMP786448:AMT786448 AWL786448:AWP786448 BGH786448:BGL786448 BQD786448:BQH786448 BZZ786448:CAD786448 CJV786448:CJZ786448 CTR786448:CTV786448 DDN786448:DDR786448 DNJ786448:DNN786448 DXF786448:DXJ786448 EHB786448:EHF786448 EQX786448:ERB786448 FAT786448:FAX786448 FKP786448:FKT786448 FUL786448:FUP786448 GEH786448:GEL786448 GOD786448:GOH786448 GXZ786448:GYD786448 HHV786448:HHZ786448 HRR786448:HRV786448 IBN786448:IBR786448 ILJ786448:ILN786448 IVF786448:IVJ786448 JFB786448:JFF786448 JOX786448:JPB786448 JYT786448:JYX786448 KIP786448:KIT786448 KSL786448:KSP786448 LCH786448:LCL786448 LMD786448:LMH786448 LVZ786448:LWD786448 MFV786448:MFZ786448 MPR786448:MPV786448 MZN786448:MZR786448 NJJ786448:NJN786448 NTF786448:NTJ786448 ODB786448:ODF786448 OMX786448:ONB786448 OWT786448:OWX786448 PGP786448:PGT786448 PQL786448:PQP786448 QAH786448:QAL786448 QKD786448:QKH786448 QTZ786448:QUD786448 RDV786448:RDZ786448 RNR786448:RNV786448 RXN786448:RXR786448 SHJ786448:SHN786448 SRF786448:SRJ786448 TBB786448:TBF786448 TKX786448:TLB786448 TUT786448:TUX786448 UEP786448:UET786448 UOL786448:UOP786448 UYH786448:UYL786448 VID786448:VIH786448 VRZ786448:VSD786448 WBV786448:WBZ786448 WLR786448:WLV786448 WVN786448:WVR786448 I65552 JB851984:JF851984 SX851984:TB851984 ACT851984:ACX851984 AMP851984:AMT851984 AWL851984:AWP851984 BGH851984:BGL851984 BQD851984:BQH851984 BZZ851984:CAD851984 CJV851984:CJZ851984 CTR851984:CTV851984 DDN851984:DDR851984 DNJ851984:DNN851984 DXF851984:DXJ851984 EHB851984:EHF851984 EQX851984:ERB851984 FAT851984:FAX851984 FKP851984:FKT851984 FUL851984:FUP851984 GEH851984:GEL851984 GOD851984:GOH851984 GXZ851984:GYD851984 HHV851984:HHZ851984 HRR851984:HRV851984 IBN851984:IBR851984 ILJ851984:ILN851984 IVF851984:IVJ851984 JFB851984:JFF851984 JOX851984:JPB851984 JYT851984:JYX851984 KIP851984:KIT851984 KSL851984:KSP851984 LCH851984:LCL851984 LMD851984:LMH851984 LVZ851984:LWD851984 MFV851984:MFZ851984 MPR851984:MPV851984 MZN851984:MZR851984 NJJ851984:NJN851984 NTF851984:NTJ851984 ODB851984:ODF851984 OMX851984:ONB851984 OWT851984:OWX851984 PGP851984:PGT851984 PQL851984:PQP851984 QAH851984:QAL851984 QKD851984:QKH851984 QTZ851984:QUD851984 RDV851984:RDZ851984 RNR851984:RNV851984 RXN851984:RXR851984 SHJ851984:SHN851984 SRF851984:SRJ851984 TBB851984:TBF851984 TKX851984:TLB851984 TUT851984:TUX851984 UEP851984:UET851984 UOL851984:UOP851984 UYH851984:UYL851984 VID851984:VIH851984 VRZ851984:VSD851984 WBV851984:WBZ851984 WLR851984:WLV851984 WVN851984:WVR851984 I131088 JB917520:JF917520 SX917520:TB917520 ACT917520:ACX917520 AMP917520:AMT917520 AWL917520:AWP917520 BGH917520:BGL917520 BQD917520:BQH917520 BZZ917520:CAD917520 CJV917520:CJZ917520 CTR917520:CTV917520 DDN917520:DDR917520 DNJ917520:DNN917520 DXF917520:DXJ917520 EHB917520:EHF917520 EQX917520:ERB917520 FAT917520:FAX917520 FKP917520:FKT917520 FUL917520:FUP917520 GEH917520:GEL917520 GOD917520:GOH917520 GXZ917520:GYD917520 HHV917520:HHZ917520 HRR917520:HRV917520 IBN917520:IBR917520 ILJ917520:ILN917520 IVF917520:IVJ917520 JFB917520:JFF917520 JOX917520:JPB917520 JYT917520:JYX917520 KIP917520:KIT917520 KSL917520:KSP917520 LCH917520:LCL917520 LMD917520:LMH917520 LVZ917520:LWD917520 MFV917520:MFZ917520 MPR917520:MPV917520 MZN917520:MZR917520 NJJ917520:NJN917520 NTF917520:NTJ917520 ODB917520:ODF917520 OMX917520:ONB917520 OWT917520:OWX917520 PGP917520:PGT917520 PQL917520:PQP917520 QAH917520:QAL917520 QKD917520:QKH917520 QTZ917520:QUD917520 RDV917520:RDZ917520 RNR917520:RNV917520 RXN917520:RXR917520 SHJ917520:SHN917520 SRF917520:SRJ917520 TBB917520:TBF917520 TKX917520:TLB917520 TUT917520:TUX917520 UEP917520:UET917520 UOL917520:UOP917520 UYH917520:UYL917520 VID917520:VIH917520 VRZ917520:VSD917520 WBV917520:WBZ917520 WLR917520:WLV917520 WVN917520:WVR917520 JB983056:JF983056 SX983056:TB983056 ACT983056:ACX983056 AMP983056:AMT983056 AWL983056:AWP983056 BGH983056:BGL983056 BQD983056:BQH983056 BZZ983056:CAD983056 CJV983056:CJZ983056 CTR983056:CTV983056 DDN983056:DDR983056 DNJ983056:DNN983056 DXF983056:DXJ983056 EHB983056:EHF983056 EQX983056:ERB983056 FAT983056:FAX983056 FKP983056:FKT983056 FUL983056:FUP983056 GEH983056:GEL983056 GOD983056:GOH983056 GXZ983056:GYD983056 HHV983056:HHZ983056 HRR983056:HRV983056 IBN983056:IBR983056 ILJ983056:ILN983056 IVF983056:IVJ983056 JFB983056:JFF983056 JOX983056:JPB983056 JYT983056:JYX983056 KIP983056:KIT983056 KSL983056:KSP983056 LCH983056:LCL983056 LMD983056:LMH983056 LVZ983056:LWD983056 MFV983056:MFZ983056 MPR983056:MPV983056 MZN983056:MZR983056 NJJ983056:NJN983056 NTF983056:NTJ983056 ODB983056:ODF983056 OMX983056:ONB983056 OWT983056:OWX983056 PGP983056:PGT983056 PQL983056:PQP983056 QAH983056:QAL983056 QKD983056:QKH983056 QTZ983056:QUD983056 RDV983056:RDZ983056 RNR983056:RNV983056 RXN983056:RXR983056 SHJ983056:SHN983056 SRF983056:SRJ983056 TBB983056:TBF983056 TKX983056:TLB983056 TUT983056:TUX983056 UEP983056:UET983056 UOL983056:UOP983056 UYH983056:UYL983056 VID983056:VIH983056 VRZ983056:VSD983056 WBV983056:WBZ983056 WLR983056:WLV983056 C983056 C917520 C851984 C786448 C720912 C655376 C589840 C524304 C458768 C393232 C327696 C262160 C196624 C131088 C65552 C12:C13 E12:E13 E983056 E917520 E851984 E786448 E720912 E655376 E589840 E524304 E458768 E393232 E327696 E262160 E196624 E131088 E65552 G65552 G12:G13 G983056 G917520 G851984 G786448 G720912 G655376 G589840 G524304 G458768 G393232 G327696 G262160 G196624 G131088 I196624 SV54:SZ57 SV12:SZ18 ACR54:ACV57 ACR12:ACV18 AMN54:AMR57 AMN12:AMR18 AWJ54:AWN57 AWJ12:AWN18 BGF54:BGJ57 BGF12:BGJ18 BQB54:BQF57 BQB12:BQF18 BZX54:CAB57 BZX12:CAB18 CJT54:CJX57 CJT12:CJX18 CTP54:CTT57 CTP12:CTT18 DDL54:DDP57 DDL12:DDP18 DNH54:DNL57 DNH12:DNL18 DXD54:DXH57 DXD12:DXH18 EGZ54:EHD57 EGZ12:EHD18 EQV54:EQZ57 EQV12:EQZ18 FAR54:FAV57 FAR12:FAV18 FKN54:FKR57 FKN12:FKR18 FUJ54:FUN57 FUJ12:FUN18 GEF54:GEJ57 GEF12:GEJ18 GOB54:GOF57 GOB12:GOF18 GXX54:GYB57 GXX12:GYB18 HHT54:HHX57 HHT12:HHX18 HRP54:HRT57 HRP12:HRT18 IBL54:IBP57 IBL12:IBP18 ILH54:ILL57 ILH12:ILL18 IVD54:IVH57 IVD12:IVH18 JEZ54:JFD57 JEZ12:JFD18 JOV54:JOZ57 JOV12:JOZ18 JYR54:JYV57 JYR12:JYV18 KIN54:KIR57 KIN12:KIR18 KSJ54:KSN57 KSJ12:KSN18 LCF54:LCJ57 LCF12:LCJ18 LMB54:LMF57 LMB12:LMF18 LVX54:LWB57 LVX12:LWB18 MFT54:MFX57 MFT12:MFX18 MPP54:MPT57 MPP12:MPT18 MZL54:MZP57 MZL12:MZP18 NJH54:NJL57 NJH12:NJL18 NTD54:NTH57 NTD12:NTH18 OCZ54:ODD57 OCZ12:ODD18 OMV54:OMZ57 OMV12:OMZ18 OWR54:OWV57 OWR12:OWV18 PGN54:PGR57 PGN12:PGR18 PQJ54:PQN57 PQJ12:PQN18 QAF54:QAJ57 QAF12:QAJ18 QKB54:QKF57 QKB12:QKF18 QTX54:QUB57 QTX12:QUB18 RDT54:RDX57 RDT12:RDX18 RNP54:RNT57 RNP12:RNT18 RXL54:RXP57 RXL12:RXP18 SHH54:SHL57 SHH12:SHL18 SRD54:SRH57 SRD12:SRH18 TAZ54:TBD57 TAZ12:TBD18 TKV54:TKZ57 TKV12:TKZ18 TUR54:TUV57 TUR12:TUV18 UEN54:UER57 UEN12:UER18 UOJ54:UON57 UOJ12:UON18 UYF54:UYJ57 UYF12:UYJ18 VIB54:VIF57 VIB12:VIF18 VRX54:VSB57 VRX12:VSB18 WBT54:WBX57 WBT12:WBX18 WLP54:WLT57 WLP12:WLT18 WVL54:WVP57 WVL12:WVP18 IZ54:JD57 IZ12:JD18" xr:uid="{00000000-0002-0000-0500-000000000000}">
      <formula1>"Création,Répertoire Qc,Répertoire Au,Reprise"</formula1>
    </dataValidation>
    <dataValidation type="list" allowBlank="1" showInputMessage="1" showErrorMessage="1" sqref="C16 E16 G16 I16" xr:uid="{00000000-0002-0000-0500-000001000000}">
      <formula1>"Oui"</formula1>
    </dataValidation>
  </dataValidations>
  <pageMargins left="0.51181102362204722" right="0.51181102362204722" top="0.43307086614173229" bottom="0.43307086614173229" header="0" footer="0.23622047244094491"/>
  <pageSetup scale="85" firstPageNumber="15" fitToWidth="0" fitToHeight="0" orientation="landscape" r:id="rId1"/>
  <headerFooter alignWithMargins="0">
    <oddHeader xml:space="preserve">&amp;R
</oddHeader>
    <oddFooter>&amp;R&amp;9Rapport final d'activité</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8"/>
  <sheetViews>
    <sheetView showGridLines="0" showZeros="0" showWhiteSpace="0" zoomScaleNormal="100" zoomScaleSheetLayoutView="90" workbookViewId="0">
      <selection activeCell="C7" sqref="C7"/>
    </sheetView>
  </sheetViews>
  <sheetFormatPr baseColWidth="10" defaultRowHeight="12.5"/>
  <cols>
    <col min="1" max="1" width="39.453125" style="850" customWidth="1"/>
    <col min="2" max="2" width="3.81640625" style="849" customWidth="1"/>
    <col min="3" max="3" width="17.26953125" style="997" customWidth="1"/>
    <col min="4" max="4" width="3.81640625" style="849" customWidth="1"/>
    <col min="5" max="5" width="16.453125" style="997" customWidth="1"/>
    <col min="6" max="6" width="3.81640625" style="849" customWidth="1"/>
    <col min="7" max="7" width="16.81640625" style="997" customWidth="1"/>
    <col min="8" max="8" width="3.81640625" style="849" customWidth="1"/>
    <col min="9" max="9" width="17" style="997" customWidth="1"/>
    <col min="10" max="10" width="3.81640625" style="849" customWidth="1"/>
    <col min="11" max="11" width="12.7265625" style="997" customWidth="1"/>
    <col min="12" max="257" width="11.453125" style="997"/>
    <col min="258" max="258" width="13.453125" style="997" customWidth="1"/>
    <col min="259" max="259" width="1.453125" style="997" customWidth="1"/>
    <col min="260" max="260" width="18.26953125" style="997" customWidth="1"/>
    <col min="261" max="261" width="2" style="997" customWidth="1"/>
    <col min="262" max="266" width="15.7265625" style="997" customWidth="1"/>
    <col min="267" max="267" width="13.7265625" style="997" customWidth="1"/>
    <col min="268" max="513" width="11.453125" style="997"/>
    <col min="514" max="514" width="13.453125" style="997" customWidth="1"/>
    <col min="515" max="515" width="1.453125" style="997" customWidth="1"/>
    <col min="516" max="516" width="18.26953125" style="997" customWidth="1"/>
    <col min="517" max="517" width="2" style="997" customWidth="1"/>
    <col min="518" max="522" width="15.7265625" style="997" customWidth="1"/>
    <col min="523" max="523" width="13.7265625" style="997" customWidth="1"/>
    <col min="524" max="769" width="11.453125" style="997"/>
    <col min="770" max="770" width="13.453125" style="997" customWidth="1"/>
    <col min="771" max="771" width="1.453125" style="997" customWidth="1"/>
    <col min="772" max="772" width="18.26953125" style="997" customWidth="1"/>
    <col min="773" max="773" width="2" style="997" customWidth="1"/>
    <col min="774" max="778" width="15.7265625" style="997" customWidth="1"/>
    <col min="779" max="779" width="13.7265625" style="997" customWidth="1"/>
    <col min="780" max="1025" width="11.453125" style="997"/>
    <col min="1026" max="1026" width="13.453125" style="997" customWidth="1"/>
    <col min="1027" max="1027" width="1.453125" style="997" customWidth="1"/>
    <col min="1028" max="1028" width="18.26953125" style="997" customWidth="1"/>
    <col min="1029" max="1029" width="2" style="997" customWidth="1"/>
    <col min="1030" max="1034" width="15.7265625" style="997" customWidth="1"/>
    <col min="1035" max="1035" width="13.7265625" style="997" customWidth="1"/>
    <col min="1036" max="1281" width="11.453125" style="997"/>
    <col min="1282" max="1282" width="13.453125" style="997" customWidth="1"/>
    <col min="1283" max="1283" width="1.453125" style="997" customWidth="1"/>
    <col min="1284" max="1284" width="18.26953125" style="997" customWidth="1"/>
    <col min="1285" max="1285" width="2" style="997" customWidth="1"/>
    <col min="1286" max="1290" width="15.7265625" style="997" customWidth="1"/>
    <col min="1291" max="1291" width="13.7265625" style="997" customWidth="1"/>
    <col min="1292" max="1537" width="11.453125" style="997"/>
    <col min="1538" max="1538" width="13.453125" style="997" customWidth="1"/>
    <col min="1539" max="1539" width="1.453125" style="997" customWidth="1"/>
    <col min="1540" max="1540" width="18.26953125" style="997" customWidth="1"/>
    <col min="1541" max="1541" width="2" style="997" customWidth="1"/>
    <col min="1542" max="1546" width="15.7265625" style="997" customWidth="1"/>
    <col min="1547" max="1547" width="13.7265625" style="997" customWidth="1"/>
    <col min="1548" max="1793" width="11.453125" style="997"/>
    <col min="1794" max="1794" width="13.453125" style="997" customWidth="1"/>
    <col min="1795" max="1795" width="1.453125" style="997" customWidth="1"/>
    <col min="1796" max="1796" width="18.26953125" style="997" customWidth="1"/>
    <col min="1797" max="1797" width="2" style="997" customWidth="1"/>
    <col min="1798" max="1802" width="15.7265625" style="997" customWidth="1"/>
    <col min="1803" max="1803" width="13.7265625" style="997" customWidth="1"/>
    <col min="1804" max="2049" width="11.453125" style="997"/>
    <col min="2050" max="2050" width="13.453125" style="997" customWidth="1"/>
    <col min="2051" max="2051" width="1.453125" style="997" customWidth="1"/>
    <col min="2052" max="2052" width="18.26953125" style="997" customWidth="1"/>
    <col min="2053" max="2053" width="2" style="997" customWidth="1"/>
    <col min="2054" max="2058" width="15.7265625" style="997" customWidth="1"/>
    <col min="2059" max="2059" width="13.7265625" style="997" customWidth="1"/>
    <col min="2060" max="2305" width="11.453125" style="997"/>
    <col min="2306" max="2306" width="13.453125" style="997" customWidth="1"/>
    <col min="2307" max="2307" width="1.453125" style="997" customWidth="1"/>
    <col min="2308" max="2308" width="18.26953125" style="997" customWidth="1"/>
    <col min="2309" max="2309" width="2" style="997" customWidth="1"/>
    <col min="2310" max="2314" width="15.7265625" style="997" customWidth="1"/>
    <col min="2315" max="2315" width="13.7265625" style="997" customWidth="1"/>
    <col min="2316" max="2561" width="11.453125" style="997"/>
    <col min="2562" max="2562" width="13.453125" style="997" customWidth="1"/>
    <col min="2563" max="2563" width="1.453125" style="997" customWidth="1"/>
    <col min="2564" max="2564" width="18.26953125" style="997" customWidth="1"/>
    <col min="2565" max="2565" width="2" style="997" customWidth="1"/>
    <col min="2566" max="2570" width="15.7265625" style="997" customWidth="1"/>
    <col min="2571" max="2571" width="13.7265625" style="997" customWidth="1"/>
    <col min="2572" max="2817" width="11.453125" style="997"/>
    <col min="2818" max="2818" width="13.453125" style="997" customWidth="1"/>
    <col min="2819" max="2819" width="1.453125" style="997" customWidth="1"/>
    <col min="2820" max="2820" width="18.26953125" style="997" customWidth="1"/>
    <col min="2821" max="2821" width="2" style="997" customWidth="1"/>
    <col min="2822" max="2826" width="15.7265625" style="997" customWidth="1"/>
    <col min="2827" max="2827" width="13.7265625" style="997" customWidth="1"/>
    <col min="2828" max="3073" width="11.453125" style="997"/>
    <col min="3074" max="3074" width="13.453125" style="997" customWidth="1"/>
    <col min="3075" max="3075" width="1.453125" style="997" customWidth="1"/>
    <col min="3076" max="3076" width="18.26953125" style="997" customWidth="1"/>
    <col min="3077" max="3077" width="2" style="997" customWidth="1"/>
    <col min="3078" max="3082" width="15.7265625" style="997" customWidth="1"/>
    <col min="3083" max="3083" width="13.7265625" style="997" customWidth="1"/>
    <col min="3084" max="3329" width="11.453125" style="997"/>
    <col min="3330" max="3330" width="13.453125" style="997" customWidth="1"/>
    <col min="3331" max="3331" width="1.453125" style="997" customWidth="1"/>
    <col min="3332" max="3332" width="18.26953125" style="997" customWidth="1"/>
    <col min="3333" max="3333" width="2" style="997" customWidth="1"/>
    <col min="3334" max="3338" width="15.7265625" style="997" customWidth="1"/>
    <col min="3339" max="3339" width="13.7265625" style="997" customWidth="1"/>
    <col min="3340" max="3585" width="11.453125" style="997"/>
    <col min="3586" max="3586" width="13.453125" style="997" customWidth="1"/>
    <col min="3587" max="3587" width="1.453125" style="997" customWidth="1"/>
    <col min="3588" max="3588" width="18.26953125" style="997" customWidth="1"/>
    <col min="3589" max="3589" width="2" style="997" customWidth="1"/>
    <col min="3590" max="3594" width="15.7265625" style="997" customWidth="1"/>
    <col min="3595" max="3595" width="13.7265625" style="997" customWidth="1"/>
    <col min="3596" max="3841" width="11.453125" style="997"/>
    <col min="3842" max="3842" width="13.453125" style="997" customWidth="1"/>
    <col min="3843" max="3843" width="1.453125" style="997" customWidth="1"/>
    <col min="3844" max="3844" width="18.26953125" style="997" customWidth="1"/>
    <col min="3845" max="3845" width="2" style="997" customWidth="1"/>
    <col min="3846" max="3850" width="15.7265625" style="997" customWidth="1"/>
    <col min="3851" max="3851" width="13.7265625" style="997" customWidth="1"/>
    <col min="3852" max="4097" width="11.453125" style="997"/>
    <col min="4098" max="4098" width="13.453125" style="997" customWidth="1"/>
    <col min="4099" max="4099" width="1.453125" style="997" customWidth="1"/>
    <col min="4100" max="4100" width="18.26953125" style="997" customWidth="1"/>
    <col min="4101" max="4101" width="2" style="997" customWidth="1"/>
    <col min="4102" max="4106" width="15.7265625" style="997" customWidth="1"/>
    <col min="4107" max="4107" width="13.7265625" style="997" customWidth="1"/>
    <col min="4108" max="4353" width="11.453125" style="997"/>
    <col min="4354" max="4354" width="13.453125" style="997" customWidth="1"/>
    <col min="4355" max="4355" width="1.453125" style="997" customWidth="1"/>
    <col min="4356" max="4356" width="18.26953125" style="997" customWidth="1"/>
    <col min="4357" max="4357" width="2" style="997" customWidth="1"/>
    <col min="4358" max="4362" width="15.7265625" style="997" customWidth="1"/>
    <col min="4363" max="4363" width="13.7265625" style="997" customWidth="1"/>
    <col min="4364" max="4609" width="11.453125" style="997"/>
    <col min="4610" max="4610" width="13.453125" style="997" customWidth="1"/>
    <col min="4611" max="4611" width="1.453125" style="997" customWidth="1"/>
    <col min="4612" max="4612" width="18.26953125" style="997" customWidth="1"/>
    <col min="4613" max="4613" width="2" style="997" customWidth="1"/>
    <col min="4614" max="4618" width="15.7265625" style="997" customWidth="1"/>
    <col min="4619" max="4619" width="13.7265625" style="997" customWidth="1"/>
    <col min="4620" max="4865" width="11.453125" style="997"/>
    <col min="4866" max="4866" width="13.453125" style="997" customWidth="1"/>
    <col min="4867" max="4867" width="1.453125" style="997" customWidth="1"/>
    <col min="4868" max="4868" width="18.26953125" style="997" customWidth="1"/>
    <col min="4869" max="4869" width="2" style="997" customWidth="1"/>
    <col min="4870" max="4874" width="15.7265625" style="997" customWidth="1"/>
    <col min="4875" max="4875" width="13.7265625" style="997" customWidth="1"/>
    <col min="4876" max="5121" width="11.453125" style="997"/>
    <col min="5122" max="5122" width="13.453125" style="997" customWidth="1"/>
    <col min="5123" max="5123" width="1.453125" style="997" customWidth="1"/>
    <col min="5124" max="5124" width="18.26953125" style="997" customWidth="1"/>
    <col min="5125" max="5125" width="2" style="997" customWidth="1"/>
    <col min="5126" max="5130" width="15.7265625" style="997" customWidth="1"/>
    <col min="5131" max="5131" width="13.7265625" style="997" customWidth="1"/>
    <col min="5132" max="5377" width="11.453125" style="997"/>
    <col min="5378" max="5378" width="13.453125" style="997" customWidth="1"/>
    <col min="5379" max="5379" width="1.453125" style="997" customWidth="1"/>
    <col min="5380" max="5380" width="18.26953125" style="997" customWidth="1"/>
    <col min="5381" max="5381" width="2" style="997" customWidth="1"/>
    <col min="5382" max="5386" width="15.7265625" style="997" customWidth="1"/>
    <col min="5387" max="5387" width="13.7265625" style="997" customWidth="1"/>
    <col min="5388" max="5633" width="11.453125" style="997"/>
    <col min="5634" max="5634" width="13.453125" style="997" customWidth="1"/>
    <col min="5635" max="5635" width="1.453125" style="997" customWidth="1"/>
    <col min="5636" max="5636" width="18.26953125" style="997" customWidth="1"/>
    <col min="5637" max="5637" width="2" style="997" customWidth="1"/>
    <col min="5638" max="5642" width="15.7265625" style="997" customWidth="1"/>
    <col min="5643" max="5643" width="13.7265625" style="997" customWidth="1"/>
    <col min="5644" max="5889" width="11.453125" style="997"/>
    <col min="5890" max="5890" width="13.453125" style="997" customWidth="1"/>
    <col min="5891" max="5891" width="1.453125" style="997" customWidth="1"/>
    <col min="5892" max="5892" width="18.26953125" style="997" customWidth="1"/>
    <col min="5893" max="5893" width="2" style="997" customWidth="1"/>
    <col min="5894" max="5898" width="15.7265625" style="997" customWidth="1"/>
    <col min="5899" max="5899" width="13.7265625" style="997" customWidth="1"/>
    <col min="5900" max="6145" width="11.453125" style="997"/>
    <col min="6146" max="6146" width="13.453125" style="997" customWidth="1"/>
    <col min="6147" max="6147" width="1.453125" style="997" customWidth="1"/>
    <col min="6148" max="6148" width="18.26953125" style="997" customWidth="1"/>
    <col min="6149" max="6149" width="2" style="997" customWidth="1"/>
    <col min="6150" max="6154" width="15.7265625" style="997" customWidth="1"/>
    <col min="6155" max="6155" width="13.7265625" style="997" customWidth="1"/>
    <col min="6156" max="6401" width="11.453125" style="997"/>
    <col min="6402" max="6402" width="13.453125" style="997" customWidth="1"/>
    <col min="6403" max="6403" width="1.453125" style="997" customWidth="1"/>
    <col min="6404" max="6404" width="18.26953125" style="997" customWidth="1"/>
    <col min="6405" max="6405" width="2" style="997" customWidth="1"/>
    <col min="6406" max="6410" width="15.7265625" style="997" customWidth="1"/>
    <col min="6411" max="6411" width="13.7265625" style="997" customWidth="1"/>
    <col min="6412" max="6657" width="11.453125" style="997"/>
    <col min="6658" max="6658" width="13.453125" style="997" customWidth="1"/>
    <col min="6659" max="6659" width="1.453125" style="997" customWidth="1"/>
    <col min="6660" max="6660" width="18.26953125" style="997" customWidth="1"/>
    <col min="6661" max="6661" width="2" style="997" customWidth="1"/>
    <col min="6662" max="6666" width="15.7265625" style="997" customWidth="1"/>
    <col min="6667" max="6667" width="13.7265625" style="997" customWidth="1"/>
    <col min="6668" max="6913" width="11.453125" style="997"/>
    <col min="6914" max="6914" width="13.453125" style="997" customWidth="1"/>
    <col min="6915" max="6915" width="1.453125" style="997" customWidth="1"/>
    <col min="6916" max="6916" width="18.26953125" style="997" customWidth="1"/>
    <col min="6917" max="6917" width="2" style="997" customWidth="1"/>
    <col min="6918" max="6922" width="15.7265625" style="997" customWidth="1"/>
    <col min="6923" max="6923" width="13.7265625" style="997" customWidth="1"/>
    <col min="6924" max="7169" width="11.453125" style="997"/>
    <col min="7170" max="7170" width="13.453125" style="997" customWidth="1"/>
    <col min="7171" max="7171" width="1.453125" style="997" customWidth="1"/>
    <col min="7172" max="7172" width="18.26953125" style="997" customWidth="1"/>
    <col min="7173" max="7173" width="2" style="997" customWidth="1"/>
    <col min="7174" max="7178" width="15.7265625" style="997" customWidth="1"/>
    <col min="7179" max="7179" width="13.7265625" style="997" customWidth="1"/>
    <col min="7180" max="7425" width="11.453125" style="997"/>
    <col min="7426" max="7426" width="13.453125" style="997" customWidth="1"/>
    <col min="7427" max="7427" width="1.453125" style="997" customWidth="1"/>
    <col min="7428" max="7428" width="18.26953125" style="997" customWidth="1"/>
    <col min="7429" max="7429" width="2" style="997" customWidth="1"/>
    <col min="7430" max="7434" width="15.7265625" style="997" customWidth="1"/>
    <col min="7435" max="7435" width="13.7265625" style="997" customWidth="1"/>
    <col min="7436" max="7681" width="11.453125" style="997"/>
    <col min="7682" max="7682" width="13.453125" style="997" customWidth="1"/>
    <col min="7683" max="7683" width="1.453125" style="997" customWidth="1"/>
    <col min="7684" max="7684" width="18.26953125" style="997" customWidth="1"/>
    <col min="7685" max="7685" width="2" style="997" customWidth="1"/>
    <col min="7686" max="7690" width="15.7265625" style="997" customWidth="1"/>
    <col min="7691" max="7691" width="13.7265625" style="997" customWidth="1"/>
    <col min="7692" max="7937" width="11.453125" style="997"/>
    <col min="7938" max="7938" width="13.453125" style="997" customWidth="1"/>
    <col min="7939" max="7939" width="1.453125" style="997" customWidth="1"/>
    <col min="7940" max="7940" width="18.26953125" style="997" customWidth="1"/>
    <col min="7941" max="7941" width="2" style="997" customWidth="1"/>
    <col min="7942" max="7946" width="15.7265625" style="997" customWidth="1"/>
    <col min="7947" max="7947" width="13.7265625" style="997" customWidth="1"/>
    <col min="7948" max="8193" width="11.453125" style="997"/>
    <col min="8194" max="8194" width="13.453125" style="997" customWidth="1"/>
    <col min="8195" max="8195" width="1.453125" style="997" customWidth="1"/>
    <col min="8196" max="8196" width="18.26953125" style="997" customWidth="1"/>
    <col min="8197" max="8197" width="2" style="997" customWidth="1"/>
    <col min="8198" max="8202" width="15.7265625" style="997" customWidth="1"/>
    <col min="8203" max="8203" width="13.7265625" style="997" customWidth="1"/>
    <col min="8204" max="8449" width="11.453125" style="997"/>
    <col min="8450" max="8450" width="13.453125" style="997" customWidth="1"/>
    <col min="8451" max="8451" width="1.453125" style="997" customWidth="1"/>
    <col min="8452" max="8452" width="18.26953125" style="997" customWidth="1"/>
    <col min="8453" max="8453" width="2" style="997" customWidth="1"/>
    <col min="8454" max="8458" width="15.7265625" style="997" customWidth="1"/>
    <col min="8459" max="8459" width="13.7265625" style="997" customWidth="1"/>
    <col min="8460" max="8705" width="11.453125" style="997"/>
    <col min="8706" max="8706" width="13.453125" style="997" customWidth="1"/>
    <col min="8707" max="8707" width="1.453125" style="997" customWidth="1"/>
    <col min="8708" max="8708" width="18.26953125" style="997" customWidth="1"/>
    <col min="8709" max="8709" width="2" style="997" customWidth="1"/>
    <col min="8710" max="8714" width="15.7265625" style="997" customWidth="1"/>
    <col min="8715" max="8715" width="13.7265625" style="997" customWidth="1"/>
    <col min="8716" max="8961" width="11.453125" style="997"/>
    <col min="8962" max="8962" width="13.453125" style="997" customWidth="1"/>
    <col min="8963" max="8963" width="1.453125" style="997" customWidth="1"/>
    <col min="8964" max="8964" width="18.26953125" style="997" customWidth="1"/>
    <col min="8965" max="8965" width="2" style="997" customWidth="1"/>
    <col min="8966" max="8970" width="15.7265625" style="997" customWidth="1"/>
    <col min="8971" max="8971" width="13.7265625" style="997" customWidth="1"/>
    <col min="8972" max="9217" width="11.453125" style="997"/>
    <col min="9218" max="9218" width="13.453125" style="997" customWidth="1"/>
    <col min="9219" max="9219" width="1.453125" style="997" customWidth="1"/>
    <col min="9220" max="9220" width="18.26953125" style="997" customWidth="1"/>
    <col min="9221" max="9221" width="2" style="997" customWidth="1"/>
    <col min="9222" max="9226" width="15.7265625" style="997" customWidth="1"/>
    <col min="9227" max="9227" width="13.7265625" style="997" customWidth="1"/>
    <col min="9228" max="9473" width="11.453125" style="997"/>
    <col min="9474" max="9474" width="13.453125" style="997" customWidth="1"/>
    <col min="9475" max="9475" width="1.453125" style="997" customWidth="1"/>
    <col min="9476" max="9476" width="18.26953125" style="997" customWidth="1"/>
    <col min="9477" max="9477" width="2" style="997" customWidth="1"/>
    <col min="9478" max="9482" width="15.7265625" style="997" customWidth="1"/>
    <col min="9483" max="9483" width="13.7265625" style="997" customWidth="1"/>
    <col min="9484" max="9729" width="11.453125" style="997"/>
    <col min="9730" max="9730" width="13.453125" style="997" customWidth="1"/>
    <col min="9731" max="9731" width="1.453125" style="997" customWidth="1"/>
    <col min="9732" max="9732" width="18.26953125" style="997" customWidth="1"/>
    <col min="9733" max="9733" width="2" style="997" customWidth="1"/>
    <col min="9734" max="9738" width="15.7265625" style="997" customWidth="1"/>
    <col min="9739" max="9739" width="13.7265625" style="997" customWidth="1"/>
    <col min="9740" max="9985" width="11.453125" style="997"/>
    <col min="9986" max="9986" width="13.453125" style="997" customWidth="1"/>
    <col min="9987" max="9987" width="1.453125" style="997" customWidth="1"/>
    <col min="9988" max="9988" width="18.26953125" style="997" customWidth="1"/>
    <col min="9989" max="9989" width="2" style="997" customWidth="1"/>
    <col min="9990" max="9994" width="15.7265625" style="997" customWidth="1"/>
    <col min="9995" max="9995" width="13.7265625" style="997" customWidth="1"/>
    <col min="9996" max="10241" width="11.453125" style="997"/>
    <col min="10242" max="10242" width="13.453125" style="997" customWidth="1"/>
    <col min="10243" max="10243" width="1.453125" style="997" customWidth="1"/>
    <col min="10244" max="10244" width="18.26953125" style="997" customWidth="1"/>
    <col min="10245" max="10245" width="2" style="997" customWidth="1"/>
    <col min="10246" max="10250" width="15.7265625" style="997" customWidth="1"/>
    <col min="10251" max="10251" width="13.7265625" style="997" customWidth="1"/>
    <col min="10252" max="10497" width="11.453125" style="997"/>
    <col min="10498" max="10498" width="13.453125" style="997" customWidth="1"/>
    <col min="10499" max="10499" width="1.453125" style="997" customWidth="1"/>
    <col min="10500" max="10500" width="18.26953125" style="997" customWidth="1"/>
    <col min="10501" max="10501" width="2" style="997" customWidth="1"/>
    <col min="10502" max="10506" width="15.7265625" style="997" customWidth="1"/>
    <col min="10507" max="10507" width="13.7265625" style="997" customWidth="1"/>
    <col min="10508" max="10753" width="11.453125" style="997"/>
    <col min="10754" max="10754" width="13.453125" style="997" customWidth="1"/>
    <col min="10755" max="10755" width="1.453125" style="997" customWidth="1"/>
    <col min="10756" max="10756" width="18.26953125" style="997" customWidth="1"/>
    <col min="10757" max="10757" width="2" style="997" customWidth="1"/>
    <col min="10758" max="10762" width="15.7265625" style="997" customWidth="1"/>
    <col min="10763" max="10763" width="13.7265625" style="997" customWidth="1"/>
    <col min="10764" max="11009" width="11.453125" style="997"/>
    <col min="11010" max="11010" width="13.453125" style="997" customWidth="1"/>
    <col min="11011" max="11011" width="1.453125" style="997" customWidth="1"/>
    <col min="11012" max="11012" width="18.26953125" style="997" customWidth="1"/>
    <col min="11013" max="11013" width="2" style="997" customWidth="1"/>
    <col min="11014" max="11018" width="15.7265625" style="997" customWidth="1"/>
    <col min="11019" max="11019" width="13.7265625" style="997" customWidth="1"/>
    <col min="11020" max="11265" width="11.453125" style="997"/>
    <col min="11266" max="11266" width="13.453125" style="997" customWidth="1"/>
    <col min="11267" max="11267" width="1.453125" style="997" customWidth="1"/>
    <col min="11268" max="11268" width="18.26953125" style="997" customWidth="1"/>
    <col min="11269" max="11269" width="2" style="997" customWidth="1"/>
    <col min="11270" max="11274" width="15.7265625" style="997" customWidth="1"/>
    <col min="11275" max="11275" width="13.7265625" style="997" customWidth="1"/>
    <col min="11276" max="11521" width="11.453125" style="997"/>
    <col min="11522" max="11522" width="13.453125" style="997" customWidth="1"/>
    <col min="11523" max="11523" width="1.453125" style="997" customWidth="1"/>
    <col min="11524" max="11524" width="18.26953125" style="997" customWidth="1"/>
    <col min="11525" max="11525" width="2" style="997" customWidth="1"/>
    <col min="11526" max="11530" width="15.7265625" style="997" customWidth="1"/>
    <col min="11531" max="11531" width="13.7265625" style="997" customWidth="1"/>
    <col min="11532" max="11777" width="11.453125" style="997"/>
    <col min="11778" max="11778" width="13.453125" style="997" customWidth="1"/>
    <col min="11779" max="11779" width="1.453125" style="997" customWidth="1"/>
    <col min="11780" max="11780" width="18.26953125" style="997" customWidth="1"/>
    <col min="11781" max="11781" width="2" style="997" customWidth="1"/>
    <col min="11782" max="11786" width="15.7265625" style="997" customWidth="1"/>
    <col min="11787" max="11787" width="13.7265625" style="997" customWidth="1"/>
    <col min="11788" max="12033" width="11.453125" style="997"/>
    <col min="12034" max="12034" width="13.453125" style="997" customWidth="1"/>
    <col min="12035" max="12035" width="1.453125" style="997" customWidth="1"/>
    <col min="12036" max="12036" width="18.26953125" style="997" customWidth="1"/>
    <col min="12037" max="12037" width="2" style="997" customWidth="1"/>
    <col min="12038" max="12042" width="15.7265625" style="997" customWidth="1"/>
    <col min="12043" max="12043" width="13.7265625" style="997" customWidth="1"/>
    <col min="12044" max="12289" width="11.453125" style="997"/>
    <col min="12290" max="12290" width="13.453125" style="997" customWidth="1"/>
    <col min="12291" max="12291" width="1.453125" style="997" customWidth="1"/>
    <col min="12292" max="12292" width="18.26953125" style="997" customWidth="1"/>
    <col min="12293" max="12293" width="2" style="997" customWidth="1"/>
    <col min="12294" max="12298" width="15.7265625" style="997" customWidth="1"/>
    <col min="12299" max="12299" width="13.7265625" style="997" customWidth="1"/>
    <col min="12300" max="12545" width="11.453125" style="997"/>
    <col min="12546" max="12546" width="13.453125" style="997" customWidth="1"/>
    <col min="12547" max="12547" width="1.453125" style="997" customWidth="1"/>
    <col min="12548" max="12548" width="18.26953125" style="997" customWidth="1"/>
    <col min="12549" max="12549" width="2" style="997" customWidth="1"/>
    <col min="12550" max="12554" width="15.7265625" style="997" customWidth="1"/>
    <col min="12555" max="12555" width="13.7265625" style="997" customWidth="1"/>
    <col min="12556" max="12801" width="11.453125" style="997"/>
    <col min="12802" max="12802" width="13.453125" style="997" customWidth="1"/>
    <col min="12803" max="12803" width="1.453125" style="997" customWidth="1"/>
    <col min="12804" max="12804" width="18.26953125" style="997" customWidth="1"/>
    <col min="12805" max="12805" width="2" style="997" customWidth="1"/>
    <col min="12806" max="12810" width="15.7265625" style="997" customWidth="1"/>
    <col min="12811" max="12811" width="13.7265625" style="997" customWidth="1"/>
    <col min="12812" max="13057" width="11.453125" style="997"/>
    <col min="13058" max="13058" width="13.453125" style="997" customWidth="1"/>
    <col min="13059" max="13059" width="1.453125" style="997" customWidth="1"/>
    <col min="13060" max="13060" width="18.26953125" style="997" customWidth="1"/>
    <col min="13061" max="13061" width="2" style="997" customWidth="1"/>
    <col min="13062" max="13066" width="15.7265625" style="997" customWidth="1"/>
    <col min="13067" max="13067" width="13.7265625" style="997" customWidth="1"/>
    <col min="13068" max="13313" width="11.453125" style="997"/>
    <col min="13314" max="13314" width="13.453125" style="997" customWidth="1"/>
    <col min="13315" max="13315" width="1.453125" style="997" customWidth="1"/>
    <col min="13316" max="13316" width="18.26953125" style="997" customWidth="1"/>
    <col min="13317" max="13317" width="2" style="997" customWidth="1"/>
    <col min="13318" max="13322" width="15.7265625" style="997" customWidth="1"/>
    <col min="13323" max="13323" width="13.7265625" style="997" customWidth="1"/>
    <col min="13324" max="13569" width="11.453125" style="997"/>
    <col min="13570" max="13570" width="13.453125" style="997" customWidth="1"/>
    <col min="13571" max="13571" width="1.453125" style="997" customWidth="1"/>
    <col min="13572" max="13572" width="18.26953125" style="997" customWidth="1"/>
    <col min="13573" max="13573" width="2" style="997" customWidth="1"/>
    <col min="13574" max="13578" width="15.7265625" style="997" customWidth="1"/>
    <col min="13579" max="13579" width="13.7265625" style="997" customWidth="1"/>
    <col min="13580" max="13825" width="11.453125" style="997"/>
    <col min="13826" max="13826" width="13.453125" style="997" customWidth="1"/>
    <col min="13827" max="13827" width="1.453125" style="997" customWidth="1"/>
    <col min="13828" max="13828" width="18.26953125" style="997" customWidth="1"/>
    <col min="13829" max="13829" width="2" style="997" customWidth="1"/>
    <col min="13830" max="13834" width="15.7265625" style="997" customWidth="1"/>
    <col min="13835" max="13835" width="13.7265625" style="997" customWidth="1"/>
    <col min="13836" max="14081" width="11.453125" style="997"/>
    <col min="14082" max="14082" width="13.453125" style="997" customWidth="1"/>
    <col min="14083" max="14083" width="1.453125" style="997" customWidth="1"/>
    <col min="14084" max="14084" width="18.26953125" style="997" customWidth="1"/>
    <col min="14085" max="14085" width="2" style="997" customWidth="1"/>
    <col min="14086" max="14090" width="15.7265625" style="997" customWidth="1"/>
    <col min="14091" max="14091" width="13.7265625" style="997" customWidth="1"/>
    <col min="14092" max="14337" width="11.453125" style="997"/>
    <col min="14338" max="14338" width="13.453125" style="997" customWidth="1"/>
    <col min="14339" max="14339" width="1.453125" style="997" customWidth="1"/>
    <col min="14340" max="14340" width="18.26953125" style="997" customWidth="1"/>
    <col min="14341" max="14341" width="2" style="997" customWidth="1"/>
    <col min="14342" max="14346" width="15.7265625" style="997" customWidth="1"/>
    <col min="14347" max="14347" width="13.7265625" style="997" customWidth="1"/>
    <col min="14348" max="14593" width="11.453125" style="997"/>
    <col min="14594" max="14594" width="13.453125" style="997" customWidth="1"/>
    <col min="14595" max="14595" width="1.453125" style="997" customWidth="1"/>
    <col min="14596" max="14596" width="18.26953125" style="997" customWidth="1"/>
    <col min="14597" max="14597" width="2" style="997" customWidth="1"/>
    <col min="14598" max="14602" width="15.7265625" style="997" customWidth="1"/>
    <col min="14603" max="14603" width="13.7265625" style="997" customWidth="1"/>
    <col min="14604" max="14849" width="11.453125" style="997"/>
    <col min="14850" max="14850" width="13.453125" style="997" customWidth="1"/>
    <col min="14851" max="14851" width="1.453125" style="997" customWidth="1"/>
    <col min="14852" max="14852" width="18.26953125" style="997" customWidth="1"/>
    <col min="14853" max="14853" width="2" style="997" customWidth="1"/>
    <col min="14854" max="14858" width="15.7265625" style="997" customWidth="1"/>
    <col min="14859" max="14859" width="13.7265625" style="997" customWidth="1"/>
    <col min="14860" max="15105" width="11.453125" style="997"/>
    <col min="15106" max="15106" width="13.453125" style="997" customWidth="1"/>
    <col min="15107" max="15107" width="1.453125" style="997" customWidth="1"/>
    <col min="15108" max="15108" width="18.26953125" style="997" customWidth="1"/>
    <col min="15109" max="15109" width="2" style="997" customWidth="1"/>
    <col min="15110" max="15114" width="15.7265625" style="997" customWidth="1"/>
    <col min="15115" max="15115" width="13.7265625" style="997" customWidth="1"/>
    <col min="15116" max="15361" width="11.453125" style="997"/>
    <col min="15362" max="15362" width="13.453125" style="997" customWidth="1"/>
    <col min="15363" max="15363" width="1.453125" style="997" customWidth="1"/>
    <col min="15364" max="15364" width="18.26953125" style="997" customWidth="1"/>
    <col min="15365" max="15365" width="2" style="997" customWidth="1"/>
    <col min="15366" max="15370" width="15.7265625" style="997" customWidth="1"/>
    <col min="15371" max="15371" width="13.7265625" style="997" customWidth="1"/>
    <col min="15372" max="15617" width="11.453125" style="997"/>
    <col min="15618" max="15618" width="13.453125" style="997" customWidth="1"/>
    <col min="15619" max="15619" width="1.453125" style="997" customWidth="1"/>
    <col min="15620" max="15620" width="18.26953125" style="997" customWidth="1"/>
    <col min="15621" max="15621" width="2" style="997" customWidth="1"/>
    <col min="15622" max="15626" width="15.7265625" style="997" customWidth="1"/>
    <col min="15627" max="15627" width="13.7265625" style="997" customWidth="1"/>
    <col min="15628" max="15873" width="11.453125" style="997"/>
    <col min="15874" max="15874" width="13.453125" style="997" customWidth="1"/>
    <col min="15875" max="15875" width="1.453125" style="997" customWidth="1"/>
    <col min="15876" max="15876" width="18.26953125" style="997" customWidth="1"/>
    <col min="15877" max="15877" width="2" style="997" customWidth="1"/>
    <col min="15878" max="15882" width="15.7265625" style="997" customWidth="1"/>
    <col min="15883" max="15883" width="13.7265625" style="997" customWidth="1"/>
    <col min="15884" max="16129" width="11.453125" style="997"/>
    <col min="16130" max="16130" width="13.453125" style="997" customWidth="1"/>
    <col min="16131" max="16131" width="1.453125" style="997" customWidth="1"/>
    <col min="16132" max="16132" width="18.26953125" style="997" customWidth="1"/>
    <col min="16133" max="16133" width="2" style="997" customWidth="1"/>
    <col min="16134" max="16138" width="15.7265625" style="997" customWidth="1"/>
    <col min="16139" max="16139" width="13.7265625" style="997" customWidth="1"/>
    <col min="16140" max="16384" width="11.453125" style="997"/>
  </cols>
  <sheetData>
    <row r="1" spans="1:14" s="954" customFormat="1" ht="18">
      <c r="A1" s="942" t="str">
        <f>"Section 8c : Bilan - Rémunération des artistes et des créateurs "&amp;'Page de garde'!C4</f>
        <v>Section 8c : Bilan - Rémunération des artistes et des créateurs 2021-2022</v>
      </c>
      <c r="B1" s="1107"/>
      <c r="C1" s="957"/>
      <c r="D1" s="942"/>
      <c r="E1" s="958"/>
      <c r="F1" s="942"/>
      <c r="G1" s="958"/>
      <c r="H1" s="942"/>
      <c r="J1" s="942"/>
      <c r="K1" s="1019" t="s">
        <v>337</v>
      </c>
    </row>
    <row r="2" spans="1:14" s="954" customFormat="1" ht="15.5">
      <c r="A2" s="987" t="s">
        <v>709</v>
      </c>
      <c r="B2" s="987"/>
      <c r="C2" s="957"/>
      <c r="D2" s="987"/>
      <c r="E2" s="958"/>
      <c r="F2" s="987"/>
      <c r="G2" s="958"/>
      <c r="H2" s="987"/>
      <c r="J2" s="987"/>
      <c r="K2" s="1019"/>
    </row>
    <row r="3" spans="1:14" ht="18.75" customHeight="1">
      <c r="A3" s="918" t="s">
        <v>711</v>
      </c>
      <c r="B3" s="918"/>
      <c r="D3" s="918"/>
      <c r="F3" s="918"/>
      <c r="H3" s="918"/>
      <c r="J3" s="918"/>
    </row>
    <row r="4" spans="1:14" ht="17.25" customHeight="1">
      <c r="A4" s="36" t="s">
        <v>456</v>
      </c>
      <c r="B4" s="918"/>
      <c r="D4" s="918"/>
      <c r="F4" s="918"/>
      <c r="H4" s="918"/>
      <c r="J4" s="918"/>
    </row>
    <row r="5" spans="1:14" ht="17.25" hidden="1" customHeight="1">
      <c r="A5" s="36"/>
      <c r="B5" s="918"/>
      <c r="D5" s="918"/>
      <c r="F5" s="918"/>
      <c r="H5" s="918"/>
      <c r="J5" s="918"/>
    </row>
    <row r="6" spans="1:14" ht="17.25" hidden="1" customHeight="1">
      <c r="A6" s="36"/>
      <c r="B6" s="918"/>
      <c r="D6" s="918"/>
      <c r="F6" s="918"/>
      <c r="H6" s="918"/>
      <c r="J6" s="918"/>
    </row>
    <row r="7" spans="1:14" ht="19.5" customHeight="1">
      <c r="A7" s="1259" t="s">
        <v>9</v>
      </c>
      <c r="B7" s="988"/>
      <c r="C7" s="1497">
        <f>'Page de garde'!$C$3</f>
        <v>0</v>
      </c>
      <c r="D7" s="1498"/>
      <c r="E7" s="1497"/>
      <c r="F7" s="1498"/>
      <c r="G7" s="1497"/>
      <c r="H7" s="1498"/>
      <c r="I7" s="1497"/>
      <c r="J7" s="988"/>
    </row>
    <row r="8" spans="1:14" ht="12" customHeight="1">
      <c r="A8" s="36"/>
      <c r="B8" s="36"/>
      <c r="D8" s="36"/>
      <c r="F8" s="36"/>
      <c r="H8" s="36"/>
      <c r="J8" s="36"/>
    </row>
    <row r="9" spans="1:14" ht="11.5">
      <c r="A9" s="997"/>
      <c r="B9" s="844"/>
      <c r="C9" s="959">
        <v>1</v>
      </c>
      <c r="D9" s="844"/>
      <c r="E9" s="959">
        <v>2</v>
      </c>
      <c r="F9" s="844"/>
      <c r="G9" s="959">
        <v>3</v>
      </c>
      <c r="H9" s="844"/>
      <c r="I9" s="959">
        <v>4</v>
      </c>
      <c r="J9" s="844"/>
    </row>
    <row r="10" spans="1:14" ht="21" customHeight="1">
      <c r="A10" s="886" t="s">
        <v>467</v>
      </c>
      <c r="B10" s="844"/>
      <c r="C10" s="960"/>
      <c r="D10" s="844"/>
      <c r="E10" s="961"/>
      <c r="F10" s="844"/>
      <c r="G10" s="961"/>
      <c r="H10" s="844"/>
      <c r="I10" s="961"/>
      <c r="J10" s="844"/>
    </row>
    <row r="11" spans="1:14" ht="10.5" customHeight="1">
      <c r="A11" s="886"/>
      <c r="B11" s="844"/>
      <c r="C11" s="1495"/>
      <c r="D11" s="844"/>
      <c r="E11" s="1496"/>
      <c r="F11" s="844"/>
      <c r="G11" s="1496"/>
      <c r="H11" s="844"/>
      <c r="I11" s="1496"/>
      <c r="J11" s="844"/>
    </row>
    <row r="12" spans="1:14" ht="17.25" customHeight="1">
      <c r="A12" s="948" t="s">
        <v>707</v>
      </c>
      <c r="B12" s="844"/>
      <c r="C12" s="1434"/>
      <c r="D12" s="844"/>
      <c r="E12" s="1434"/>
      <c r="F12" s="844"/>
      <c r="G12" s="1434"/>
      <c r="H12" s="844"/>
      <c r="I12" s="1434"/>
      <c r="J12" s="844"/>
    </row>
    <row r="13" spans="1:14" ht="11.5" hidden="1">
      <c r="A13" s="948"/>
      <c r="B13" s="875"/>
      <c r="C13" s="892"/>
      <c r="D13" s="844"/>
      <c r="E13" s="892"/>
      <c r="F13" s="844"/>
      <c r="G13" s="892"/>
      <c r="H13" s="844"/>
      <c r="I13" s="892"/>
      <c r="J13" s="844"/>
    </row>
    <row r="14" spans="1:14" ht="11.5" hidden="1">
      <c r="A14" s="996" t="s">
        <v>746</v>
      </c>
      <c r="B14" s="1253"/>
      <c r="C14" s="1502">
        <f>IF(AND(B27="",B28=""),0,1)</f>
        <v>0</v>
      </c>
      <c r="D14" s="1454"/>
      <c r="E14" s="1503">
        <f>IF(AND(D27="",D28=""),0,1)</f>
        <v>0</v>
      </c>
      <c r="F14" s="1454"/>
      <c r="G14" s="1503">
        <f>IF(AND(F27="",F28=""),0,1)</f>
        <v>0</v>
      </c>
      <c r="H14" s="1454"/>
      <c r="I14" s="1503">
        <f>IF(AND(H27="",H28=""),0,1)</f>
        <v>0</v>
      </c>
      <c r="J14" s="1454"/>
      <c r="K14" s="1434">
        <f>SUM(C14:I14)</f>
        <v>0</v>
      </c>
      <c r="N14" s="1049"/>
    </row>
    <row r="15" spans="1:14" ht="12" hidden="1">
      <c r="A15" s="996"/>
      <c r="B15" s="1260"/>
      <c r="C15" s="1073"/>
      <c r="D15" s="1456"/>
      <c r="E15" s="1073"/>
      <c r="F15" s="1456"/>
      <c r="G15" s="1073"/>
      <c r="H15" s="1456"/>
      <c r="I15" s="1073"/>
      <c r="J15" s="1456"/>
      <c r="K15" s="844"/>
      <c r="N15" s="1049"/>
    </row>
    <row r="16" spans="1:14" ht="12" hidden="1">
      <c r="A16" s="996"/>
      <c r="B16" s="1260"/>
      <c r="C16" s="1073"/>
      <c r="D16" s="1456"/>
      <c r="E16" s="1073"/>
      <c r="F16" s="1456"/>
      <c r="G16" s="1073"/>
      <c r="H16" s="1456"/>
      <c r="I16" s="1073"/>
      <c r="J16" s="1456"/>
      <c r="K16" s="844"/>
      <c r="N16" s="1049"/>
    </row>
    <row r="17" spans="1:14" ht="12" hidden="1">
      <c r="A17" s="996"/>
      <c r="B17" s="1260"/>
      <c r="C17" s="1073"/>
      <c r="D17" s="1456"/>
      <c r="E17" s="1073"/>
      <c r="F17" s="1456"/>
      <c r="G17" s="1073"/>
      <c r="H17" s="1456"/>
      <c r="I17" s="1073"/>
      <c r="J17" s="1456"/>
      <c r="K17" s="844"/>
      <c r="N17" s="1049"/>
    </row>
    <row r="18" spans="1:14" ht="11.5">
      <c r="A18" s="996"/>
      <c r="B18" s="996"/>
      <c r="C18" s="1073"/>
      <c r="D18" s="886"/>
      <c r="E18" s="1073"/>
      <c r="F18" s="886"/>
      <c r="G18" s="1073"/>
      <c r="H18" s="886"/>
      <c r="I18" s="1073"/>
      <c r="J18" s="886"/>
      <c r="N18" s="1049"/>
    </row>
    <row r="19" spans="1:14" ht="11.5">
      <c r="A19" s="956" t="s">
        <v>714</v>
      </c>
      <c r="B19" s="1049"/>
      <c r="C19" s="962"/>
      <c r="D19" s="1352"/>
      <c r="F19" s="1352"/>
      <c r="H19" s="1352"/>
      <c r="J19" s="1702" t="s">
        <v>468</v>
      </c>
      <c r="K19" s="1703"/>
    </row>
    <row r="20" spans="1:14" s="963" customFormat="1" ht="11.5">
      <c r="A20" s="850" t="s">
        <v>726</v>
      </c>
      <c r="B20" s="1441" t="s">
        <v>617</v>
      </c>
      <c r="C20" s="1440"/>
      <c r="D20" s="1441" t="s">
        <v>617</v>
      </c>
      <c r="E20" s="1440"/>
      <c r="F20" s="1441" t="s">
        <v>617</v>
      </c>
      <c r="G20" s="1440"/>
      <c r="H20" s="1441" t="s">
        <v>617</v>
      </c>
      <c r="I20" s="1440"/>
      <c r="J20" s="1441" t="s">
        <v>617</v>
      </c>
      <c r="K20" s="1440"/>
    </row>
    <row r="21" spans="1:14" s="963" customFormat="1" ht="14.15" customHeight="1">
      <c r="A21" s="1261" t="s">
        <v>576</v>
      </c>
      <c r="B21" s="1443"/>
      <c r="C21" s="1442"/>
      <c r="D21" s="1443"/>
      <c r="E21" s="1442"/>
      <c r="F21" s="1443"/>
      <c r="G21" s="1442"/>
      <c r="H21" s="1443"/>
      <c r="I21" s="1442"/>
      <c r="J21" s="1443">
        <f>B21+D21+F21+H21</f>
        <v>0</v>
      </c>
      <c r="K21" s="1442">
        <f>C21+E21+G21+I21</f>
        <v>0</v>
      </c>
    </row>
    <row r="22" spans="1:14" s="963" customFormat="1" ht="14.15" customHeight="1">
      <c r="A22" s="1261" t="s">
        <v>577</v>
      </c>
      <c r="B22" s="1443"/>
      <c r="C22" s="1442"/>
      <c r="D22" s="1443"/>
      <c r="E22" s="1442"/>
      <c r="F22" s="1443"/>
      <c r="G22" s="1442"/>
      <c r="H22" s="1443"/>
      <c r="I22" s="1442"/>
      <c r="J22" s="1443">
        <f>B22+D22+F22+H22</f>
        <v>0</v>
      </c>
      <c r="K22" s="1442">
        <f>C22+E22+G22+I22</f>
        <v>0</v>
      </c>
    </row>
    <row r="23" spans="1:14" s="963" customFormat="1" ht="11.5">
      <c r="A23" s="850" t="s">
        <v>469</v>
      </c>
      <c r="B23" s="1441" t="s">
        <v>617</v>
      </c>
      <c r="C23" s="1440"/>
      <c r="D23" s="1441" t="s">
        <v>617</v>
      </c>
      <c r="E23" s="1440"/>
      <c r="F23" s="1441" t="s">
        <v>617</v>
      </c>
      <c r="G23" s="1440"/>
      <c r="H23" s="1441" t="s">
        <v>617</v>
      </c>
      <c r="I23" s="1440"/>
      <c r="J23" s="1441" t="s">
        <v>617</v>
      </c>
      <c r="K23" s="1440"/>
    </row>
    <row r="24" spans="1:14" s="963" customFormat="1" ht="14.15" customHeight="1">
      <c r="A24" s="1261" t="s">
        <v>576</v>
      </c>
      <c r="B24" s="1443"/>
      <c r="C24" s="1442"/>
      <c r="D24" s="1443"/>
      <c r="E24" s="1442"/>
      <c r="F24" s="1443"/>
      <c r="G24" s="1442"/>
      <c r="H24" s="1443"/>
      <c r="I24" s="1442"/>
      <c r="J24" s="1443">
        <f>B24+D24+F24+H24</f>
        <v>0</v>
      </c>
      <c r="K24" s="1442">
        <f>C24+E24+G24+I24</f>
        <v>0</v>
      </c>
    </row>
    <row r="25" spans="1:14" s="963" customFormat="1" ht="14.15" customHeight="1">
      <c r="A25" s="1261" t="s">
        <v>577</v>
      </c>
      <c r="B25" s="1443"/>
      <c r="C25" s="1442"/>
      <c r="D25" s="1443"/>
      <c r="E25" s="1442"/>
      <c r="F25" s="1443"/>
      <c r="G25" s="1442"/>
      <c r="H25" s="1443"/>
      <c r="I25" s="1442"/>
      <c r="J25" s="1443">
        <f>B25+D25+F25+H25</f>
        <v>0</v>
      </c>
      <c r="K25" s="1442">
        <f>C25+E25+G25+I25</f>
        <v>0</v>
      </c>
    </row>
    <row r="26" spans="1:14" s="963" customFormat="1" ht="11.5">
      <c r="A26" s="850" t="s">
        <v>470</v>
      </c>
      <c r="B26" s="1441" t="s">
        <v>617</v>
      </c>
      <c r="C26" s="1445"/>
      <c r="D26" s="1441" t="s">
        <v>617</v>
      </c>
      <c r="E26" s="1445"/>
      <c r="F26" s="1441" t="s">
        <v>617</v>
      </c>
      <c r="G26" s="1445"/>
      <c r="H26" s="1441" t="s">
        <v>617</v>
      </c>
      <c r="I26" s="1445"/>
      <c r="J26" s="1441" t="s">
        <v>617</v>
      </c>
      <c r="K26" s="1445"/>
    </row>
    <row r="27" spans="1:14" s="963" customFormat="1" ht="11.5">
      <c r="A27" s="1261" t="s">
        <v>576</v>
      </c>
      <c r="B27" s="1443"/>
      <c r="C27" s="1442"/>
      <c r="D27" s="1443"/>
      <c r="E27" s="1442"/>
      <c r="F27" s="1443"/>
      <c r="G27" s="1442"/>
      <c r="H27" s="1443"/>
      <c r="I27" s="1442"/>
      <c r="J27" s="1443">
        <f>B27+D27+F27+H27</f>
        <v>0</v>
      </c>
      <c r="K27" s="1442">
        <f>C27+E27+G27+I27</f>
        <v>0</v>
      </c>
    </row>
    <row r="28" spans="1:14" s="963" customFormat="1" ht="11.5">
      <c r="A28" s="1261" t="s">
        <v>577</v>
      </c>
      <c r="B28" s="1443"/>
      <c r="C28" s="1442"/>
      <c r="D28" s="1443"/>
      <c r="E28" s="1442"/>
      <c r="F28" s="1443"/>
      <c r="G28" s="1442"/>
      <c r="H28" s="1443"/>
      <c r="I28" s="1442"/>
      <c r="J28" s="1443">
        <f>B28+D28+F28+H28</f>
        <v>0</v>
      </c>
      <c r="K28" s="1442">
        <f>C28+E28+G28+I28</f>
        <v>0</v>
      </c>
    </row>
    <row r="29" spans="1:14" s="963" customFormat="1" ht="10.5" customHeight="1">
      <c r="A29" s="850" t="s">
        <v>471</v>
      </c>
      <c r="B29" s="1441" t="s">
        <v>617</v>
      </c>
      <c r="C29" s="1445"/>
      <c r="D29" s="1441" t="s">
        <v>617</v>
      </c>
      <c r="E29" s="1445"/>
      <c r="F29" s="1441" t="s">
        <v>617</v>
      </c>
      <c r="G29" s="1445"/>
      <c r="H29" s="1441" t="s">
        <v>617</v>
      </c>
      <c r="I29" s="1445"/>
      <c r="J29" s="1441" t="s">
        <v>617</v>
      </c>
      <c r="K29" s="1445"/>
    </row>
    <row r="30" spans="1:14" s="963" customFormat="1" ht="14.15" customHeight="1">
      <c r="A30" s="1261" t="s">
        <v>576</v>
      </c>
      <c r="B30" s="1443"/>
      <c r="C30" s="1442"/>
      <c r="D30" s="1443"/>
      <c r="E30" s="1442"/>
      <c r="F30" s="1443"/>
      <c r="G30" s="1442"/>
      <c r="H30" s="1443"/>
      <c r="I30" s="1442"/>
      <c r="J30" s="1443">
        <f>B30+D30+F30+H30</f>
        <v>0</v>
      </c>
      <c r="K30" s="1442">
        <f>C30+E30+G30+I30</f>
        <v>0</v>
      </c>
    </row>
    <row r="31" spans="1:14" s="963" customFormat="1" ht="14.15" customHeight="1">
      <c r="A31" s="1261" t="s">
        <v>577</v>
      </c>
      <c r="B31" s="1443"/>
      <c r="C31" s="1442"/>
      <c r="D31" s="1443"/>
      <c r="E31" s="1442"/>
      <c r="F31" s="1443"/>
      <c r="G31" s="1442"/>
      <c r="H31" s="1443"/>
      <c r="I31" s="1442"/>
      <c r="J31" s="1443">
        <f>B31+D31+F31+H31</f>
        <v>0</v>
      </c>
      <c r="K31" s="1442">
        <f>C31+E31+G31+I31</f>
        <v>0</v>
      </c>
    </row>
    <row r="32" spans="1:14" s="963" customFormat="1" ht="10.5" customHeight="1">
      <c r="A32" s="850" t="s">
        <v>472</v>
      </c>
      <c r="B32" s="1441" t="s">
        <v>617</v>
      </c>
      <c r="C32" s="1445"/>
      <c r="D32" s="1441" t="s">
        <v>617</v>
      </c>
      <c r="E32" s="1445"/>
      <c r="F32" s="1441" t="s">
        <v>617</v>
      </c>
      <c r="G32" s="1445"/>
      <c r="H32" s="1441" t="s">
        <v>617</v>
      </c>
      <c r="I32" s="1445"/>
      <c r="J32" s="1441" t="s">
        <v>617</v>
      </c>
      <c r="K32" s="1445"/>
    </row>
    <row r="33" spans="1:14" s="963" customFormat="1" ht="14.15" customHeight="1">
      <c r="A33" s="1261" t="s">
        <v>576</v>
      </c>
      <c r="B33" s="1443"/>
      <c r="C33" s="1442"/>
      <c r="D33" s="1443"/>
      <c r="E33" s="1442"/>
      <c r="F33" s="1443"/>
      <c r="G33" s="1442"/>
      <c r="H33" s="1443"/>
      <c r="I33" s="1442"/>
      <c r="J33" s="1443">
        <f>B33+D33+F33+H33</f>
        <v>0</v>
      </c>
      <c r="K33" s="1442">
        <f>C33+E33+G33+I33</f>
        <v>0</v>
      </c>
    </row>
    <row r="34" spans="1:14" s="963" customFormat="1" ht="14.15" customHeight="1">
      <c r="A34" s="1261" t="s">
        <v>577</v>
      </c>
      <c r="B34" s="1443"/>
      <c r="C34" s="1442"/>
      <c r="D34" s="1443"/>
      <c r="E34" s="1442"/>
      <c r="F34" s="1443"/>
      <c r="G34" s="1442"/>
      <c r="H34" s="1443"/>
      <c r="I34" s="1442"/>
      <c r="J34" s="1443">
        <f>B34+D34+F34+H34</f>
        <v>0</v>
      </c>
      <c r="K34" s="1442">
        <f>C34+E34+G34+I34</f>
        <v>0</v>
      </c>
    </row>
    <row r="35" spans="1:14" s="963" customFormat="1" ht="14.15" customHeight="1">
      <c r="A35" s="850" t="s">
        <v>461</v>
      </c>
      <c r="C35" s="1442"/>
      <c r="D35" s="997"/>
      <c r="E35" s="1442"/>
      <c r="F35" s="997"/>
      <c r="G35" s="1442"/>
      <c r="H35" s="997"/>
      <c r="I35" s="1442"/>
      <c r="J35" s="997"/>
      <c r="K35" s="1442">
        <f>SUM(C35:I35)</f>
        <v>0</v>
      </c>
    </row>
    <row r="36" spans="1:14" s="963" customFormat="1" ht="14.15" customHeight="1">
      <c r="A36" s="850" t="s">
        <v>474</v>
      </c>
      <c r="C36" s="1442"/>
      <c r="D36" s="997"/>
      <c r="E36" s="1442"/>
      <c r="F36" s="997"/>
      <c r="G36" s="1442"/>
      <c r="H36" s="997"/>
      <c r="I36" s="1442"/>
      <c r="J36" s="997"/>
      <c r="K36" s="1442">
        <f>SUM(C36:I36)</f>
        <v>0</v>
      </c>
    </row>
    <row r="37" spans="1:14" s="963" customFormat="1" ht="14.15" customHeight="1">
      <c r="A37" s="850" t="s">
        <v>475</v>
      </c>
      <c r="C37" s="1442"/>
      <c r="D37" s="997"/>
      <c r="E37" s="1442"/>
      <c r="F37" s="997"/>
      <c r="G37" s="1442"/>
      <c r="H37" s="997"/>
      <c r="I37" s="1442"/>
      <c r="J37" s="997"/>
      <c r="K37" s="1442">
        <f t="shared" ref="K37:K40" si="0">SUM(C37:I37)</f>
        <v>0</v>
      </c>
    </row>
    <row r="38" spans="1:14" s="963" customFormat="1" ht="14.15" customHeight="1">
      <c r="A38" s="850" t="s">
        <v>463</v>
      </c>
      <c r="B38" s="998"/>
      <c r="C38" s="1442"/>
      <c r="D38" s="298"/>
      <c r="E38" s="1442"/>
      <c r="F38" s="298"/>
      <c r="G38" s="1442"/>
      <c r="H38" s="298"/>
      <c r="I38" s="1442"/>
      <c r="J38" s="298"/>
      <c r="K38" s="1442">
        <f t="shared" si="0"/>
        <v>0</v>
      </c>
    </row>
    <row r="39" spans="1:14" s="963" customFormat="1" ht="14.15" customHeight="1">
      <c r="A39" s="850" t="s">
        <v>504</v>
      </c>
      <c r="B39" s="998"/>
      <c r="C39" s="1442"/>
      <c r="D39" s="298"/>
      <c r="E39" s="1442"/>
      <c r="F39" s="298"/>
      <c r="G39" s="1442"/>
      <c r="H39" s="298"/>
      <c r="I39" s="1442"/>
      <c r="J39" s="298"/>
      <c r="K39" s="1442">
        <f t="shared" si="0"/>
        <v>0</v>
      </c>
    </row>
    <row r="40" spans="1:14" s="963" customFormat="1" ht="14.15" customHeight="1">
      <c r="A40" s="850" t="s">
        <v>476</v>
      </c>
      <c r="B40" s="998"/>
      <c r="C40" s="1442"/>
      <c r="D40" s="298"/>
      <c r="E40" s="1442"/>
      <c r="F40" s="298"/>
      <c r="G40" s="1442"/>
      <c r="H40" s="298"/>
      <c r="I40" s="1442"/>
      <c r="J40" s="298"/>
      <c r="K40" s="1442">
        <f t="shared" si="0"/>
        <v>0</v>
      </c>
    </row>
    <row r="41" spans="1:14" s="963" customFormat="1" ht="14.15" customHeight="1">
      <c r="A41" s="298" t="s">
        <v>473</v>
      </c>
      <c r="B41" s="945"/>
      <c r="C41" s="1442"/>
      <c r="D41" s="850"/>
      <c r="E41" s="1442"/>
      <c r="F41" s="850"/>
      <c r="G41" s="1442"/>
      <c r="H41" s="850"/>
      <c r="I41" s="1442"/>
      <c r="J41" s="850"/>
      <c r="K41" s="1442">
        <f>SUM(C41:I41)</f>
        <v>0</v>
      </c>
    </row>
    <row r="42" spans="1:14" s="963" customFormat="1" ht="14.15" customHeight="1" thickBot="1">
      <c r="A42" s="850" t="s">
        <v>12</v>
      </c>
      <c r="B42" s="945"/>
      <c r="C42" s="1442"/>
      <c r="D42" s="850"/>
      <c r="E42" s="1442"/>
      <c r="F42" s="850"/>
      <c r="G42" s="1442"/>
      <c r="H42" s="850"/>
      <c r="I42" s="1442"/>
      <c r="J42" s="850"/>
      <c r="K42" s="1442">
        <f>SUM(C42:I42)</f>
        <v>0</v>
      </c>
    </row>
    <row r="43" spans="1:14" ht="14.15" customHeight="1" thickBot="1">
      <c r="A43" s="886" t="s">
        <v>13</v>
      </c>
      <c r="B43" s="945"/>
      <c r="C43" s="1050">
        <f>SUM(C21:C42)</f>
        <v>0</v>
      </c>
      <c r="D43" s="850"/>
      <c r="E43" s="964">
        <f>SUM(E21:E42)</f>
        <v>0</v>
      </c>
      <c r="F43" s="850"/>
      <c r="G43" s="964">
        <f>SUM(G21:G42)</f>
        <v>0</v>
      </c>
      <c r="H43" s="850"/>
      <c r="I43" s="964">
        <f>SUM(I21:I42)</f>
        <v>0</v>
      </c>
      <c r="J43" s="850"/>
      <c r="K43" s="1018">
        <f>SUM(K21:K42)</f>
        <v>0</v>
      </c>
    </row>
    <row r="44" spans="1:14" ht="12.75" customHeight="1">
      <c r="B44" s="945"/>
      <c r="C44" s="962"/>
      <c r="D44" s="850"/>
      <c r="F44" s="850"/>
      <c r="H44" s="850"/>
      <c r="J44" s="850"/>
    </row>
    <row r="45" spans="1:14" ht="11.5">
      <c r="A45" s="1352" t="s">
        <v>748</v>
      </c>
      <c r="B45" s="1527"/>
      <c r="C45" s="1075"/>
      <c r="D45" s="1528"/>
      <c r="E45" s="1075"/>
      <c r="F45" s="1528"/>
      <c r="G45" s="1075"/>
      <c r="H45" s="1528"/>
      <c r="I45" s="1075"/>
      <c r="J45" s="1528"/>
      <c r="K45" s="844"/>
      <c r="N45" s="1049"/>
    </row>
    <row r="46" spans="1:14" ht="14.15" customHeight="1">
      <c r="A46" s="1261" t="s">
        <v>576</v>
      </c>
      <c r="B46" s="1249"/>
      <c r="C46" s="1540" t="str">
        <f>IF(C27="","",C27/(B27*C$14))</f>
        <v/>
      </c>
      <c r="D46" s="1439"/>
      <c r="E46" s="1540" t="str">
        <f>IF(E27="","",E27/(D27*E$14))</f>
        <v/>
      </c>
      <c r="F46" s="1439"/>
      <c r="G46" s="1540" t="str">
        <f>IF(G27="","",G27/(F27*G$14))</f>
        <v/>
      </c>
      <c r="H46" s="1439"/>
      <c r="I46" s="1540" t="str">
        <f>IF(I27="","",I27/(H27*I$14))</f>
        <v/>
      </c>
      <c r="J46" s="1439"/>
      <c r="K46" s="1540" t="str">
        <f>IF(OR(K27=0,J27=0),"",K27/(J27*K$14))</f>
        <v/>
      </c>
      <c r="N46" s="1049"/>
    </row>
    <row r="47" spans="1:14" ht="14.15" customHeight="1">
      <c r="A47" s="1261" t="s">
        <v>577</v>
      </c>
      <c r="B47" s="1249"/>
      <c r="C47" s="1540" t="str">
        <f>IF(C28="","",C28/(B28*C$14))</f>
        <v/>
      </c>
      <c r="D47" s="1439"/>
      <c r="E47" s="1540" t="str">
        <f>IF(E28="","",E28/(D28*E$14))</f>
        <v/>
      </c>
      <c r="F47" s="1439"/>
      <c r="G47" s="1540" t="str">
        <f>IF(G28="","",G28/(F28*G$14))</f>
        <v/>
      </c>
      <c r="H47" s="1439"/>
      <c r="I47" s="1540" t="str">
        <f>IF(I28="","",I28/(H28*I$14))</f>
        <v/>
      </c>
      <c r="J47" s="1439"/>
      <c r="K47" s="1540" t="str">
        <f>IF(OR(K28=0,J28=0),"",K28/(J28*K$14))</f>
        <v/>
      </c>
      <c r="N47" s="1049"/>
    </row>
    <row r="48" spans="1:14" ht="11.5">
      <c r="A48" s="1261"/>
      <c r="B48" s="1527"/>
      <c r="C48" s="1539"/>
      <c r="D48" s="1528"/>
      <c r="E48" s="1539"/>
      <c r="F48" s="1528"/>
      <c r="G48" s="1539"/>
      <c r="H48" s="1528"/>
      <c r="I48" s="1539"/>
      <c r="J48" s="1528"/>
      <c r="K48" s="1541"/>
      <c r="N48" s="1049"/>
    </row>
    <row r="49" spans="1:10" ht="7.5" customHeight="1">
      <c r="B49" s="992"/>
      <c r="D49" s="992"/>
      <c r="F49" s="992"/>
      <c r="H49" s="992"/>
      <c r="J49" s="992"/>
    </row>
    <row r="50" spans="1:10" ht="11.5">
      <c r="A50" s="945" t="s">
        <v>619</v>
      </c>
      <c r="B50" s="956"/>
      <c r="D50" s="956"/>
      <c r="F50" s="956"/>
      <c r="H50" s="956"/>
      <c r="J50" s="956"/>
    </row>
    <row r="51" spans="1:10" s="849" customFormat="1" ht="11.25" customHeight="1">
      <c r="B51" s="950"/>
      <c r="D51" s="950"/>
      <c r="F51" s="950"/>
      <c r="H51" s="950"/>
      <c r="J51" s="950"/>
    </row>
    <row r="52" spans="1:10" ht="12.75" customHeight="1">
      <c r="A52" s="997"/>
      <c r="B52" s="950"/>
      <c r="D52" s="950"/>
      <c r="F52" s="950"/>
      <c r="H52" s="950"/>
      <c r="J52" s="950"/>
    </row>
    <row r="57" spans="1:10" ht="21.75" customHeight="1"/>
    <row r="65" spans="1:14" s="849" customFormat="1">
      <c r="A65" s="850"/>
      <c r="C65" s="997"/>
      <c r="E65" s="997"/>
      <c r="G65" s="997"/>
      <c r="I65" s="997"/>
      <c r="K65" s="997"/>
      <c r="L65" s="997"/>
      <c r="M65" s="997"/>
      <c r="N65" s="997"/>
    </row>
    <row r="66" spans="1:14" s="849" customFormat="1">
      <c r="A66" s="850"/>
      <c r="C66" s="997"/>
      <c r="E66" s="997"/>
      <c r="G66" s="997"/>
      <c r="I66" s="997"/>
      <c r="K66" s="997"/>
      <c r="L66" s="997"/>
      <c r="M66" s="997"/>
      <c r="N66" s="997"/>
    </row>
    <row r="67" spans="1:14" s="849" customFormat="1">
      <c r="A67" s="850"/>
      <c r="C67" s="997"/>
      <c r="E67" s="997"/>
      <c r="G67" s="997"/>
      <c r="I67" s="997"/>
      <c r="K67" s="997"/>
      <c r="L67" s="997"/>
      <c r="M67" s="997"/>
      <c r="N67" s="997"/>
    </row>
    <row r="68" spans="1:14" s="849" customFormat="1">
      <c r="A68" s="850"/>
      <c r="C68" s="997"/>
      <c r="E68" s="997"/>
      <c r="G68" s="997"/>
      <c r="I68" s="997"/>
      <c r="K68" s="997"/>
      <c r="L68" s="997"/>
      <c r="M68" s="997"/>
      <c r="N68" s="997"/>
    </row>
    <row r="69" spans="1:14" s="849" customFormat="1">
      <c r="A69" s="850"/>
      <c r="C69" s="997"/>
      <c r="E69" s="997"/>
      <c r="G69" s="997"/>
      <c r="I69" s="997"/>
      <c r="K69" s="997"/>
      <c r="L69" s="997"/>
      <c r="M69" s="997"/>
      <c r="N69" s="997"/>
    </row>
    <row r="70" spans="1:14" s="849" customFormat="1">
      <c r="A70" s="850"/>
      <c r="C70" s="997"/>
      <c r="E70" s="997"/>
      <c r="G70" s="997"/>
      <c r="I70" s="997"/>
      <c r="K70" s="997"/>
      <c r="L70" s="997"/>
      <c r="M70" s="997"/>
      <c r="N70" s="997"/>
    </row>
    <row r="71" spans="1:14" s="849" customFormat="1">
      <c r="A71" s="850"/>
      <c r="C71" s="997"/>
      <c r="E71" s="997"/>
      <c r="G71" s="997"/>
      <c r="I71" s="997"/>
      <c r="K71" s="997"/>
      <c r="L71" s="997"/>
      <c r="M71" s="997"/>
      <c r="N71" s="997"/>
    </row>
    <row r="72" spans="1:14" s="849" customFormat="1">
      <c r="A72" s="850"/>
      <c r="C72" s="997"/>
      <c r="E72" s="997"/>
      <c r="G72" s="997"/>
      <c r="I72" s="997"/>
      <c r="K72" s="997"/>
      <c r="L72" s="997"/>
      <c r="M72" s="997"/>
      <c r="N72" s="997"/>
    </row>
    <row r="73" spans="1:14" s="849" customFormat="1">
      <c r="A73" s="850"/>
      <c r="C73" s="997"/>
      <c r="E73" s="997"/>
      <c r="G73" s="997"/>
      <c r="I73" s="997"/>
      <c r="K73" s="997"/>
      <c r="L73" s="997"/>
      <c r="M73" s="997"/>
      <c r="N73" s="997"/>
    </row>
    <row r="74" spans="1:14" s="849" customFormat="1">
      <c r="A74" s="850"/>
      <c r="C74" s="997"/>
      <c r="E74" s="997"/>
      <c r="G74" s="997"/>
      <c r="I74" s="997"/>
      <c r="K74" s="997"/>
      <c r="L74" s="997"/>
      <c r="M74" s="997"/>
      <c r="N74" s="997"/>
    </row>
    <row r="75" spans="1:14" s="849" customFormat="1">
      <c r="A75" s="850"/>
      <c r="C75" s="997"/>
      <c r="E75" s="997"/>
      <c r="G75" s="997"/>
      <c r="I75" s="997"/>
      <c r="K75" s="997"/>
      <c r="L75" s="997"/>
      <c r="M75" s="997"/>
      <c r="N75" s="997"/>
    </row>
    <row r="76" spans="1:14" s="849" customFormat="1">
      <c r="A76" s="850"/>
      <c r="C76" s="997"/>
      <c r="E76" s="997"/>
      <c r="G76" s="997"/>
      <c r="I76" s="997"/>
      <c r="K76" s="997"/>
      <c r="L76" s="997"/>
      <c r="M76" s="997"/>
      <c r="N76" s="997"/>
    </row>
    <row r="77" spans="1:14" s="849" customFormat="1">
      <c r="A77" s="850"/>
      <c r="C77" s="997"/>
      <c r="E77" s="997"/>
      <c r="G77" s="997"/>
      <c r="I77" s="997"/>
      <c r="K77" s="997"/>
      <c r="L77" s="997"/>
      <c r="M77" s="997"/>
      <c r="N77" s="997"/>
    </row>
    <row r="78" spans="1:14" s="849" customFormat="1">
      <c r="A78" s="850"/>
      <c r="C78" s="997"/>
      <c r="E78" s="997"/>
      <c r="G78" s="997"/>
      <c r="I78" s="997"/>
      <c r="K78" s="997"/>
      <c r="L78" s="997"/>
      <c r="M78" s="997"/>
      <c r="N78" s="997"/>
    </row>
    <row r="79" spans="1:14" s="849" customFormat="1">
      <c r="A79" s="850"/>
      <c r="C79" s="997"/>
      <c r="E79" s="997"/>
      <c r="G79" s="997"/>
      <c r="I79" s="997"/>
      <c r="K79" s="997"/>
      <c r="L79" s="997"/>
      <c r="M79" s="997"/>
      <c r="N79" s="997"/>
    </row>
    <row r="80" spans="1:14" s="849" customFormat="1">
      <c r="A80" s="850"/>
      <c r="C80" s="997"/>
      <c r="E80" s="997"/>
      <c r="G80" s="997"/>
      <c r="I80" s="997"/>
      <c r="K80" s="997"/>
      <c r="L80" s="997"/>
      <c r="M80" s="997"/>
      <c r="N80" s="997"/>
    </row>
    <row r="81" spans="1:14" s="849" customFormat="1">
      <c r="A81" s="850"/>
      <c r="C81" s="997"/>
      <c r="E81" s="997"/>
      <c r="G81" s="997"/>
      <c r="I81" s="997"/>
      <c r="K81" s="997"/>
      <c r="L81" s="997"/>
      <c r="M81" s="997"/>
      <c r="N81" s="997"/>
    </row>
    <row r="82" spans="1:14" s="849" customFormat="1">
      <c r="A82" s="850"/>
      <c r="C82" s="997"/>
      <c r="E82" s="997"/>
      <c r="G82" s="997"/>
      <c r="I82" s="997"/>
      <c r="K82" s="997"/>
      <c r="L82" s="997"/>
      <c r="M82" s="997"/>
      <c r="N82" s="997"/>
    </row>
    <row r="83" spans="1:14" s="849" customFormat="1">
      <c r="A83" s="850"/>
      <c r="C83" s="997"/>
      <c r="E83" s="997"/>
      <c r="G83" s="997"/>
      <c r="I83" s="997"/>
      <c r="K83" s="997"/>
      <c r="L83" s="997"/>
      <c r="M83" s="997"/>
      <c r="N83" s="997"/>
    </row>
    <row r="84" spans="1:14" s="849" customFormat="1">
      <c r="A84" s="850"/>
      <c r="C84" s="997"/>
      <c r="E84" s="997"/>
      <c r="G84" s="997"/>
      <c r="I84" s="997"/>
      <c r="K84" s="997"/>
      <c r="L84" s="997"/>
      <c r="M84" s="997"/>
      <c r="N84" s="997"/>
    </row>
    <row r="85" spans="1:14" s="849" customFormat="1">
      <c r="A85" s="850"/>
      <c r="C85" s="997"/>
      <c r="E85" s="997"/>
      <c r="G85" s="997"/>
      <c r="I85" s="997"/>
      <c r="K85" s="997"/>
      <c r="L85" s="997"/>
      <c r="M85" s="997"/>
      <c r="N85" s="997"/>
    </row>
    <row r="86" spans="1:14" s="849" customFormat="1">
      <c r="A86" s="850"/>
      <c r="C86" s="997"/>
      <c r="E86" s="997"/>
      <c r="G86" s="997"/>
      <c r="I86" s="997"/>
      <c r="K86" s="997"/>
      <c r="L86" s="997"/>
      <c r="M86" s="997"/>
      <c r="N86" s="997"/>
    </row>
    <row r="87" spans="1:14" s="849" customFormat="1">
      <c r="A87" s="850"/>
      <c r="C87" s="997"/>
      <c r="E87" s="997"/>
      <c r="G87" s="997"/>
      <c r="I87" s="997"/>
      <c r="K87" s="997"/>
      <c r="L87" s="997"/>
      <c r="M87" s="997"/>
      <c r="N87" s="997"/>
    </row>
    <row r="88" spans="1:14" s="849" customFormat="1">
      <c r="A88" s="850"/>
      <c r="C88" s="997"/>
      <c r="E88" s="997"/>
      <c r="G88" s="997"/>
      <c r="I88" s="997"/>
      <c r="K88" s="997"/>
      <c r="L88" s="997"/>
      <c r="M88" s="997"/>
      <c r="N88" s="997"/>
    </row>
    <row r="89" spans="1:14" s="849" customFormat="1">
      <c r="A89" s="850"/>
      <c r="C89" s="997"/>
      <c r="E89" s="997"/>
      <c r="G89" s="997"/>
      <c r="I89" s="997"/>
      <c r="K89" s="997"/>
      <c r="L89" s="997"/>
      <c r="M89" s="997"/>
      <c r="N89" s="997"/>
    </row>
    <row r="90" spans="1:14" s="849" customFormat="1">
      <c r="A90" s="850"/>
      <c r="C90" s="997"/>
      <c r="E90" s="997"/>
      <c r="G90" s="997"/>
      <c r="I90" s="997"/>
      <c r="K90" s="997"/>
      <c r="L90" s="997"/>
      <c r="M90" s="997"/>
      <c r="N90" s="997"/>
    </row>
    <row r="91" spans="1:14" s="849" customFormat="1">
      <c r="A91" s="850"/>
      <c r="C91" s="997"/>
      <c r="E91" s="997"/>
      <c r="G91" s="997"/>
      <c r="I91" s="997"/>
      <c r="K91" s="997"/>
      <c r="L91" s="997"/>
      <c r="M91" s="997"/>
      <c r="N91" s="997"/>
    </row>
    <row r="92" spans="1:14" s="849" customFormat="1">
      <c r="A92" s="850"/>
      <c r="C92" s="997"/>
      <c r="E92" s="997"/>
      <c r="G92" s="997"/>
      <c r="I92" s="997"/>
      <c r="K92" s="997"/>
      <c r="L92" s="997"/>
      <c r="M92" s="997"/>
      <c r="N92" s="997"/>
    </row>
    <row r="93" spans="1:14" s="849" customFormat="1">
      <c r="A93" s="850"/>
      <c r="C93" s="997"/>
      <c r="E93" s="997"/>
      <c r="G93" s="997"/>
      <c r="I93" s="997"/>
      <c r="K93" s="997"/>
      <c r="L93" s="997"/>
      <c r="M93" s="997"/>
      <c r="N93" s="997"/>
    </row>
    <row r="94" spans="1:14" s="849" customFormat="1">
      <c r="A94" s="850"/>
      <c r="C94" s="997"/>
      <c r="E94" s="997"/>
      <c r="G94" s="997"/>
      <c r="I94" s="997"/>
      <c r="K94" s="997"/>
      <c r="L94" s="997"/>
      <c r="M94" s="997"/>
      <c r="N94" s="997"/>
    </row>
    <row r="95" spans="1:14" s="849" customFormat="1">
      <c r="A95" s="850"/>
      <c r="C95" s="997"/>
      <c r="E95" s="997"/>
      <c r="G95" s="997"/>
      <c r="I95" s="997"/>
      <c r="K95" s="997"/>
      <c r="L95" s="997"/>
      <c r="M95" s="997"/>
      <c r="N95" s="997"/>
    </row>
    <row r="96" spans="1:14" s="849" customFormat="1">
      <c r="A96" s="850"/>
      <c r="C96" s="997"/>
      <c r="E96" s="997"/>
      <c r="G96" s="997"/>
      <c r="I96" s="997"/>
      <c r="K96" s="997"/>
      <c r="L96" s="997"/>
      <c r="M96" s="997"/>
      <c r="N96" s="997"/>
    </row>
    <row r="97" spans="1:14" s="849" customFormat="1">
      <c r="A97" s="850"/>
      <c r="C97" s="997"/>
      <c r="E97" s="997"/>
      <c r="G97" s="997"/>
      <c r="I97" s="997"/>
      <c r="K97" s="997"/>
      <c r="L97" s="997"/>
      <c r="M97" s="997"/>
      <c r="N97" s="997"/>
    </row>
    <row r="98" spans="1:14" s="849" customFormat="1">
      <c r="A98" s="850"/>
      <c r="C98" s="997"/>
      <c r="E98" s="997"/>
      <c r="G98" s="997"/>
      <c r="I98" s="997"/>
      <c r="K98" s="997"/>
      <c r="L98" s="997"/>
      <c r="M98" s="997"/>
      <c r="N98" s="997"/>
    </row>
  </sheetData>
  <mergeCells count="1">
    <mergeCell ref="J19:K19"/>
  </mergeCells>
  <dataValidations count="1">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WVN983046:WVR983046 I262150 I327686 JB65542:JF65542 SX65542:TB65542 ACT65542:ACX65542 AMP65542:AMT65542 AWL65542:AWP65542 BGH65542:BGL65542 BQD65542:BQH65542 BZZ65542:CAD65542 CJV65542:CJZ65542 CTR65542:CTV65542 DDN65542:DDR65542 DNJ65542:DNN65542 DXF65542:DXJ65542 EHB65542:EHF65542 EQX65542:ERB65542 FAT65542:FAX65542 FKP65542:FKT65542 FUL65542:FUP65542 GEH65542:GEL65542 GOD65542:GOH65542 GXZ65542:GYD65542 HHV65542:HHZ65542 HRR65542:HRV65542 IBN65542:IBR65542 ILJ65542:ILN65542 IVF65542:IVJ65542 JFB65542:JFF65542 JOX65542:JPB65542 JYT65542:JYX65542 KIP65542:KIT65542 KSL65542:KSP65542 LCH65542:LCL65542 LMD65542:LMH65542 LVZ65542:LWD65542 MFV65542:MFZ65542 MPR65542:MPV65542 MZN65542:MZR65542 NJJ65542:NJN65542 NTF65542:NTJ65542 ODB65542:ODF65542 OMX65542:ONB65542 OWT65542:OWX65542 PGP65542:PGT65542 PQL65542:PQP65542 QAH65542:QAL65542 QKD65542:QKH65542 QTZ65542:QUD65542 RDV65542:RDZ65542 RNR65542:RNV65542 RXN65542:RXR65542 SHJ65542:SHN65542 SRF65542:SRJ65542 TBB65542:TBF65542 TKX65542:TLB65542 TUT65542:TUX65542 UEP65542:UET65542 UOL65542:UOP65542 UYH65542:UYL65542 VID65542:VIH65542 VRZ65542:VSD65542 WBV65542:WBZ65542 WLR65542:WLV65542 WVN65542:WVR65542 I393222 JB131078:JF131078 SX131078:TB131078 ACT131078:ACX131078 AMP131078:AMT131078 AWL131078:AWP131078 BGH131078:BGL131078 BQD131078:BQH131078 BZZ131078:CAD131078 CJV131078:CJZ131078 CTR131078:CTV131078 DDN131078:DDR131078 DNJ131078:DNN131078 DXF131078:DXJ131078 EHB131078:EHF131078 EQX131078:ERB131078 FAT131078:FAX131078 FKP131078:FKT131078 FUL131078:FUP131078 GEH131078:GEL131078 GOD131078:GOH131078 GXZ131078:GYD131078 HHV131078:HHZ131078 HRR131078:HRV131078 IBN131078:IBR131078 ILJ131078:ILN131078 IVF131078:IVJ131078 JFB131078:JFF131078 JOX131078:JPB131078 JYT131078:JYX131078 KIP131078:KIT131078 KSL131078:KSP131078 LCH131078:LCL131078 LMD131078:LMH131078 LVZ131078:LWD131078 MFV131078:MFZ131078 MPR131078:MPV131078 MZN131078:MZR131078 NJJ131078:NJN131078 NTF131078:NTJ131078 ODB131078:ODF131078 OMX131078:ONB131078 OWT131078:OWX131078 PGP131078:PGT131078 PQL131078:PQP131078 QAH131078:QAL131078 QKD131078:QKH131078 QTZ131078:QUD131078 RDV131078:RDZ131078 RNR131078:RNV131078 RXN131078:RXR131078 SHJ131078:SHN131078 SRF131078:SRJ131078 TBB131078:TBF131078 TKX131078:TLB131078 TUT131078:TUX131078 UEP131078:UET131078 UOL131078:UOP131078 UYH131078:UYL131078 VID131078:VIH131078 VRZ131078:VSD131078 WBV131078:WBZ131078 WLR131078:WLV131078 WVN131078:WVR131078 I458758 JB196614:JF196614 SX196614:TB196614 ACT196614:ACX196614 AMP196614:AMT196614 AWL196614:AWP196614 BGH196614:BGL196614 BQD196614:BQH196614 BZZ196614:CAD196614 CJV196614:CJZ196614 CTR196614:CTV196614 DDN196614:DDR196614 DNJ196614:DNN196614 DXF196614:DXJ196614 EHB196614:EHF196614 EQX196614:ERB196614 FAT196614:FAX196614 FKP196614:FKT196614 FUL196614:FUP196614 GEH196614:GEL196614 GOD196614:GOH196614 GXZ196614:GYD196614 HHV196614:HHZ196614 HRR196614:HRV196614 IBN196614:IBR196614 ILJ196614:ILN196614 IVF196614:IVJ196614 JFB196614:JFF196614 JOX196614:JPB196614 JYT196614:JYX196614 KIP196614:KIT196614 KSL196614:KSP196614 LCH196614:LCL196614 LMD196614:LMH196614 LVZ196614:LWD196614 MFV196614:MFZ196614 MPR196614:MPV196614 MZN196614:MZR196614 NJJ196614:NJN196614 NTF196614:NTJ196614 ODB196614:ODF196614 OMX196614:ONB196614 OWT196614:OWX196614 PGP196614:PGT196614 PQL196614:PQP196614 QAH196614:QAL196614 QKD196614:QKH196614 QTZ196614:QUD196614 RDV196614:RDZ196614 RNR196614:RNV196614 RXN196614:RXR196614 SHJ196614:SHN196614 SRF196614:SRJ196614 TBB196614:TBF196614 TKX196614:TLB196614 TUT196614:TUX196614 UEP196614:UET196614 UOL196614:UOP196614 UYH196614:UYL196614 VID196614:VIH196614 VRZ196614:VSD196614 WBV196614:WBZ196614 WLR196614:WLV196614 WVN196614:WVR196614 I524294 JB262150:JF262150 SX262150:TB262150 ACT262150:ACX262150 AMP262150:AMT262150 AWL262150:AWP262150 BGH262150:BGL262150 BQD262150:BQH262150 BZZ262150:CAD262150 CJV262150:CJZ262150 CTR262150:CTV262150 DDN262150:DDR262150 DNJ262150:DNN262150 DXF262150:DXJ262150 EHB262150:EHF262150 EQX262150:ERB262150 FAT262150:FAX262150 FKP262150:FKT262150 FUL262150:FUP262150 GEH262150:GEL262150 GOD262150:GOH262150 GXZ262150:GYD262150 HHV262150:HHZ262150 HRR262150:HRV262150 IBN262150:IBR262150 ILJ262150:ILN262150 IVF262150:IVJ262150 JFB262150:JFF262150 JOX262150:JPB262150 JYT262150:JYX262150 KIP262150:KIT262150 KSL262150:KSP262150 LCH262150:LCL262150 LMD262150:LMH262150 LVZ262150:LWD262150 MFV262150:MFZ262150 MPR262150:MPV262150 MZN262150:MZR262150 NJJ262150:NJN262150 NTF262150:NTJ262150 ODB262150:ODF262150 OMX262150:ONB262150 OWT262150:OWX262150 PGP262150:PGT262150 PQL262150:PQP262150 QAH262150:QAL262150 QKD262150:QKH262150 QTZ262150:QUD262150 RDV262150:RDZ262150 RNR262150:RNV262150 RXN262150:RXR262150 SHJ262150:SHN262150 SRF262150:SRJ262150 TBB262150:TBF262150 TKX262150:TLB262150 TUT262150:TUX262150 UEP262150:UET262150 UOL262150:UOP262150 UYH262150:UYL262150 VID262150:VIH262150 VRZ262150:VSD262150 WBV262150:WBZ262150 WLR262150:WLV262150 WVN262150:WVR262150 I589830 JB327686:JF327686 SX327686:TB327686 ACT327686:ACX327686 AMP327686:AMT327686 AWL327686:AWP327686 BGH327686:BGL327686 BQD327686:BQH327686 BZZ327686:CAD327686 CJV327686:CJZ327686 CTR327686:CTV327686 DDN327686:DDR327686 DNJ327686:DNN327686 DXF327686:DXJ327686 EHB327686:EHF327686 EQX327686:ERB327686 FAT327686:FAX327686 FKP327686:FKT327686 FUL327686:FUP327686 GEH327686:GEL327686 GOD327686:GOH327686 GXZ327686:GYD327686 HHV327686:HHZ327686 HRR327686:HRV327686 IBN327686:IBR327686 ILJ327686:ILN327686 IVF327686:IVJ327686 JFB327686:JFF327686 JOX327686:JPB327686 JYT327686:JYX327686 KIP327686:KIT327686 KSL327686:KSP327686 LCH327686:LCL327686 LMD327686:LMH327686 LVZ327686:LWD327686 MFV327686:MFZ327686 MPR327686:MPV327686 MZN327686:MZR327686 NJJ327686:NJN327686 NTF327686:NTJ327686 ODB327686:ODF327686 OMX327686:ONB327686 OWT327686:OWX327686 PGP327686:PGT327686 PQL327686:PQP327686 QAH327686:QAL327686 QKD327686:QKH327686 QTZ327686:QUD327686 RDV327686:RDZ327686 RNR327686:RNV327686 RXN327686:RXR327686 SHJ327686:SHN327686 SRF327686:SRJ327686 TBB327686:TBF327686 TKX327686:TLB327686 TUT327686:TUX327686 UEP327686:UET327686 UOL327686:UOP327686 UYH327686:UYL327686 VID327686:VIH327686 VRZ327686:VSD327686 WBV327686:WBZ327686 WLR327686:WLV327686 WVN327686:WVR327686 I655366 JB393222:JF393222 SX393222:TB393222 ACT393222:ACX393222 AMP393222:AMT393222 AWL393222:AWP393222 BGH393222:BGL393222 BQD393222:BQH393222 BZZ393222:CAD393222 CJV393222:CJZ393222 CTR393222:CTV393222 DDN393222:DDR393222 DNJ393222:DNN393222 DXF393222:DXJ393222 EHB393222:EHF393222 EQX393222:ERB393222 FAT393222:FAX393222 FKP393222:FKT393222 FUL393222:FUP393222 GEH393222:GEL393222 GOD393222:GOH393222 GXZ393222:GYD393222 HHV393222:HHZ393222 HRR393222:HRV393222 IBN393222:IBR393222 ILJ393222:ILN393222 IVF393222:IVJ393222 JFB393222:JFF393222 JOX393222:JPB393222 JYT393222:JYX393222 KIP393222:KIT393222 KSL393222:KSP393222 LCH393222:LCL393222 LMD393222:LMH393222 LVZ393222:LWD393222 MFV393222:MFZ393222 MPR393222:MPV393222 MZN393222:MZR393222 NJJ393222:NJN393222 NTF393222:NTJ393222 ODB393222:ODF393222 OMX393222:ONB393222 OWT393222:OWX393222 PGP393222:PGT393222 PQL393222:PQP393222 QAH393222:QAL393222 QKD393222:QKH393222 QTZ393222:QUD393222 RDV393222:RDZ393222 RNR393222:RNV393222 RXN393222:RXR393222 SHJ393222:SHN393222 SRF393222:SRJ393222 TBB393222:TBF393222 TKX393222:TLB393222 TUT393222:TUX393222 UEP393222:UET393222 UOL393222:UOP393222 UYH393222:UYL393222 VID393222:VIH393222 VRZ393222:VSD393222 WBV393222:WBZ393222 WLR393222:WLV393222 WVN393222:WVR393222 I720902 JB458758:JF458758 SX458758:TB458758 ACT458758:ACX458758 AMP458758:AMT458758 AWL458758:AWP458758 BGH458758:BGL458758 BQD458758:BQH458758 BZZ458758:CAD458758 CJV458758:CJZ458758 CTR458758:CTV458758 DDN458758:DDR458758 DNJ458758:DNN458758 DXF458758:DXJ458758 EHB458758:EHF458758 EQX458758:ERB458758 FAT458758:FAX458758 FKP458758:FKT458758 FUL458758:FUP458758 GEH458758:GEL458758 GOD458758:GOH458758 GXZ458758:GYD458758 HHV458758:HHZ458758 HRR458758:HRV458758 IBN458758:IBR458758 ILJ458758:ILN458758 IVF458758:IVJ458758 JFB458758:JFF458758 JOX458758:JPB458758 JYT458758:JYX458758 KIP458758:KIT458758 KSL458758:KSP458758 LCH458758:LCL458758 LMD458758:LMH458758 LVZ458758:LWD458758 MFV458758:MFZ458758 MPR458758:MPV458758 MZN458758:MZR458758 NJJ458758:NJN458758 NTF458758:NTJ458758 ODB458758:ODF458758 OMX458758:ONB458758 OWT458758:OWX458758 PGP458758:PGT458758 PQL458758:PQP458758 QAH458758:QAL458758 QKD458758:QKH458758 QTZ458758:QUD458758 RDV458758:RDZ458758 RNR458758:RNV458758 RXN458758:RXR458758 SHJ458758:SHN458758 SRF458758:SRJ458758 TBB458758:TBF458758 TKX458758:TLB458758 TUT458758:TUX458758 UEP458758:UET458758 UOL458758:UOP458758 UYH458758:UYL458758 VID458758:VIH458758 VRZ458758:VSD458758 WBV458758:WBZ458758 WLR458758:WLV458758 WVN458758:WVR458758 I786438 JB524294:JF524294 SX524294:TB524294 ACT524294:ACX524294 AMP524294:AMT524294 AWL524294:AWP524294 BGH524294:BGL524294 BQD524294:BQH524294 BZZ524294:CAD524294 CJV524294:CJZ524294 CTR524294:CTV524294 DDN524294:DDR524294 DNJ524294:DNN524294 DXF524294:DXJ524294 EHB524294:EHF524294 EQX524294:ERB524294 FAT524294:FAX524294 FKP524294:FKT524294 FUL524294:FUP524294 GEH524294:GEL524294 GOD524294:GOH524294 GXZ524294:GYD524294 HHV524294:HHZ524294 HRR524294:HRV524294 IBN524294:IBR524294 ILJ524294:ILN524294 IVF524294:IVJ524294 JFB524294:JFF524294 JOX524294:JPB524294 JYT524294:JYX524294 KIP524294:KIT524294 KSL524294:KSP524294 LCH524294:LCL524294 LMD524294:LMH524294 LVZ524294:LWD524294 MFV524294:MFZ524294 MPR524294:MPV524294 MZN524294:MZR524294 NJJ524294:NJN524294 NTF524294:NTJ524294 ODB524294:ODF524294 OMX524294:ONB524294 OWT524294:OWX524294 PGP524294:PGT524294 PQL524294:PQP524294 QAH524294:QAL524294 QKD524294:QKH524294 QTZ524294:QUD524294 RDV524294:RDZ524294 RNR524294:RNV524294 RXN524294:RXR524294 SHJ524294:SHN524294 SRF524294:SRJ524294 TBB524294:TBF524294 TKX524294:TLB524294 TUT524294:TUX524294 UEP524294:UET524294 UOL524294:UOP524294 UYH524294:UYL524294 VID524294:VIH524294 VRZ524294:VSD524294 WBV524294:WBZ524294 WLR524294:WLV524294 WVN524294:WVR524294 I851974 JB589830:JF589830 SX589830:TB589830 ACT589830:ACX589830 AMP589830:AMT589830 AWL589830:AWP589830 BGH589830:BGL589830 BQD589830:BQH589830 BZZ589830:CAD589830 CJV589830:CJZ589830 CTR589830:CTV589830 DDN589830:DDR589830 DNJ589830:DNN589830 DXF589830:DXJ589830 EHB589830:EHF589830 EQX589830:ERB589830 FAT589830:FAX589830 FKP589830:FKT589830 FUL589830:FUP589830 GEH589830:GEL589830 GOD589830:GOH589830 GXZ589830:GYD589830 HHV589830:HHZ589830 HRR589830:HRV589830 IBN589830:IBR589830 ILJ589830:ILN589830 IVF589830:IVJ589830 JFB589830:JFF589830 JOX589830:JPB589830 JYT589830:JYX589830 KIP589830:KIT589830 KSL589830:KSP589830 LCH589830:LCL589830 LMD589830:LMH589830 LVZ589830:LWD589830 MFV589830:MFZ589830 MPR589830:MPV589830 MZN589830:MZR589830 NJJ589830:NJN589830 NTF589830:NTJ589830 ODB589830:ODF589830 OMX589830:ONB589830 OWT589830:OWX589830 PGP589830:PGT589830 PQL589830:PQP589830 QAH589830:QAL589830 QKD589830:QKH589830 QTZ589830:QUD589830 RDV589830:RDZ589830 RNR589830:RNV589830 RXN589830:RXR589830 SHJ589830:SHN589830 SRF589830:SRJ589830 TBB589830:TBF589830 TKX589830:TLB589830 TUT589830:TUX589830 UEP589830:UET589830 UOL589830:UOP589830 UYH589830:UYL589830 VID589830:VIH589830 VRZ589830:VSD589830 WBV589830:WBZ589830 WLR589830:WLV589830 WVN589830:WVR589830 I917510 JB655366:JF655366 SX655366:TB655366 ACT655366:ACX655366 AMP655366:AMT655366 AWL655366:AWP655366 BGH655366:BGL655366 BQD655366:BQH655366 BZZ655366:CAD655366 CJV655366:CJZ655366 CTR655366:CTV655366 DDN655366:DDR655366 DNJ655366:DNN655366 DXF655366:DXJ655366 EHB655366:EHF655366 EQX655366:ERB655366 FAT655366:FAX655366 FKP655366:FKT655366 FUL655366:FUP655366 GEH655366:GEL655366 GOD655366:GOH655366 GXZ655366:GYD655366 HHV655366:HHZ655366 HRR655366:HRV655366 IBN655366:IBR655366 ILJ655366:ILN655366 IVF655366:IVJ655366 JFB655366:JFF655366 JOX655366:JPB655366 JYT655366:JYX655366 KIP655366:KIT655366 KSL655366:KSP655366 LCH655366:LCL655366 LMD655366:LMH655366 LVZ655366:LWD655366 MFV655366:MFZ655366 MPR655366:MPV655366 MZN655366:MZR655366 NJJ655366:NJN655366 NTF655366:NTJ655366 ODB655366:ODF655366 OMX655366:ONB655366 OWT655366:OWX655366 PGP655366:PGT655366 PQL655366:PQP655366 QAH655366:QAL655366 QKD655366:QKH655366 QTZ655366:QUD655366 RDV655366:RDZ655366 RNR655366:RNV655366 RXN655366:RXR655366 SHJ655366:SHN655366 SRF655366:SRJ655366 TBB655366:TBF655366 TKX655366:TLB655366 TUT655366:TUX655366 UEP655366:UET655366 UOL655366:UOP655366 UYH655366:UYL655366 VID655366:VIH655366 VRZ655366:VSD655366 WBV655366:WBZ655366 WLR655366:WLV655366 WVN655366:WVR655366 I983046 JB720902:JF720902 SX720902:TB720902 ACT720902:ACX720902 AMP720902:AMT720902 AWL720902:AWP720902 BGH720902:BGL720902 BQD720902:BQH720902 BZZ720902:CAD720902 CJV720902:CJZ720902 CTR720902:CTV720902 DDN720902:DDR720902 DNJ720902:DNN720902 DXF720902:DXJ720902 EHB720902:EHF720902 EQX720902:ERB720902 FAT720902:FAX720902 FKP720902:FKT720902 FUL720902:FUP720902 GEH720902:GEL720902 GOD720902:GOH720902 GXZ720902:GYD720902 HHV720902:HHZ720902 HRR720902:HRV720902 IBN720902:IBR720902 ILJ720902:ILN720902 IVF720902:IVJ720902 JFB720902:JFF720902 JOX720902:JPB720902 JYT720902:JYX720902 KIP720902:KIT720902 KSL720902:KSP720902 LCH720902:LCL720902 LMD720902:LMH720902 LVZ720902:LWD720902 MFV720902:MFZ720902 MPR720902:MPV720902 MZN720902:MZR720902 NJJ720902:NJN720902 NTF720902:NTJ720902 ODB720902:ODF720902 OMX720902:ONB720902 OWT720902:OWX720902 PGP720902:PGT720902 PQL720902:PQP720902 QAH720902:QAL720902 QKD720902:QKH720902 QTZ720902:QUD720902 RDV720902:RDZ720902 RNR720902:RNV720902 RXN720902:RXR720902 SHJ720902:SHN720902 SRF720902:SRJ720902 TBB720902:TBF720902 TKX720902:TLB720902 TUT720902:TUX720902 UEP720902:UET720902 UOL720902:UOP720902 UYH720902:UYL720902 VID720902:VIH720902 VRZ720902:VSD720902 WBV720902:WBZ720902 WLR720902:WLV720902 WVN720902:WVR720902 I12:I13 JB786438:JF786438 SX786438:TB786438 ACT786438:ACX786438 AMP786438:AMT786438 AWL786438:AWP786438 BGH786438:BGL786438 BQD786438:BQH786438 BZZ786438:CAD786438 CJV786438:CJZ786438 CTR786438:CTV786438 DDN786438:DDR786438 DNJ786438:DNN786438 DXF786438:DXJ786438 EHB786438:EHF786438 EQX786438:ERB786438 FAT786438:FAX786438 FKP786438:FKT786438 FUL786438:FUP786438 GEH786438:GEL786438 GOD786438:GOH786438 GXZ786438:GYD786438 HHV786438:HHZ786438 HRR786438:HRV786438 IBN786438:IBR786438 ILJ786438:ILN786438 IVF786438:IVJ786438 JFB786438:JFF786438 JOX786438:JPB786438 JYT786438:JYX786438 KIP786438:KIT786438 KSL786438:KSP786438 LCH786438:LCL786438 LMD786438:LMH786438 LVZ786438:LWD786438 MFV786438:MFZ786438 MPR786438:MPV786438 MZN786438:MZR786438 NJJ786438:NJN786438 NTF786438:NTJ786438 ODB786438:ODF786438 OMX786438:ONB786438 OWT786438:OWX786438 PGP786438:PGT786438 PQL786438:PQP786438 QAH786438:QAL786438 QKD786438:QKH786438 QTZ786438:QUD786438 RDV786438:RDZ786438 RNR786438:RNV786438 RXN786438:RXR786438 SHJ786438:SHN786438 SRF786438:SRJ786438 TBB786438:TBF786438 TKX786438:TLB786438 TUT786438:TUX786438 UEP786438:UET786438 UOL786438:UOP786438 UYH786438:UYL786438 VID786438:VIH786438 VRZ786438:VSD786438 WBV786438:WBZ786438 WLR786438:WLV786438 WVN786438:WVR786438 I65542 JB851974:JF851974 SX851974:TB851974 ACT851974:ACX851974 AMP851974:AMT851974 AWL851974:AWP851974 BGH851974:BGL851974 BQD851974:BQH851974 BZZ851974:CAD851974 CJV851974:CJZ851974 CTR851974:CTV851974 DDN851974:DDR851974 DNJ851974:DNN851974 DXF851974:DXJ851974 EHB851974:EHF851974 EQX851974:ERB851974 FAT851974:FAX851974 FKP851974:FKT851974 FUL851974:FUP851974 GEH851974:GEL851974 GOD851974:GOH851974 GXZ851974:GYD851974 HHV851974:HHZ851974 HRR851974:HRV851974 IBN851974:IBR851974 ILJ851974:ILN851974 IVF851974:IVJ851974 JFB851974:JFF851974 JOX851974:JPB851974 JYT851974:JYX851974 KIP851974:KIT851974 KSL851974:KSP851974 LCH851974:LCL851974 LMD851974:LMH851974 LVZ851974:LWD851974 MFV851974:MFZ851974 MPR851974:MPV851974 MZN851974:MZR851974 NJJ851974:NJN851974 NTF851974:NTJ851974 ODB851974:ODF851974 OMX851974:ONB851974 OWT851974:OWX851974 PGP851974:PGT851974 PQL851974:PQP851974 QAH851974:QAL851974 QKD851974:QKH851974 QTZ851974:QUD851974 RDV851974:RDZ851974 RNR851974:RNV851974 RXN851974:RXR851974 SHJ851974:SHN851974 SRF851974:SRJ851974 TBB851974:TBF851974 TKX851974:TLB851974 TUT851974:TUX851974 UEP851974:UET851974 UOL851974:UOP851974 UYH851974:UYL851974 VID851974:VIH851974 VRZ851974:VSD851974 WBV851974:WBZ851974 WLR851974:WLV851974 WVN851974:WVR851974 I131078 JB917510:JF917510 SX917510:TB917510 ACT917510:ACX917510 AMP917510:AMT917510 AWL917510:AWP917510 BGH917510:BGL917510 BQD917510:BQH917510 BZZ917510:CAD917510 CJV917510:CJZ917510 CTR917510:CTV917510 DDN917510:DDR917510 DNJ917510:DNN917510 DXF917510:DXJ917510 EHB917510:EHF917510 EQX917510:ERB917510 FAT917510:FAX917510 FKP917510:FKT917510 FUL917510:FUP917510 GEH917510:GEL917510 GOD917510:GOH917510 GXZ917510:GYD917510 HHV917510:HHZ917510 HRR917510:HRV917510 IBN917510:IBR917510 ILJ917510:ILN917510 IVF917510:IVJ917510 JFB917510:JFF917510 JOX917510:JPB917510 JYT917510:JYX917510 KIP917510:KIT917510 KSL917510:KSP917510 LCH917510:LCL917510 LMD917510:LMH917510 LVZ917510:LWD917510 MFV917510:MFZ917510 MPR917510:MPV917510 MZN917510:MZR917510 NJJ917510:NJN917510 NTF917510:NTJ917510 ODB917510:ODF917510 OMX917510:ONB917510 OWT917510:OWX917510 PGP917510:PGT917510 PQL917510:PQP917510 QAH917510:QAL917510 QKD917510:QKH917510 QTZ917510:QUD917510 RDV917510:RDZ917510 RNR917510:RNV917510 RXN917510:RXR917510 SHJ917510:SHN917510 SRF917510:SRJ917510 TBB917510:TBF917510 TKX917510:TLB917510 TUT917510:TUX917510 UEP917510:UET917510 UOL917510:UOP917510 UYH917510:UYL917510 VID917510:VIH917510 VRZ917510:VSD917510 WBV917510:WBZ917510 WLR917510:WLV917510 WVN917510:WVR917510 JB983046:JF983046 SX983046:TB983046 ACT983046:ACX983046 AMP983046:AMT983046 AWL983046:AWP983046 BGH983046:BGL983046 BQD983046:BQH983046 BZZ983046:CAD983046 CJV983046:CJZ983046 CTR983046:CTV983046 DDN983046:DDR983046 DNJ983046:DNN983046 DXF983046:DXJ983046 EHB983046:EHF983046 EQX983046:ERB983046 FAT983046:FAX983046 FKP983046:FKT983046 FUL983046:FUP983046 GEH983046:GEL983046 GOD983046:GOH983046 GXZ983046:GYD983046 HHV983046:HHZ983046 HRR983046:HRV983046 IBN983046:IBR983046 ILJ983046:ILN983046 IVF983046:IVJ983046 JFB983046:JFF983046 JOX983046:JPB983046 JYT983046:JYX983046 KIP983046:KIT983046 KSL983046:KSP983046 LCH983046:LCL983046 LMD983046:LMH983046 LVZ983046:LWD983046 MFV983046:MFZ983046 MPR983046:MPV983046 MZN983046:MZR983046 NJJ983046:NJN983046 NTF983046:NTJ983046 ODB983046:ODF983046 OMX983046:ONB983046 OWT983046:OWX983046 PGP983046:PGT983046 PQL983046:PQP983046 QAH983046:QAL983046 QKD983046:QKH983046 QTZ983046:QUD983046 RDV983046:RDZ983046 RNR983046:RNV983046 RXN983046:RXR983046 SHJ983046:SHN983046 SRF983046:SRJ983046 TBB983046:TBF983046 TKX983046:TLB983046 TUT983046:TUX983046 UEP983046:UET983046 UOL983046:UOP983046 UYH983046:UYL983046 VID983046:VIH983046 VRZ983046:VSD983046 WBV983046:WBZ983046 WLR983046:WLV983046 C983046 C917510 C851974 C786438 C720902 C655366 C589830 C524294 C458758 C393222 C327686 C262150 C196614 C131078 C65542 C12:C13 E12:E13 E983046 E917510 E851974 E786438 E720902 E655366 E589830 E524294 E458758 E393222 E327686 E262150 E196614 E131078 E65542 G65542 G12:G13 G983046 G917510 G851974 G786438 G720902 G655366 G589830 G524294 G458758 G393222 G327686 G262150 G196614 G131078 I196614 SV45:SZ48 SV12:SZ18 ACR45:ACV48 ACR12:ACV18 AMN45:AMR48 AMN12:AMR18 AWJ45:AWN48 AWJ12:AWN18 BGF45:BGJ48 BGF12:BGJ18 BQB45:BQF48 BQB12:BQF18 BZX45:CAB48 BZX12:CAB18 CJT45:CJX48 CJT12:CJX18 CTP45:CTT48 CTP12:CTT18 DDL45:DDP48 DDL12:DDP18 DNH45:DNL48 DNH12:DNL18 DXD45:DXH48 DXD12:DXH18 EGZ45:EHD48 EGZ12:EHD18 EQV45:EQZ48 EQV12:EQZ18 FAR45:FAV48 FAR12:FAV18 FKN45:FKR48 FKN12:FKR18 FUJ45:FUN48 FUJ12:FUN18 GEF45:GEJ48 GEF12:GEJ18 GOB45:GOF48 GOB12:GOF18 GXX45:GYB48 GXX12:GYB18 HHT45:HHX48 HHT12:HHX18 HRP45:HRT48 HRP12:HRT18 IBL45:IBP48 IBL12:IBP18 ILH45:ILL48 ILH12:ILL18 IVD45:IVH48 IVD12:IVH18 JEZ45:JFD48 JEZ12:JFD18 JOV45:JOZ48 JOV12:JOZ18 JYR45:JYV48 JYR12:JYV18 KIN45:KIR48 KIN12:KIR18 KSJ45:KSN48 KSJ12:KSN18 LCF45:LCJ48 LCF12:LCJ18 LMB45:LMF48 LMB12:LMF18 LVX45:LWB48 LVX12:LWB18 MFT45:MFX48 MFT12:MFX18 MPP45:MPT48 MPP12:MPT18 MZL45:MZP48 MZL12:MZP18 NJH45:NJL48 NJH12:NJL18 NTD45:NTH48 NTD12:NTH18 OCZ45:ODD48 OCZ12:ODD18 OMV45:OMZ48 OMV12:OMZ18 OWR45:OWV48 OWR12:OWV18 PGN45:PGR48 PGN12:PGR18 PQJ45:PQN48 PQJ12:PQN18 QAF45:QAJ48 QAF12:QAJ18 QKB45:QKF48 QKB12:QKF18 QTX45:QUB48 QTX12:QUB18 RDT45:RDX48 RDT12:RDX18 RNP45:RNT48 RNP12:RNT18 RXL45:RXP48 RXL12:RXP18 SHH45:SHL48 SHH12:SHL18 SRD45:SRH48 SRD12:SRH18 TAZ45:TBD48 TAZ12:TBD18 TKV45:TKZ48 TKV12:TKZ18 TUR45:TUV48 TUR12:TUV18 UEN45:UER48 UEN12:UER18 UOJ45:UON48 UOJ12:UON18 UYF45:UYJ48 UYF12:UYJ18 VIB45:VIF48 VIB12:VIF18 VRX45:VSB48 VRX12:VSB18 WBT45:WBX48 WBT12:WBX18 WLP45:WLT48 WLP12:WLT18 WVL45:WVP48 WVL12:WVP18 IZ45:JD48 IZ12:JD18" xr:uid="{00000000-0002-0000-0600-000000000000}">
      <formula1>"Création,Répertoire Qc,Répertoire Au,Reprise"</formula1>
    </dataValidation>
  </dataValidations>
  <pageMargins left="0.51181102362204722" right="0.51181102362204722" top="0.51181102362204722" bottom="0.51181102362204722" header="0" footer="0.23622047244094491"/>
  <pageSetup scale="90" firstPageNumber="15" fitToWidth="0" fitToHeight="0" orientation="landscape" r:id="rId1"/>
  <headerFooter alignWithMargins="0">
    <oddHeader xml:space="preserve">&amp;R
</oddHeader>
    <oddFooter>&amp;R&amp;9Rapport final d'activité</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85"/>
  <sheetViews>
    <sheetView showGridLines="0" showZeros="0" showRuler="0" zoomScaleNormal="100" zoomScaleSheetLayoutView="100" workbookViewId="0"/>
  </sheetViews>
  <sheetFormatPr baseColWidth="10" defaultColWidth="9.1796875" defaultRowHeight="12.5"/>
  <cols>
    <col min="1" max="1" width="14.1796875" style="127" customWidth="1"/>
    <col min="2" max="2" width="1.26953125" customWidth="1"/>
    <col min="3" max="3" width="32.7265625" customWidth="1"/>
    <col min="4" max="4" width="1.26953125" customWidth="1"/>
    <col min="5" max="5" width="9.81640625" customWidth="1"/>
    <col min="6" max="6" width="1.26953125" customWidth="1"/>
    <col min="7" max="7" width="9.453125" customWidth="1"/>
    <col min="8" max="8" width="1.26953125" customWidth="1"/>
    <col min="9" max="9" width="10.7265625" customWidth="1"/>
    <col min="10" max="10" width="1.26953125" customWidth="1"/>
    <col min="11" max="11" width="10.54296875" customWidth="1"/>
    <col min="12" max="12" width="1.54296875" customWidth="1"/>
    <col min="13" max="13" width="10.7265625" customWidth="1"/>
    <col min="14" max="14" width="1.81640625" customWidth="1"/>
    <col min="15" max="15" width="20.1796875" customWidth="1"/>
    <col min="16" max="16" width="3.7265625" customWidth="1"/>
    <col min="17" max="17" width="10.26953125" style="284" customWidth="1"/>
    <col min="18" max="18" width="1.26953125" customWidth="1"/>
    <col min="19" max="19" width="10.26953125" style="284" customWidth="1"/>
    <col min="20" max="20" width="1.26953125" customWidth="1"/>
    <col min="21" max="21" width="10.26953125" style="284" customWidth="1"/>
    <col min="22" max="22" width="1.26953125" customWidth="1"/>
    <col min="23" max="23" width="14.1796875" style="284" customWidth="1"/>
    <col min="24" max="24" width="1.26953125" customWidth="1"/>
    <col min="25" max="25" width="10.26953125" style="284" customWidth="1"/>
    <col min="26" max="26" width="1.26953125" customWidth="1"/>
    <col min="27" max="27" width="10.26953125" style="284" customWidth="1"/>
    <col min="28" max="28" width="2.1796875" customWidth="1"/>
  </cols>
  <sheetData>
    <row r="1" spans="1:30" s="229" customFormat="1" ht="23.25" customHeight="1">
      <c r="A1" s="44" t="s">
        <v>699</v>
      </c>
      <c r="B1" s="30"/>
      <c r="C1" s="30"/>
      <c r="Q1" s="294"/>
      <c r="S1" s="294"/>
      <c r="U1" s="294"/>
      <c r="W1" s="294"/>
      <c r="Y1" s="294"/>
      <c r="AA1" s="246" t="s">
        <v>371</v>
      </c>
      <c r="AB1" s="20"/>
      <c r="AC1" s="20"/>
      <c r="AD1" s="20"/>
    </row>
    <row r="2" spans="1:30" s="229" customFormat="1" ht="18.75" customHeight="1">
      <c r="A2" s="1325" t="s">
        <v>676</v>
      </c>
      <c r="B2" s="30"/>
      <c r="C2" s="30"/>
      <c r="M2" s="1326" t="str">
        <f>"Bilan d'activités et de diffusion "&amp;'Page de garde'!$C$4</f>
        <v>Bilan d'activités et de diffusion 2021-2022</v>
      </c>
      <c r="Q2" s="1326" t="str">
        <f>"Plan d'activités et de diffusion "&amp;CONCATENATE(LEFT('Page de garde'!$C$4,4)+1,"-",RIGHT('Page de garde'!$C$4,4)+1)</f>
        <v>Plan d'activités et de diffusion 2022-2023</v>
      </c>
      <c r="S2" s="294"/>
      <c r="U2" s="294"/>
      <c r="W2" s="294"/>
      <c r="Y2" s="294"/>
      <c r="AA2" s="1115" t="s">
        <v>370</v>
      </c>
      <c r="AB2" s="20"/>
      <c r="AC2" s="20"/>
      <c r="AD2" s="20"/>
    </row>
    <row r="3" spans="1:30" s="229" customFormat="1">
      <c r="A3" s="798" t="s">
        <v>17</v>
      </c>
      <c r="B3" s="798"/>
      <c r="C3" s="798"/>
      <c r="G3" s="41"/>
      <c r="I3" s="41"/>
      <c r="K3" s="41"/>
      <c r="O3" s="41"/>
      <c r="S3" s="294"/>
      <c r="U3" s="41"/>
      <c r="Y3" s="294"/>
      <c r="AA3" s="1021"/>
    </row>
    <row r="4" spans="1:30" s="229" customFormat="1" ht="15" customHeight="1">
      <c r="B4" s="36"/>
      <c r="C4" s="262" t="s">
        <v>149</v>
      </c>
      <c r="E4" s="1017">
        <f>'Page de garde'!$C$3</f>
        <v>0</v>
      </c>
      <c r="F4" s="1017"/>
      <c r="G4" s="1017"/>
      <c r="H4" s="1017"/>
      <c r="I4" s="1017"/>
      <c r="J4" s="1017"/>
      <c r="K4" s="1017"/>
      <c r="L4" s="1017"/>
      <c r="M4" s="1017"/>
      <c r="N4" s="1017"/>
      <c r="O4" s="830"/>
      <c r="P4" s="830"/>
      <c r="Q4" s="830"/>
      <c r="R4" s="830"/>
      <c r="S4" s="830"/>
      <c r="T4" s="830"/>
      <c r="U4" s="830"/>
      <c r="W4" s="294"/>
      <c r="Y4" s="294"/>
      <c r="AA4" s="1021"/>
    </row>
    <row r="5" spans="1:30" ht="5.25" customHeight="1">
      <c r="A5" s="122"/>
      <c r="B5" s="65"/>
      <c r="C5" s="66"/>
      <c r="D5" s="66"/>
      <c r="E5" s="66"/>
      <c r="F5" s="66"/>
      <c r="G5" s="66"/>
      <c r="H5" s="66"/>
      <c r="I5" s="66"/>
      <c r="J5" s="66"/>
      <c r="K5" s="66"/>
      <c r="L5" s="66"/>
      <c r="M5" s="66"/>
      <c r="N5" s="66"/>
      <c r="O5" s="66"/>
      <c r="P5" s="67"/>
      <c r="Q5" s="279"/>
      <c r="R5" s="67"/>
      <c r="S5" s="279"/>
      <c r="T5" s="67"/>
      <c r="U5" s="279"/>
      <c r="V5" s="67"/>
    </row>
    <row r="6" spans="1:30" s="32" customFormat="1" ht="10.5" customHeight="1">
      <c r="A6" s="123" t="s">
        <v>702</v>
      </c>
      <c r="Q6" s="295"/>
      <c r="S6" s="295"/>
      <c r="U6" s="295"/>
      <c r="W6" s="295"/>
      <c r="Y6" s="295"/>
      <c r="AA6" s="295"/>
    </row>
    <row r="7" spans="1:30" s="25" customFormat="1" ht="62.25" customHeight="1">
      <c r="A7" s="1542" t="s">
        <v>170</v>
      </c>
      <c r="B7" s="999"/>
      <c r="C7" s="1543" t="s">
        <v>169</v>
      </c>
      <c r="D7" s="999"/>
      <c r="E7" s="297" t="s">
        <v>187</v>
      </c>
      <c r="F7" s="461"/>
      <c r="G7" s="297" t="s">
        <v>706</v>
      </c>
      <c r="H7" s="999"/>
      <c r="I7" s="297" t="s">
        <v>520</v>
      </c>
      <c r="J7" s="999"/>
      <c r="K7" s="297" t="s">
        <v>519</v>
      </c>
      <c r="L7" s="999"/>
      <c r="M7" s="1723" t="s">
        <v>701</v>
      </c>
      <c r="N7" s="1723"/>
      <c r="O7" s="1723"/>
      <c r="P7" s="999"/>
      <c r="Q7" s="1128" t="s">
        <v>703</v>
      </c>
      <c r="R7" s="999"/>
      <c r="S7" s="1128" t="s">
        <v>700</v>
      </c>
      <c r="T7" s="999"/>
      <c r="U7" s="1128"/>
      <c r="V7" s="999"/>
      <c r="W7" s="1128"/>
      <c r="X7" s="999"/>
      <c r="Y7" s="1128"/>
      <c r="Z7" s="999"/>
      <c r="AA7" s="1544"/>
    </row>
    <row r="8" spans="1:30" s="25" customFormat="1" ht="12" customHeight="1">
      <c r="A8" s="125"/>
      <c r="C8" s="74"/>
      <c r="E8" s="37"/>
      <c r="G8" s="37"/>
      <c r="I8" s="461"/>
      <c r="K8" s="37"/>
      <c r="M8" s="1706"/>
      <c r="N8" s="1706"/>
      <c r="O8" s="1706"/>
      <c r="Q8" s="280"/>
      <c r="S8" s="280"/>
      <c r="U8" s="462"/>
      <c r="V8" s="71"/>
      <c r="W8" s="462"/>
      <c r="X8" s="71"/>
      <c r="Y8" s="462"/>
      <c r="Z8" s="71"/>
      <c r="AA8" s="462"/>
    </row>
    <row r="9" spans="1:30" s="25" customFormat="1" ht="12" customHeight="1">
      <c r="A9" s="125"/>
      <c r="C9" s="74"/>
      <c r="E9" s="37"/>
      <c r="G9" s="37"/>
      <c r="I9" s="37"/>
      <c r="K9" s="37"/>
      <c r="M9" s="1706"/>
      <c r="N9" s="1706"/>
      <c r="O9" s="1706"/>
      <c r="Q9" s="280"/>
      <c r="S9" s="280"/>
      <c r="U9" s="281"/>
      <c r="W9" s="281"/>
      <c r="Y9" s="281"/>
      <c r="AA9" s="281"/>
    </row>
    <row r="10" spans="1:30" s="25" customFormat="1" ht="12" customHeight="1">
      <c r="A10" s="125"/>
      <c r="C10" s="74"/>
      <c r="E10" s="37"/>
      <c r="G10" s="37"/>
      <c r="I10" s="37"/>
      <c r="K10" s="37"/>
      <c r="M10" s="1706"/>
      <c r="N10" s="1706"/>
      <c r="O10" s="1706"/>
      <c r="Q10" s="280"/>
      <c r="S10" s="280"/>
      <c r="U10" s="281"/>
      <c r="W10" s="281"/>
      <c r="Y10" s="281"/>
      <c r="AA10" s="281"/>
    </row>
    <row r="11" spans="1:30" s="25" customFormat="1" ht="12" customHeight="1">
      <c r="A11" s="125"/>
      <c r="C11" s="74"/>
      <c r="E11" s="37"/>
      <c r="G11" s="37"/>
      <c r="I11" s="37"/>
      <c r="K11" s="37"/>
      <c r="M11" s="1706"/>
      <c r="N11" s="1706"/>
      <c r="O11" s="1706"/>
      <c r="Q11" s="280"/>
      <c r="S11" s="280"/>
      <c r="U11" s="281"/>
      <c r="W11" s="281"/>
      <c r="Y11" s="281"/>
      <c r="AA11" s="281"/>
    </row>
    <row r="12" spans="1:30" s="25" customFormat="1" ht="12" customHeight="1">
      <c r="A12" s="125"/>
      <c r="C12" s="74"/>
      <c r="E12" s="37"/>
      <c r="G12" s="37"/>
      <c r="I12" s="37"/>
      <c r="K12" s="37"/>
      <c r="M12" s="461"/>
      <c r="N12" s="461"/>
      <c r="O12" s="461"/>
      <c r="Q12" s="280"/>
      <c r="S12" s="280"/>
      <c r="U12" s="281"/>
      <c r="W12" s="281"/>
      <c r="Y12" s="281"/>
      <c r="AA12" s="281"/>
    </row>
    <row r="13" spans="1:30" s="25" customFormat="1" ht="12" customHeight="1">
      <c r="A13" s="125"/>
      <c r="C13" s="74"/>
      <c r="E13" s="37"/>
      <c r="G13" s="37"/>
      <c r="I13" s="37"/>
      <c r="K13" s="37"/>
      <c r="M13" s="1706"/>
      <c r="N13" s="1706"/>
      <c r="O13" s="1706"/>
      <c r="Q13" s="280"/>
      <c r="S13" s="280"/>
      <c r="U13" s="281"/>
      <c r="W13" s="281"/>
      <c r="Y13" s="281"/>
      <c r="AA13" s="281"/>
    </row>
    <row r="14" spans="1:30" s="25" customFormat="1" ht="17.25" customHeight="1">
      <c r="A14" s="38" t="s">
        <v>54</v>
      </c>
      <c r="K14" s="1588">
        <f>COUNTIF($K8:$K13,"&lt;&gt;"&amp;"")</f>
        <v>0</v>
      </c>
      <c r="Q14" s="281"/>
      <c r="S14" s="281"/>
      <c r="U14" s="281"/>
      <c r="W14" s="281"/>
      <c r="Y14" s="281"/>
      <c r="AA14" s="281"/>
    </row>
    <row r="15" spans="1:30" s="25" customFormat="1" ht="12.75" customHeight="1">
      <c r="A15" s="51"/>
      <c r="Q15" s="281"/>
      <c r="S15" s="281"/>
      <c r="U15" s="281"/>
      <c r="W15" s="281"/>
      <c r="Y15" s="281"/>
      <c r="AA15" s="281"/>
    </row>
    <row r="16" spans="1:30" s="32" customFormat="1" ht="9.75" customHeight="1">
      <c r="A16" s="123" t="s">
        <v>757</v>
      </c>
      <c r="Q16" s="295"/>
      <c r="S16" s="295"/>
      <c r="U16" s="295"/>
      <c r="W16" s="295"/>
      <c r="Y16" s="295"/>
      <c r="AA16" s="295"/>
    </row>
    <row r="17" spans="1:27" s="25" customFormat="1" ht="68.25" customHeight="1">
      <c r="A17" s="1542" t="s">
        <v>170</v>
      </c>
      <c r="B17" s="999"/>
      <c r="C17" s="1543" t="s">
        <v>169</v>
      </c>
      <c r="D17" s="999"/>
      <c r="E17" s="297" t="s">
        <v>187</v>
      </c>
      <c r="F17" s="461"/>
      <c r="G17" s="297" t="s">
        <v>186</v>
      </c>
      <c r="H17" s="999"/>
      <c r="I17" s="297" t="s">
        <v>520</v>
      </c>
      <c r="J17" s="999"/>
      <c r="K17" s="297" t="s">
        <v>519</v>
      </c>
      <c r="L17" s="999"/>
      <c r="M17" s="1723"/>
      <c r="N17" s="1723"/>
      <c r="O17" s="1723"/>
      <c r="P17" s="999"/>
      <c r="Q17" s="1128" t="s">
        <v>45</v>
      </c>
      <c r="R17" s="999"/>
      <c r="S17" s="1128" t="s">
        <v>20</v>
      </c>
      <c r="T17" s="999"/>
      <c r="U17" s="1128" t="s">
        <v>21</v>
      </c>
      <c r="V17" s="999"/>
      <c r="W17" s="1128" t="s">
        <v>172</v>
      </c>
      <c r="X17" s="999"/>
      <c r="Y17" s="1128" t="s">
        <v>332</v>
      </c>
      <c r="Z17" s="999"/>
      <c r="AA17" s="1544" t="s">
        <v>22</v>
      </c>
    </row>
    <row r="18" spans="1:27" s="25" customFormat="1" ht="12" customHeight="1">
      <c r="A18" s="125"/>
      <c r="C18" s="74"/>
      <c r="E18" s="37"/>
      <c r="G18" s="37"/>
      <c r="I18" s="461"/>
      <c r="K18" s="37"/>
      <c r="M18" s="1724"/>
      <c r="N18" s="1724"/>
      <c r="O18" s="1724"/>
      <c r="Q18" s="281"/>
      <c r="S18" s="280"/>
      <c r="U18" s="280"/>
      <c r="W18" s="280"/>
      <c r="Y18" s="280"/>
      <c r="AA18" s="280"/>
    </row>
    <row r="19" spans="1:27" s="25" customFormat="1" ht="12" customHeight="1">
      <c r="A19" s="125"/>
      <c r="C19" s="74"/>
      <c r="E19" s="37"/>
      <c r="G19" s="37"/>
      <c r="I19" s="37"/>
      <c r="K19" s="37"/>
      <c r="M19" s="1725"/>
      <c r="N19" s="1725"/>
      <c r="O19" s="1725"/>
      <c r="Q19" s="281"/>
      <c r="S19" s="280"/>
      <c r="U19" s="280"/>
      <c r="W19" s="280"/>
      <c r="Y19" s="280"/>
      <c r="AA19" s="280"/>
    </row>
    <row r="20" spans="1:27" s="25" customFormat="1" ht="12" customHeight="1">
      <c r="A20" s="125"/>
      <c r="C20" s="74"/>
      <c r="E20" s="37"/>
      <c r="G20" s="37"/>
      <c r="I20" s="37"/>
      <c r="K20" s="37"/>
      <c r="M20" s="1725"/>
      <c r="N20" s="1725"/>
      <c r="O20" s="1725"/>
      <c r="Q20" s="281"/>
      <c r="S20" s="280"/>
      <c r="U20" s="280"/>
      <c r="W20" s="280"/>
      <c r="Y20" s="280"/>
      <c r="AA20" s="280"/>
    </row>
    <row r="21" spans="1:27" s="25" customFormat="1" ht="12" customHeight="1">
      <c r="A21" s="125"/>
      <c r="C21" s="74"/>
      <c r="E21" s="37"/>
      <c r="G21" s="37"/>
      <c r="I21" s="37"/>
      <c r="K21" s="37"/>
      <c r="M21" s="1725"/>
      <c r="N21" s="1725"/>
      <c r="O21" s="1725"/>
      <c r="Q21" s="281"/>
      <c r="S21" s="280"/>
      <c r="U21" s="280"/>
      <c r="W21" s="280"/>
      <c r="Y21" s="280"/>
      <c r="AA21" s="280"/>
    </row>
    <row r="22" spans="1:27" s="25" customFormat="1" ht="12" customHeight="1">
      <c r="A22" s="125"/>
      <c r="C22" s="74"/>
      <c r="E22" s="37"/>
      <c r="G22" s="37"/>
      <c r="I22" s="37"/>
      <c r="K22" s="37"/>
      <c r="M22" s="1725"/>
      <c r="N22" s="1725"/>
      <c r="O22" s="1725"/>
      <c r="Q22" s="281"/>
      <c r="S22" s="280"/>
      <c r="U22" s="280"/>
      <c r="W22" s="280"/>
      <c r="Y22" s="280"/>
      <c r="AA22" s="280"/>
    </row>
    <row r="23" spans="1:27" s="25" customFormat="1" ht="17.149999999999999" customHeight="1">
      <c r="A23" s="128" t="s">
        <v>54</v>
      </c>
      <c r="C23" s="35"/>
      <c r="K23" s="1588">
        <f>COUNTIF($K18:$K22,"&lt;&gt;"&amp;"")</f>
        <v>0</v>
      </c>
      <c r="Q23" s="281">
        <f>SUM(Q18:Q22)</f>
        <v>0</v>
      </c>
      <c r="S23" s="1588">
        <f>SUM(S18:S22)</f>
        <v>0</v>
      </c>
      <c r="U23" s="1588">
        <f>SUM(U18:U22)</f>
        <v>0</v>
      </c>
      <c r="W23" s="1588">
        <f>SUM(W18:W22)</f>
        <v>0</v>
      </c>
      <c r="Y23" s="1588">
        <f>SUM(Y18:Y22)</f>
        <v>0</v>
      </c>
      <c r="AA23" s="1588">
        <f>SUM(AA18:AA22)</f>
        <v>0</v>
      </c>
    </row>
    <row r="24" spans="1:27" s="25" customFormat="1" ht="17.149999999999999" customHeight="1">
      <c r="A24" s="128"/>
      <c r="C24" s="35"/>
      <c r="Q24" s="281"/>
      <c r="S24" s="281"/>
      <c r="U24" s="281"/>
      <c r="W24" s="281"/>
      <c r="Y24" s="281"/>
      <c r="AA24" s="281"/>
    </row>
    <row r="25" spans="1:27" s="25" customFormat="1" ht="12.75" customHeight="1">
      <c r="A25" s="123" t="s">
        <v>18</v>
      </c>
      <c r="B25" s="32"/>
      <c r="C25" s="32"/>
      <c r="D25" s="32"/>
      <c r="E25" s="32"/>
      <c r="F25" s="32"/>
      <c r="G25" s="32"/>
      <c r="H25" s="32"/>
      <c r="I25" s="32"/>
      <c r="J25" s="32"/>
      <c r="K25" s="32"/>
      <c r="L25" s="32"/>
      <c r="M25" s="32"/>
      <c r="N25" s="32"/>
      <c r="O25" s="32"/>
      <c r="P25" s="32"/>
      <c r="Q25" s="295"/>
      <c r="R25" s="32"/>
      <c r="S25" s="295"/>
      <c r="T25" s="32"/>
      <c r="U25" s="295"/>
      <c r="V25" s="32"/>
      <c r="W25" s="295"/>
      <c r="X25" s="32"/>
      <c r="Y25" s="295"/>
      <c r="Z25" s="32"/>
      <c r="AA25" s="295"/>
    </row>
    <row r="26" spans="1:27" s="32" customFormat="1" ht="60.5">
      <c r="A26" s="124" t="s">
        <v>170</v>
      </c>
      <c r="B26" s="68"/>
      <c r="C26" s="119" t="s">
        <v>169</v>
      </c>
      <c r="D26" s="68"/>
      <c r="E26" s="297" t="s">
        <v>187</v>
      </c>
      <c r="F26" s="461"/>
      <c r="G26" s="297" t="s">
        <v>186</v>
      </c>
      <c r="H26" s="999"/>
      <c r="I26" s="297" t="s">
        <v>520</v>
      </c>
      <c r="J26" s="999"/>
      <c r="K26" s="297" t="s">
        <v>519</v>
      </c>
      <c r="L26" s="999"/>
      <c r="M26" s="1720" t="s">
        <v>19</v>
      </c>
      <c r="N26" s="1720"/>
      <c r="O26" s="1720"/>
      <c r="P26" s="68"/>
      <c r="Q26" s="1128" t="s">
        <v>45</v>
      </c>
      <c r="R26" s="68"/>
      <c r="S26" s="1129" t="s">
        <v>20</v>
      </c>
      <c r="T26" s="68"/>
      <c r="U26" s="1129" t="s">
        <v>21</v>
      </c>
      <c r="V26" s="68"/>
      <c r="W26" s="1129" t="s">
        <v>172</v>
      </c>
      <c r="X26" s="68"/>
      <c r="Y26" s="1129" t="s">
        <v>332</v>
      </c>
      <c r="Z26" s="68"/>
      <c r="AA26" s="1022" t="s">
        <v>22</v>
      </c>
    </row>
    <row r="27" spans="1:27" s="25" customFormat="1" ht="10">
      <c r="A27" s="125"/>
      <c r="C27" s="74"/>
      <c r="E27" s="37"/>
      <c r="G27" s="37"/>
      <c r="I27" s="461"/>
      <c r="K27" s="37"/>
      <c r="M27" s="1706"/>
      <c r="N27" s="1706"/>
      <c r="O27" s="1706"/>
      <c r="Q27" s="280"/>
      <c r="S27" s="280"/>
      <c r="U27" s="280"/>
      <c r="W27" s="280"/>
      <c r="Y27" s="280"/>
      <c r="AA27" s="280"/>
    </row>
    <row r="28" spans="1:27" s="25" customFormat="1" ht="12" customHeight="1">
      <c r="A28" s="125"/>
      <c r="C28" s="74"/>
      <c r="E28" s="37"/>
      <c r="G28" s="37"/>
      <c r="I28" s="37"/>
      <c r="K28" s="37"/>
      <c r="M28" s="1706"/>
      <c r="N28" s="1706"/>
      <c r="O28" s="1706"/>
      <c r="Q28" s="280"/>
      <c r="S28" s="280"/>
      <c r="U28" s="280"/>
      <c r="W28" s="280"/>
      <c r="Y28" s="280"/>
      <c r="AA28" s="280"/>
    </row>
    <row r="29" spans="1:27" s="25" customFormat="1" ht="12" customHeight="1">
      <c r="A29" s="125"/>
      <c r="C29" s="74"/>
      <c r="E29" s="37"/>
      <c r="G29" s="37"/>
      <c r="I29" s="37"/>
      <c r="K29" s="37"/>
      <c r="M29" s="461"/>
      <c r="N29" s="461"/>
      <c r="O29" s="461"/>
      <c r="Q29" s="280"/>
      <c r="S29" s="280"/>
      <c r="U29" s="280"/>
      <c r="W29" s="280"/>
      <c r="Y29" s="280"/>
      <c r="AA29" s="280"/>
    </row>
    <row r="30" spans="1:27" s="25" customFormat="1" ht="12" customHeight="1">
      <c r="A30" s="125"/>
      <c r="C30" s="74"/>
      <c r="E30" s="37"/>
      <c r="G30" s="37"/>
      <c r="I30" s="37"/>
      <c r="K30" s="37"/>
      <c r="M30" s="1706"/>
      <c r="N30" s="1706"/>
      <c r="O30" s="1706"/>
      <c r="Q30" s="280"/>
      <c r="S30" s="280"/>
      <c r="U30" s="280"/>
      <c r="W30" s="280"/>
      <c r="Y30" s="280"/>
      <c r="AA30" s="280"/>
    </row>
    <row r="31" spans="1:27" s="25" customFormat="1" ht="12" customHeight="1">
      <c r="A31" s="125"/>
      <c r="C31" s="74"/>
      <c r="E31" s="37"/>
      <c r="G31" s="37"/>
      <c r="I31" s="37"/>
      <c r="K31" s="37"/>
      <c r="M31" s="1706"/>
      <c r="N31" s="1706"/>
      <c r="O31" s="1706"/>
      <c r="Q31" s="280"/>
      <c r="S31" s="280"/>
      <c r="U31" s="280"/>
      <c r="W31" s="280"/>
      <c r="Y31" s="280"/>
      <c r="AA31" s="280"/>
    </row>
    <row r="32" spans="1:27" s="25" customFormat="1" ht="12" customHeight="1">
      <c r="A32" s="125"/>
      <c r="C32" s="74"/>
      <c r="E32" s="37"/>
      <c r="G32" s="37"/>
      <c r="I32" s="37"/>
      <c r="K32" s="37"/>
      <c r="M32" s="1706"/>
      <c r="N32" s="1706"/>
      <c r="O32" s="1706"/>
      <c r="Q32" s="280"/>
      <c r="S32" s="280"/>
      <c r="U32" s="280"/>
      <c r="W32" s="280"/>
      <c r="Y32" s="280"/>
      <c r="AA32" s="280"/>
    </row>
    <row r="33" spans="1:27" s="25" customFormat="1" ht="16.5" customHeight="1">
      <c r="A33" s="128" t="s">
        <v>54</v>
      </c>
      <c r="C33" s="35"/>
      <c r="K33" s="1588">
        <f>COUNTIF($K27:$K32,"&lt;&gt;"&amp;"")</f>
        <v>0</v>
      </c>
      <c r="Q33" s="1588">
        <f>SUM(Q27:Q32)</f>
        <v>0</v>
      </c>
      <c r="R33" s="26"/>
      <c r="S33" s="1588">
        <f>SUM(S27:S32)</f>
        <v>0</v>
      </c>
      <c r="T33" s="26"/>
      <c r="U33" s="1588">
        <f>SUM(U27:U32)</f>
        <v>0</v>
      </c>
      <c r="V33" s="26"/>
      <c r="W33" s="1588">
        <f>SUM(W27:W32)</f>
        <v>0</v>
      </c>
      <c r="Y33" s="1588">
        <f>SUM(Y27:Y32)</f>
        <v>0</v>
      </c>
      <c r="Z33" s="26"/>
      <c r="AA33" s="1588">
        <f>SUM(AA27:AA32)</f>
        <v>0</v>
      </c>
    </row>
    <row r="34" spans="1:27" s="25" customFormat="1" ht="18" customHeight="1">
      <c r="A34" s="51"/>
      <c r="Q34" s="281"/>
      <c r="S34" s="281"/>
      <c r="U34" s="281"/>
      <c r="W34" s="281"/>
      <c r="Y34" s="281"/>
      <c r="AA34" s="281"/>
    </row>
    <row r="35" spans="1:27" s="25" customFormat="1" ht="12.75" customHeight="1">
      <c r="A35" s="123" t="s">
        <v>26</v>
      </c>
      <c r="B35" s="32"/>
      <c r="C35" s="32"/>
      <c r="D35" s="32"/>
      <c r="E35" s="32"/>
      <c r="F35" s="32"/>
      <c r="G35" s="32"/>
      <c r="H35" s="32"/>
      <c r="I35" s="32"/>
      <c r="J35" s="32"/>
      <c r="K35" s="32"/>
      <c r="L35" s="32"/>
      <c r="M35" s="32"/>
      <c r="N35" s="32"/>
      <c r="O35" s="32"/>
      <c r="P35" s="32"/>
      <c r="Q35" s="295"/>
      <c r="R35" s="32"/>
      <c r="S35" s="295"/>
      <c r="T35" s="32"/>
      <c r="U35" s="295"/>
      <c r="V35" s="32"/>
      <c r="W35" s="295"/>
      <c r="X35" s="32"/>
      <c r="Y35" s="295"/>
      <c r="Z35" s="32"/>
      <c r="AA35" s="295"/>
    </row>
    <row r="36" spans="1:27" s="32" customFormat="1" ht="60.5">
      <c r="A36" s="124" t="s">
        <v>23</v>
      </c>
      <c r="B36" s="68"/>
      <c r="C36" s="119" t="s">
        <v>169</v>
      </c>
      <c r="D36" s="69"/>
      <c r="E36" s="297" t="s">
        <v>187</v>
      </c>
      <c r="F36" s="461"/>
      <c r="G36" s="297" t="s">
        <v>186</v>
      </c>
      <c r="H36" s="461"/>
      <c r="I36" s="297" t="s">
        <v>520</v>
      </c>
      <c r="J36" s="461"/>
      <c r="K36" s="297" t="str">
        <f>K26</f>
        <v>Représenta-tivité des artistes**</v>
      </c>
      <c r="L36" s="461"/>
      <c r="M36" s="1720" t="s">
        <v>403</v>
      </c>
      <c r="N36" s="1720"/>
      <c r="O36" s="1720"/>
      <c r="P36" s="70"/>
      <c r="Q36" s="1128" t="s">
        <v>45</v>
      </c>
      <c r="R36" s="70"/>
      <c r="S36" s="1129" t="s">
        <v>20</v>
      </c>
      <c r="T36" s="69"/>
      <c r="U36" s="1129" t="s">
        <v>21</v>
      </c>
      <c r="V36" s="68"/>
      <c r="W36" s="1129" t="s">
        <v>172</v>
      </c>
      <c r="X36" s="68"/>
      <c r="Y36" s="1129" t="s">
        <v>332</v>
      </c>
      <c r="Z36" s="68"/>
      <c r="AA36" s="1022" t="s">
        <v>22</v>
      </c>
    </row>
    <row r="37" spans="1:27" s="25" customFormat="1" ht="15" customHeight="1">
      <c r="A37" s="125"/>
      <c r="C37" s="74"/>
      <c r="E37" s="37"/>
      <c r="G37" s="37"/>
      <c r="I37" s="461"/>
      <c r="K37" s="37"/>
      <c r="M37" s="1706"/>
      <c r="N37" s="1706"/>
      <c r="O37" s="1706"/>
      <c r="P37" s="71"/>
      <c r="Q37" s="280"/>
      <c r="R37" s="71"/>
      <c r="S37" s="280"/>
      <c r="U37" s="280"/>
      <c r="W37" s="280"/>
      <c r="Y37" s="280"/>
      <c r="AA37" s="280"/>
    </row>
    <row r="38" spans="1:27" s="25" customFormat="1" ht="12" customHeight="1">
      <c r="A38" s="125"/>
      <c r="C38" s="74"/>
      <c r="E38" s="37"/>
      <c r="G38" s="37"/>
      <c r="I38" s="37"/>
      <c r="K38" s="37"/>
      <c r="M38" s="1706"/>
      <c r="N38" s="1706"/>
      <c r="O38" s="1706"/>
      <c r="Q38" s="280"/>
      <c r="S38" s="280"/>
      <c r="U38" s="280"/>
      <c r="W38" s="280"/>
      <c r="Y38" s="280"/>
      <c r="AA38" s="280"/>
    </row>
    <row r="39" spans="1:27" s="25" customFormat="1" ht="12" customHeight="1">
      <c r="A39" s="125"/>
      <c r="C39" s="74"/>
      <c r="E39" s="37"/>
      <c r="G39" s="37"/>
      <c r="I39" s="37"/>
      <c r="K39" s="37"/>
      <c r="M39" s="461"/>
      <c r="N39" s="461"/>
      <c r="O39" s="461"/>
      <c r="Q39" s="280"/>
      <c r="S39" s="280"/>
      <c r="U39" s="280"/>
      <c r="W39" s="280"/>
      <c r="Y39" s="280"/>
      <c r="AA39" s="280"/>
    </row>
    <row r="40" spans="1:27" s="25" customFormat="1" ht="12" customHeight="1">
      <c r="A40" s="125"/>
      <c r="C40" s="74"/>
      <c r="E40" s="37"/>
      <c r="G40" s="37"/>
      <c r="I40" s="37"/>
      <c r="K40" s="37"/>
      <c r="M40" s="1706"/>
      <c r="N40" s="1706"/>
      <c r="O40" s="1706"/>
      <c r="Q40" s="280"/>
      <c r="S40" s="280"/>
      <c r="U40" s="280"/>
      <c r="W40" s="280"/>
      <c r="Y40" s="280"/>
      <c r="AA40" s="280"/>
    </row>
    <row r="41" spans="1:27" s="25" customFormat="1" ht="12" customHeight="1">
      <c r="A41" s="125"/>
      <c r="C41" s="74"/>
      <c r="E41" s="37"/>
      <c r="G41" s="37"/>
      <c r="I41" s="37"/>
      <c r="K41" s="37"/>
      <c r="M41" s="1706"/>
      <c r="N41" s="1706"/>
      <c r="O41" s="1706"/>
      <c r="Q41" s="280"/>
      <c r="S41" s="280"/>
      <c r="U41" s="280"/>
      <c r="W41" s="280"/>
      <c r="Y41" s="280"/>
      <c r="AA41" s="280"/>
    </row>
    <row r="42" spans="1:27" s="25" customFormat="1" ht="12" customHeight="1">
      <c r="A42" s="125"/>
      <c r="C42" s="74"/>
      <c r="E42" s="37"/>
      <c r="G42" s="37"/>
      <c r="I42" s="37"/>
      <c r="K42" s="37"/>
      <c r="M42" s="1706"/>
      <c r="N42" s="1706"/>
      <c r="O42" s="1706"/>
      <c r="Q42" s="280"/>
      <c r="S42" s="280"/>
      <c r="U42" s="280"/>
      <c r="W42" s="280"/>
      <c r="Y42" s="280"/>
      <c r="AA42" s="280"/>
    </row>
    <row r="43" spans="1:27" s="25" customFormat="1" ht="17.25" customHeight="1">
      <c r="A43" s="128" t="s">
        <v>54</v>
      </c>
      <c r="C43" s="35"/>
      <c r="K43" s="1588">
        <f>COUNTIF($K37:$K42,"&lt;&gt;"&amp;"")</f>
        <v>0</v>
      </c>
      <c r="Q43" s="1588">
        <f>SUM(Q37:Q42)</f>
        <v>0</v>
      </c>
      <c r="S43" s="1588">
        <f>SUM(S37:S42)</f>
        <v>0</v>
      </c>
      <c r="U43" s="1588">
        <f>SUM(U37:U42)</f>
        <v>0</v>
      </c>
      <c r="W43" s="1588">
        <f>SUM(W37:W42)</f>
        <v>0</v>
      </c>
      <c r="Y43" s="1588">
        <f>SUM(Y37:Y42)</f>
        <v>0</v>
      </c>
      <c r="AA43" s="1588">
        <f>SUM(AA37:AA42)</f>
        <v>0</v>
      </c>
    </row>
    <row r="44" spans="1:27" s="25" customFormat="1" ht="8.25" customHeight="1">
      <c r="A44" s="126"/>
      <c r="C44" s="35"/>
      <c r="Q44" s="281"/>
      <c r="S44" s="281"/>
      <c r="U44" s="281"/>
      <c r="W44" s="281"/>
      <c r="Y44" s="281"/>
      <c r="AA44" s="281"/>
    </row>
    <row r="45" spans="1:27" s="25" customFormat="1" ht="16.5" customHeight="1">
      <c r="A45" s="123" t="s">
        <v>27</v>
      </c>
      <c r="B45" s="32"/>
      <c r="C45" s="32"/>
      <c r="D45" s="32"/>
      <c r="E45" s="32"/>
      <c r="F45" s="32"/>
      <c r="G45" s="32"/>
      <c r="H45" s="32"/>
      <c r="I45" s="32"/>
      <c r="J45" s="32"/>
      <c r="K45" s="32"/>
      <c r="L45" s="32"/>
      <c r="M45" s="32"/>
      <c r="N45" s="32"/>
      <c r="O45" s="32"/>
      <c r="P45" s="32"/>
      <c r="Q45" s="295"/>
      <c r="R45" s="32"/>
      <c r="S45" s="295"/>
      <c r="T45" s="32"/>
      <c r="U45" s="295"/>
      <c r="V45" s="32"/>
      <c r="W45" s="295"/>
      <c r="X45" s="32"/>
      <c r="Y45" s="295"/>
      <c r="Z45" s="32"/>
      <c r="AA45" s="295"/>
    </row>
    <row r="46" spans="1:27" s="25" customFormat="1" ht="57.75" customHeight="1">
      <c r="A46" s="124" t="s">
        <v>23</v>
      </c>
      <c r="B46" s="68"/>
      <c r="C46" s="119" t="s">
        <v>169</v>
      </c>
      <c r="D46" s="69"/>
      <c r="E46" s="297" t="s">
        <v>187</v>
      </c>
      <c r="F46" s="461"/>
      <c r="G46" s="297" t="s">
        <v>186</v>
      </c>
      <c r="H46" s="461"/>
      <c r="I46" s="297" t="s">
        <v>520</v>
      </c>
      <c r="J46" s="461"/>
      <c r="K46" s="297" t="str">
        <f>K36</f>
        <v>Représenta-tivité des artistes**</v>
      </c>
      <c r="L46" s="461"/>
      <c r="M46" s="1720" t="s">
        <v>168</v>
      </c>
      <c r="N46" s="1720"/>
      <c r="O46" s="1720"/>
      <c r="P46" s="70"/>
      <c r="Q46" s="1128" t="s">
        <v>45</v>
      </c>
      <c r="R46" s="70"/>
      <c r="S46" s="1129" t="s">
        <v>20</v>
      </c>
      <c r="T46" s="69"/>
      <c r="U46" s="1129" t="s">
        <v>21</v>
      </c>
      <c r="V46" s="68"/>
      <c r="W46" s="1129" t="s">
        <v>172</v>
      </c>
      <c r="X46" s="68"/>
      <c r="Y46" s="1129" t="s">
        <v>332</v>
      </c>
      <c r="Z46" s="68"/>
      <c r="AA46" s="1022" t="s">
        <v>22</v>
      </c>
    </row>
    <row r="47" spans="1:27" s="25" customFormat="1" ht="15.75" customHeight="1">
      <c r="A47" s="125"/>
      <c r="C47" s="74"/>
      <c r="E47" s="37"/>
      <c r="G47" s="37"/>
      <c r="I47" s="461"/>
      <c r="K47" s="37"/>
      <c r="M47" s="1706"/>
      <c r="N47" s="1706"/>
      <c r="O47" s="1706"/>
      <c r="P47" s="71"/>
      <c r="Q47" s="280"/>
      <c r="R47" s="71"/>
      <c r="S47" s="280"/>
      <c r="U47" s="280"/>
      <c r="W47" s="280"/>
      <c r="Y47" s="280"/>
      <c r="AA47" s="280"/>
    </row>
    <row r="48" spans="1:27" s="25" customFormat="1" ht="15.75" customHeight="1">
      <c r="A48" s="125"/>
      <c r="C48" s="74"/>
      <c r="E48" s="37"/>
      <c r="G48" s="37"/>
      <c r="I48" s="37"/>
      <c r="K48" s="37"/>
      <c r="M48" s="1706"/>
      <c r="N48" s="1706"/>
      <c r="O48" s="1706"/>
      <c r="Q48" s="280"/>
      <c r="S48" s="280"/>
      <c r="U48" s="280"/>
      <c r="W48" s="280"/>
      <c r="Y48" s="280"/>
      <c r="AA48" s="280"/>
    </row>
    <row r="49" spans="1:27" s="25" customFormat="1" ht="10">
      <c r="A49" s="125"/>
      <c r="C49" s="74"/>
      <c r="E49" s="37"/>
      <c r="G49" s="37"/>
      <c r="I49" s="37"/>
      <c r="K49" s="37"/>
      <c r="M49" s="461"/>
      <c r="N49" s="461"/>
      <c r="O49" s="461"/>
      <c r="Q49" s="280"/>
      <c r="S49" s="280"/>
      <c r="U49" s="280"/>
      <c r="W49" s="280"/>
      <c r="Y49" s="280"/>
      <c r="AA49" s="280"/>
    </row>
    <row r="50" spans="1:27" s="25" customFormat="1" ht="12.75" customHeight="1">
      <c r="A50" s="125"/>
      <c r="C50" s="74"/>
      <c r="E50" s="37"/>
      <c r="G50" s="37"/>
      <c r="I50" s="37"/>
      <c r="K50" s="37"/>
      <c r="M50" s="1706"/>
      <c r="N50" s="1706"/>
      <c r="O50" s="1706"/>
      <c r="Q50" s="280"/>
      <c r="S50" s="280"/>
      <c r="U50" s="280"/>
      <c r="W50" s="280"/>
      <c r="Y50" s="280"/>
      <c r="AA50" s="280"/>
    </row>
    <row r="51" spans="1:27" s="25" customFormat="1" ht="10">
      <c r="A51" s="125"/>
      <c r="C51" s="74"/>
      <c r="E51" s="37"/>
      <c r="G51" s="37"/>
      <c r="I51" s="37"/>
      <c r="K51" s="37"/>
      <c r="M51" s="1706"/>
      <c r="N51" s="1706"/>
      <c r="O51" s="1706"/>
      <c r="Q51" s="280"/>
      <c r="S51" s="280"/>
      <c r="U51" s="280"/>
      <c r="W51" s="280"/>
      <c r="Y51" s="280"/>
      <c r="AA51" s="280"/>
    </row>
    <row r="52" spans="1:27" s="25" customFormat="1" ht="12" customHeight="1">
      <c r="A52" s="125"/>
      <c r="C52" s="74"/>
      <c r="E52" s="37"/>
      <c r="G52" s="37"/>
      <c r="I52" s="37"/>
      <c r="K52" s="37"/>
      <c r="M52" s="1706"/>
      <c r="N52" s="1706"/>
      <c r="O52" s="1706"/>
      <c r="Q52" s="280"/>
      <c r="S52" s="280"/>
      <c r="U52" s="280"/>
      <c r="W52" s="280"/>
      <c r="Y52" s="280"/>
      <c r="AA52" s="280"/>
    </row>
    <row r="53" spans="1:27" s="25" customFormat="1" ht="21" customHeight="1">
      <c r="A53" s="128" t="s">
        <v>54</v>
      </c>
      <c r="C53" s="35"/>
      <c r="K53" s="1588">
        <f>COUNTIF($K48:$K52,"&lt;&gt;"&amp;"")</f>
        <v>0</v>
      </c>
      <c r="M53" s="71"/>
      <c r="Q53" s="1588">
        <f>SUM(Q47:Q52)</f>
        <v>0</v>
      </c>
      <c r="S53" s="1588">
        <f>SUM(S47:S52)</f>
        <v>0</v>
      </c>
      <c r="U53" s="1588">
        <f>SUM(U47:U52)</f>
        <v>0</v>
      </c>
      <c r="W53" s="1588">
        <f>SUM(W47:W52)</f>
        <v>0</v>
      </c>
      <c r="Y53" s="1588">
        <f>SUM(Y47:Y52)</f>
        <v>0</v>
      </c>
      <c r="AA53" s="1588">
        <f>SUM(AA47:AA52)</f>
        <v>0</v>
      </c>
    </row>
    <row r="54" spans="1:27" s="25" customFormat="1" ht="12" customHeight="1">
      <c r="A54" s="128"/>
      <c r="C54" s="35"/>
      <c r="M54" s="71"/>
      <c r="Q54" s="281"/>
      <c r="S54" s="281"/>
      <c r="U54" s="281"/>
      <c r="W54" s="281"/>
      <c r="Y54" s="281"/>
      <c r="AA54" s="281"/>
    </row>
    <row r="55" spans="1:27" s="25" customFormat="1" ht="35.25" customHeight="1">
      <c r="A55" s="126"/>
      <c r="C55" s="296" t="s">
        <v>188</v>
      </c>
      <c r="E55" s="1707"/>
      <c r="F55" s="1707"/>
      <c r="G55" s="1707"/>
      <c r="H55" s="979"/>
      <c r="I55" s="1708" t="s">
        <v>624</v>
      </c>
      <c r="J55" s="1709"/>
      <c r="K55" s="1709"/>
      <c r="L55" s="1709"/>
      <c r="M55" s="1709"/>
      <c r="N55" s="1709"/>
      <c r="O55" s="1709"/>
      <c r="P55" s="1709"/>
      <c r="Q55" s="1709"/>
      <c r="R55" s="1709"/>
      <c r="S55" s="1709"/>
      <c r="T55" s="1709"/>
      <c r="U55" s="1709"/>
      <c r="V55" s="1709"/>
      <c r="W55" s="1709"/>
      <c r="X55" s="1709"/>
      <c r="Y55" s="1710"/>
      <c r="AA55" s="281"/>
    </row>
    <row r="56" spans="1:27" s="25" customFormat="1" ht="16.5" customHeight="1">
      <c r="A56" s="126"/>
      <c r="C56" s="1704" t="s">
        <v>178</v>
      </c>
      <c r="E56" s="1719"/>
      <c r="F56" s="1719"/>
      <c r="G56" s="1719"/>
      <c r="H56" s="846"/>
      <c r="I56" s="1711" t="s">
        <v>720</v>
      </c>
      <c r="J56" s="1712"/>
      <c r="K56" s="1712"/>
      <c r="L56" s="1712"/>
      <c r="M56" s="1712"/>
      <c r="N56" s="1712"/>
      <c r="O56" s="1712"/>
      <c r="P56" s="1712"/>
      <c r="Q56" s="1712"/>
      <c r="R56" s="1712"/>
      <c r="S56" s="1712"/>
      <c r="T56" s="1712"/>
      <c r="U56" s="1712"/>
      <c r="V56" s="1712"/>
      <c r="W56" s="1712"/>
      <c r="X56" s="1712"/>
      <c r="Y56" s="1713"/>
      <c r="AA56" s="281"/>
    </row>
    <row r="57" spans="1:27" s="25" customFormat="1" ht="54" customHeight="1">
      <c r="A57" s="126"/>
      <c r="C57" s="1705"/>
      <c r="E57" s="1719"/>
      <c r="F57" s="1719"/>
      <c r="G57" s="1719"/>
      <c r="H57" s="846"/>
      <c r="I57" s="1714"/>
      <c r="J57" s="1715"/>
      <c r="K57" s="1715"/>
      <c r="L57" s="1715"/>
      <c r="M57" s="1715"/>
      <c r="N57" s="1715"/>
      <c r="O57" s="1715"/>
      <c r="P57" s="1715"/>
      <c r="Q57" s="1715"/>
      <c r="R57" s="1715"/>
      <c r="S57" s="1715"/>
      <c r="T57" s="1715"/>
      <c r="U57" s="1715"/>
      <c r="V57" s="1715"/>
      <c r="W57" s="1715"/>
      <c r="X57" s="1715"/>
      <c r="Y57" s="1716"/>
      <c r="AA57" s="281"/>
    </row>
    <row r="58" spans="1:27" s="25" customFormat="1" ht="17.149999999999999" customHeight="1" thickBot="1">
      <c r="A58" s="126"/>
      <c r="C58" s="35"/>
      <c r="Q58" s="281"/>
      <c r="S58" s="281"/>
      <c r="U58" s="281"/>
      <c r="W58" s="281"/>
      <c r="Y58" s="281"/>
      <c r="AA58" s="281"/>
    </row>
    <row r="59" spans="1:27" s="25" customFormat="1" ht="27.75" customHeight="1" thickBot="1">
      <c r="A59" s="51"/>
      <c r="C59" s="72" t="s">
        <v>24</v>
      </c>
      <c r="E59" s="1000"/>
      <c r="G59" s="38"/>
      <c r="I59" s="38"/>
      <c r="K59" s="38"/>
      <c r="O59" s="38"/>
      <c r="Q59" s="281"/>
      <c r="S59" s="281"/>
      <c r="U59" s="281"/>
      <c r="W59" s="281"/>
      <c r="Y59" s="281"/>
      <c r="AA59" s="281"/>
    </row>
    <row r="60" spans="1:27" s="25" customFormat="1" ht="12" customHeight="1">
      <c r="A60" s="38"/>
      <c r="Q60" s="281"/>
      <c r="S60" s="281"/>
      <c r="U60" s="281"/>
      <c r="W60" s="281"/>
      <c r="Y60" s="281"/>
      <c r="AA60" s="281"/>
    </row>
    <row r="61" spans="1:27" s="25" customFormat="1" ht="6.75" customHeight="1">
      <c r="A61" s="38"/>
      <c r="Q61" s="281"/>
      <c r="S61" s="281"/>
      <c r="U61" s="281"/>
      <c r="W61" s="281"/>
      <c r="Y61" s="281"/>
      <c r="AA61" s="281"/>
    </row>
    <row r="62" spans="1:27" s="25" customFormat="1" ht="21.75" customHeight="1">
      <c r="A62" s="38"/>
      <c r="C62" s="464"/>
      <c r="D62" s="71"/>
      <c r="E62" s="1722" t="s">
        <v>172</v>
      </c>
      <c r="F62" s="1722"/>
      <c r="G62" s="1722"/>
      <c r="H62" s="1722"/>
      <c r="I62" s="1722"/>
      <c r="J62" s="1722"/>
      <c r="K62" s="1722"/>
      <c r="L62" s="980"/>
      <c r="M62" s="980"/>
      <c r="N62" s="980"/>
      <c r="O62" s="980"/>
      <c r="P62" s="71"/>
      <c r="Q62" s="462"/>
      <c r="R62" s="71"/>
      <c r="S62" s="462"/>
      <c r="T62" s="71"/>
      <c r="U62" s="462"/>
      <c r="V62" s="71"/>
      <c r="W62" s="462"/>
      <c r="X62" s="71"/>
      <c r="Y62" s="1587" t="s">
        <v>332</v>
      </c>
      <c r="Z62" s="71"/>
      <c r="AA62" s="1585" t="s">
        <v>22</v>
      </c>
    </row>
    <row r="63" spans="1:27" s="25" customFormat="1" ht="40.5" customHeight="1">
      <c r="A63" s="302"/>
      <c r="B63" s="460"/>
      <c r="C63" s="465" t="s">
        <v>25</v>
      </c>
      <c r="D63" s="73"/>
      <c r="E63" s="978" t="s">
        <v>184</v>
      </c>
      <c r="F63" s="460"/>
      <c r="G63" s="978" t="s">
        <v>185</v>
      </c>
      <c r="I63" s="978" t="s">
        <v>625</v>
      </c>
      <c r="J63" s="460"/>
      <c r="K63" s="978" t="s">
        <v>183</v>
      </c>
      <c r="M63" s="978"/>
      <c r="O63" s="72"/>
      <c r="P63" s="1589"/>
      <c r="Q63" s="1130" t="s">
        <v>45</v>
      </c>
      <c r="R63" s="463"/>
      <c r="S63" s="1119" t="s">
        <v>20</v>
      </c>
      <c r="T63" s="463"/>
      <c r="U63" s="1119" t="s">
        <v>21</v>
      </c>
      <c r="V63" s="463"/>
      <c r="W63" s="1119" t="s">
        <v>172</v>
      </c>
      <c r="X63" s="463"/>
      <c r="Y63" s="1119"/>
      <c r="Z63" s="463"/>
      <c r="AA63" s="1586"/>
    </row>
    <row r="64" spans="1:27" s="25" customFormat="1" ht="15.75" customHeight="1">
      <c r="A64" s="51"/>
      <c r="C64" s="466" t="s">
        <v>18</v>
      </c>
      <c r="D64" s="50"/>
      <c r="E64" s="282">
        <f>SUMIF($G27:$G32,"Création",$W27:$W32)</f>
        <v>0</v>
      </c>
      <c r="G64" s="282">
        <f>SUMIF($G27:$G32,"Répertoire Qc",$W27:$W32)</f>
        <v>0</v>
      </c>
      <c r="I64" s="282">
        <f>SUMIF($G27:$G32,"Répertoire Au",$W27:$W32)</f>
        <v>0</v>
      </c>
      <c r="K64" s="282">
        <f>SUMIF($G27:$G32,"Reprise",$W27:$W32)</f>
        <v>0</v>
      </c>
      <c r="M64" s="281"/>
      <c r="O64" s="281"/>
      <c r="Q64" s="282">
        <f>Q33</f>
        <v>0</v>
      </c>
      <c r="R64" s="71"/>
      <c r="S64" s="282">
        <f>S33</f>
        <v>0</v>
      </c>
      <c r="T64" s="71"/>
      <c r="U64" s="282">
        <f>U33</f>
        <v>0</v>
      </c>
      <c r="V64" s="71"/>
      <c r="W64" s="282">
        <f>W33</f>
        <v>0</v>
      </c>
      <c r="X64" s="71"/>
      <c r="Y64" s="282">
        <f>Y33</f>
        <v>0</v>
      </c>
      <c r="Z64" s="71"/>
      <c r="AA64" s="1038">
        <f>AA33</f>
        <v>0</v>
      </c>
    </row>
    <row r="65" spans="1:27" ht="17.25" customHeight="1">
      <c r="A65" s="51"/>
      <c r="B65" s="25"/>
      <c r="C65" s="466" t="s">
        <v>26</v>
      </c>
      <c r="D65" s="50"/>
      <c r="E65" s="282">
        <f>SUMIF($G37:$G42,"Création",$W37:$W42)</f>
        <v>0</v>
      </c>
      <c r="F65" s="25"/>
      <c r="G65" s="282">
        <f>SUMIF(G37:G42,"Répertoire Qc",W37:W42)</f>
        <v>0</v>
      </c>
      <c r="H65" s="25"/>
      <c r="I65" s="282">
        <f>SUMIF(G37:G42,"Répertoire Au",W37:W42)</f>
        <v>0</v>
      </c>
      <c r="J65" s="25"/>
      <c r="K65" s="282">
        <f>SUMIF($G37:$G42,"Reprise",$W37:$W42)</f>
        <v>0</v>
      </c>
      <c r="L65" s="25"/>
      <c r="M65" s="281"/>
      <c r="N65" s="25"/>
      <c r="O65" s="281"/>
      <c r="P65" s="25"/>
      <c r="Q65" s="282">
        <f>Q43</f>
        <v>0</v>
      </c>
      <c r="R65" s="25"/>
      <c r="S65" s="282">
        <f>S43</f>
        <v>0</v>
      </c>
      <c r="T65" s="25"/>
      <c r="U65" s="280">
        <f>U43</f>
        <v>0</v>
      </c>
      <c r="V65" s="25"/>
      <c r="W65" s="280">
        <f>W43</f>
        <v>0</v>
      </c>
      <c r="X65" s="25"/>
      <c r="Y65" s="280">
        <f>Y43</f>
        <v>0</v>
      </c>
      <c r="Z65" s="25"/>
      <c r="AA65" s="1039">
        <f>AA43</f>
        <v>0</v>
      </c>
    </row>
    <row r="66" spans="1:27" ht="16.5" customHeight="1">
      <c r="A66" s="51"/>
      <c r="B66" s="25"/>
      <c r="C66" s="466" t="s">
        <v>27</v>
      </c>
      <c r="D66" s="50"/>
      <c r="E66" s="282">
        <f>SUMIF(G47:G52,"Création",W47:W52)</f>
        <v>0</v>
      </c>
      <c r="F66" s="25"/>
      <c r="G66" s="282">
        <f>SUMIF(G47:G52,"Répertoire Qc",W47:W52)</f>
        <v>0</v>
      </c>
      <c r="H66" s="25"/>
      <c r="I66" s="282">
        <f>SUMIF(G47:G52,"Répertoire Au",W47:W52)</f>
        <v>0</v>
      </c>
      <c r="J66" s="25"/>
      <c r="K66" s="282">
        <f>SUMIF($G47:$G52,"Reprise",$W47:$W52)</f>
        <v>0</v>
      </c>
      <c r="L66" s="25"/>
      <c r="M66" s="281"/>
      <c r="N66" s="25"/>
      <c r="O66" s="281"/>
      <c r="P66" s="25"/>
      <c r="Q66" s="282">
        <f>Q53</f>
        <v>0</v>
      </c>
      <c r="R66" s="25"/>
      <c r="S66" s="282">
        <f>S53</f>
        <v>0</v>
      </c>
      <c r="T66" s="25"/>
      <c r="U66" s="280">
        <f>U53</f>
        <v>0</v>
      </c>
      <c r="V66" s="25"/>
      <c r="W66" s="280">
        <f>W53</f>
        <v>0</v>
      </c>
      <c r="X66" s="25"/>
      <c r="Y66" s="280">
        <f>Y53</f>
        <v>0</v>
      </c>
      <c r="Z66" s="25"/>
      <c r="AA66" s="1039">
        <f>AA53</f>
        <v>0</v>
      </c>
    </row>
    <row r="67" spans="1:27" ht="21.75" customHeight="1" thickBot="1">
      <c r="A67" s="51"/>
      <c r="B67" s="25"/>
      <c r="C67" s="465" t="s">
        <v>28</v>
      </c>
      <c r="D67" s="73"/>
      <c r="E67" s="283">
        <f>SUM(E64:E66)</f>
        <v>0</v>
      </c>
      <c r="F67" s="25"/>
      <c r="G67" s="283">
        <f>SUM(G64:G66)</f>
        <v>0</v>
      </c>
      <c r="H67" s="25"/>
      <c r="I67" s="283">
        <f>SUM(I64:I66)</f>
        <v>0</v>
      </c>
      <c r="J67" s="25"/>
      <c r="K67" s="283">
        <f>SUM(K64:K66)</f>
        <v>0</v>
      </c>
      <c r="L67" s="25"/>
      <c r="M67" s="281"/>
      <c r="N67" s="25"/>
      <c r="O67" s="281"/>
      <c r="P67" s="25"/>
      <c r="Q67" s="283">
        <f>SUM(Q64:Q66)</f>
        <v>0</v>
      </c>
      <c r="R67" s="25"/>
      <c r="S67" s="283">
        <f>SUM(S64:S66)</f>
        <v>0</v>
      </c>
      <c r="T67" s="25"/>
      <c r="U67" s="283">
        <f>SUM(U64:U66)</f>
        <v>0</v>
      </c>
      <c r="V67" s="25"/>
      <c r="W67" s="283">
        <f>SUM(W64:W66)</f>
        <v>0</v>
      </c>
      <c r="X67" s="25"/>
      <c r="Y67" s="283">
        <f>SUM(Y64:Y66)</f>
        <v>0</v>
      </c>
      <c r="Z67" s="25"/>
      <c r="AA67" s="1040">
        <f>SUM(AA64:AA66)</f>
        <v>0</v>
      </c>
    </row>
    <row r="68" spans="1:27">
      <c r="A68" s="51"/>
      <c r="B68" s="25"/>
      <c r="C68" s="466" t="s">
        <v>29</v>
      </c>
      <c r="D68" s="50"/>
      <c r="E68" s="50"/>
      <c r="F68" s="25"/>
      <c r="G68" s="50"/>
      <c r="H68" s="25"/>
      <c r="I68" s="50"/>
      <c r="J68" s="25"/>
      <c r="K68" s="50"/>
      <c r="L68" s="25"/>
      <c r="M68" s="25"/>
      <c r="N68" s="25"/>
      <c r="O68" s="281"/>
      <c r="P68" s="25"/>
      <c r="Q68" s="280"/>
      <c r="R68" s="25"/>
      <c r="S68" s="280"/>
      <c r="T68" s="25"/>
      <c r="U68" s="280"/>
      <c r="V68" s="25"/>
      <c r="W68" s="280"/>
      <c r="X68" s="25"/>
      <c r="Y68" s="280"/>
      <c r="Z68" s="25"/>
      <c r="AA68" s="1039"/>
    </row>
    <row r="69" spans="1:27" ht="26.25" customHeight="1">
      <c r="A69" s="51"/>
      <c r="B69" s="25"/>
      <c r="C69" s="466" t="s">
        <v>30</v>
      </c>
      <c r="D69" s="50"/>
      <c r="E69" s="50"/>
      <c r="F69" s="25"/>
      <c r="G69" s="50"/>
      <c r="H69" s="25"/>
      <c r="I69" s="50"/>
      <c r="J69" s="25"/>
      <c r="K69" s="50"/>
      <c r="L69" s="25"/>
      <c r="M69" s="25"/>
      <c r="N69" s="25"/>
      <c r="O69" s="281"/>
      <c r="P69" s="25"/>
      <c r="Q69" s="282"/>
      <c r="R69" s="25"/>
      <c r="S69" s="282"/>
      <c r="T69" s="25"/>
      <c r="U69" s="282"/>
      <c r="V69" s="25"/>
      <c r="W69" s="282"/>
      <c r="X69" s="25"/>
      <c r="Y69" s="282"/>
      <c r="Z69" s="25"/>
      <c r="AA69" s="1038"/>
    </row>
    <row r="70" spans="1:27" ht="13" thickBot="1">
      <c r="A70" s="51"/>
      <c r="B70" s="25"/>
      <c r="C70" s="465" t="s">
        <v>13</v>
      </c>
      <c r="D70" s="73"/>
      <c r="E70" s="73"/>
      <c r="F70" s="25"/>
      <c r="G70" s="73"/>
      <c r="H70" s="25"/>
      <c r="I70" s="73"/>
      <c r="J70" s="25"/>
      <c r="K70" s="73"/>
      <c r="L70" s="25"/>
      <c r="M70" s="25"/>
      <c r="N70" s="25"/>
      <c r="O70" s="281"/>
      <c r="P70" s="25"/>
      <c r="Q70" s="283">
        <f>Q67+Q68+Q69</f>
        <v>0</v>
      </c>
      <c r="R70" s="25"/>
      <c r="S70" s="283">
        <f>S67+S68+S69</f>
        <v>0</v>
      </c>
      <c r="T70" s="25"/>
      <c r="U70" s="283">
        <f>U67+U68+U69</f>
        <v>0</v>
      </c>
      <c r="V70" s="25"/>
      <c r="W70" s="283">
        <f>W67+W68+W69</f>
        <v>0</v>
      </c>
      <c r="X70" s="25"/>
      <c r="Y70" s="283">
        <f>Y67+Y68+Y69</f>
        <v>0</v>
      </c>
      <c r="Z70" s="25"/>
      <c r="AA70" s="1041">
        <f>AA67+AA68+AA69</f>
        <v>0</v>
      </c>
    </row>
    <row r="71" spans="1:27">
      <c r="A71" s="51"/>
      <c r="B71" s="25"/>
      <c r="C71" s="467"/>
      <c r="D71" s="37"/>
      <c r="E71" s="37"/>
      <c r="F71" s="37"/>
      <c r="G71" s="37"/>
      <c r="H71" s="37"/>
      <c r="I71" s="37"/>
      <c r="J71" s="37"/>
      <c r="K71" s="37"/>
      <c r="L71" s="37"/>
      <c r="M71" s="37"/>
      <c r="N71" s="37"/>
      <c r="O71" s="280"/>
      <c r="P71" s="37"/>
      <c r="Q71" s="280"/>
      <c r="R71" s="37"/>
      <c r="S71" s="280"/>
      <c r="T71" s="37"/>
      <c r="U71" s="280"/>
      <c r="V71" s="37"/>
      <c r="W71" s="280"/>
      <c r="X71" s="37"/>
      <c r="Y71" s="280"/>
      <c r="Z71" s="37"/>
      <c r="AA71" s="1039"/>
    </row>
    <row r="72" spans="1:27" ht="6" customHeight="1">
      <c r="A72" s="51"/>
      <c r="B72" s="25"/>
      <c r="C72" s="25"/>
      <c r="D72" s="25"/>
      <c r="E72" s="25"/>
      <c r="F72" s="25"/>
      <c r="G72" s="25"/>
      <c r="H72" s="25"/>
      <c r="I72" s="25"/>
      <c r="J72" s="25"/>
      <c r="K72" s="25"/>
      <c r="L72" s="25"/>
      <c r="M72" s="25"/>
      <c r="N72" s="25"/>
      <c r="O72" s="25"/>
      <c r="P72" s="25"/>
      <c r="Q72" s="281"/>
      <c r="R72" s="25"/>
      <c r="S72" s="281"/>
      <c r="T72" s="25"/>
      <c r="U72" s="281"/>
      <c r="V72" s="25"/>
      <c r="W72" s="281"/>
      <c r="X72" s="25"/>
      <c r="Y72" s="281"/>
      <c r="Z72" s="25"/>
      <c r="AA72" s="281"/>
    </row>
    <row r="73" spans="1:27" ht="6.75" customHeight="1">
      <c r="A73" s="51"/>
      <c r="B73" s="25"/>
      <c r="C73" s="25"/>
      <c r="D73" s="25"/>
      <c r="E73" s="25"/>
      <c r="F73" s="25"/>
      <c r="G73" s="25"/>
      <c r="H73" s="25"/>
      <c r="I73" s="25"/>
      <c r="J73" s="25"/>
      <c r="K73" s="25"/>
      <c r="L73" s="25"/>
      <c r="M73" s="25"/>
      <c r="N73" s="25"/>
      <c r="O73" s="25"/>
      <c r="P73" s="25"/>
      <c r="Q73" s="281"/>
      <c r="R73" s="25"/>
      <c r="S73" s="281"/>
      <c r="T73" s="25"/>
      <c r="U73" s="281"/>
      <c r="V73" s="25"/>
      <c r="W73" s="281"/>
      <c r="X73" s="25"/>
      <c r="Y73" s="281"/>
      <c r="Z73" s="25"/>
      <c r="AA73" s="281"/>
    </row>
    <row r="74" spans="1:27" ht="15.75" customHeight="1">
      <c r="A74" s="51"/>
      <c r="B74" s="25"/>
      <c r="C74" s="1656"/>
      <c r="D74" s="461"/>
      <c r="E74" s="1721" t="s">
        <v>795</v>
      </c>
      <c r="F74" s="1721"/>
      <c r="G74" s="1721"/>
      <c r="H74" s="1721"/>
      <c r="I74" s="1721"/>
      <c r="J74" s="1721"/>
      <c r="K74" s="1721"/>
      <c r="L74" s="1721"/>
      <c r="M74" s="1721"/>
      <c r="N74" s="1657"/>
      <c r="O74" s="25"/>
      <c r="P74" s="25"/>
      <c r="Q74" s="281"/>
      <c r="R74" s="25"/>
      <c r="S74" s="281"/>
      <c r="T74" s="25"/>
      <c r="U74" s="281"/>
      <c r="V74" s="25"/>
      <c r="W74" s="281"/>
      <c r="X74" s="25"/>
      <c r="Y74" s="281"/>
      <c r="Z74" s="25"/>
      <c r="AA74" s="281"/>
    </row>
    <row r="75" spans="1:27" ht="21.75" customHeight="1">
      <c r="C75" s="1658" t="s">
        <v>786</v>
      </c>
      <c r="D75" s="912"/>
      <c r="E75" s="1717" t="s">
        <v>787</v>
      </c>
      <c r="F75" s="1717"/>
      <c r="G75" s="1717"/>
      <c r="H75" s="1717"/>
      <c r="I75" s="980"/>
      <c r="J75" s="980"/>
      <c r="K75" s="1718" t="s">
        <v>172</v>
      </c>
      <c r="L75" s="1718"/>
      <c r="M75" s="1718"/>
      <c r="N75" s="1659"/>
    </row>
    <row r="76" spans="1:27" ht="6" customHeight="1">
      <c r="C76" s="97"/>
      <c r="N76" s="913"/>
    </row>
    <row r="77" spans="1:27" ht="21">
      <c r="C77" s="97"/>
      <c r="E77" s="26" t="s">
        <v>784</v>
      </c>
      <c r="F77" s="25"/>
      <c r="G77" s="72" t="s">
        <v>785</v>
      </c>
      <c r="H77" s="25"/>
      <c r="J77" s="25"/>
      <c r="K77" s="26" t="s">
        <v>784</v>
      </c>
      <c r="M77" s="72" t="s">
        <v>785</v>
      </c>
      <c r="N77" s="913"/>
      <c r="Q77"/>
      <c r="S77"/>
      <c r="U77"/>
      <c r="W77"/>
      <c r="Y77"/>
      <c r="AA77"/>
    </row>
    <row r="78" spans="1:27">
      <c r="C78" s="97"/>
      <c r="E78" s="25"/>
      <c r="F78" s="25"/>
      <c r="G78" s="25"/>
      <c r="H78" s="25"/>
      <c r="I78" s="25"/>
      <c r="J78" s="25"/>
      <c r="K78" s="25"/>
      <c r="N78" s="913"/>
      <c r="Q78" s="284">
        <v>0</v>
      </c>
      <c r="S78" s="284">
        <v>0</v>
      </c>
    </row>
    <row r="79" spans="1:27" ht="14.15" customHeight="1">
      <c r="C79" s="466" t="s">
        <v>18</v>
      </c>
      <c r="E79" s="282">
        <f>COUNTIF($K27:$K33,"Autochtone")</f>
        <v>0</v>
      </c>
      <c r="G79" s="282">
        <f>COUNTIF($K27:$K33,"Diversité")</f>
        <v>0</v>
      </c>
      <c r="K79" s="282">
        <f>SUMIF($K27:$K32,"Autochtone",$W27:$W32)</f>
        <v>0</v>
      </c>
      <c r="M79" s="282">
        <f>SUMIF($K27:$K32,"Diversité",$W27:$W32)</f>
        <v>0</v>
      </c>
      <c r="N79" s="913"/>
      <c r="Q79" s="284">
        <v>0</v>
      </c>
      <c r="S79" s="284">
        <v>0</v>
      </c>
    </row>
    <row r="80" spans="1:27" ht="14.15" customHeight="1">
      <c r="C80" s="466" t="s">
        <v>26</v>
      </c>
      <c r="E80" s="282">
        <f>COUNTIF($K37:$K42,"Autochtone")</f>
        <v>0</v>
      </c>
      <c r="G80" s="282">
        <f>COUNTIF($K37:$K42,"Diversité")</f>
        <v>0</v>
      </c>
      <c r="K80" s="282">
        <f>SUMIF($K37:$K42,"Autochtone",$W37:$W42)</f>
        <v>0</v>
      </c>
      <c r="M80" s="282">
        <f>SUMIF($K37:$K42,"Diversité",$W37:$W42)</f>
        <v>0</v>
      </c>
      <c r="N80" s="913"/>
      <c r="Q80" s="284">
        <v>0</v>
      </c>
      <c r="S80" s="284">
        <v>0</v>
      </c>
    </row>
    <row r="81" spans="3:19" ht="18" customHeight="1" thickBot="1">
      <c r="C81" s="466" t="s">
        <v>792</v>
      </c>
      <c r="E81" s="1660">
        <f>SUM($E79:$E80)</f>
        <v>0</v>
      </c>
      <c r="G81" s="1660">
        <f>SUM($E79:$E80)</f>
        <v>0</v>
      </c>
      <c r="K81" s="1660">
        <f>SUM(K79:K80)</f>
        <v>0</v>
      </c>
      <c r="M81" s="1660">
        <f>SUM(M79:M80)</f>
        <v>0</v>
      </c>
      <c r="N81" s="913"/>
    </row>
    <row r="82" spans="3:19" ht="15.75" customHeight="1">
      <c r="C82" s="466" t="s">
        <v>27</v>
      </c>
      <c r="E82" s="282">
        <f>COUNTIF($K47:$K53,"Autochtone")</f>
        <v>0</v>
      </c>
      <c r="G82" s="462">
        <f>COUNTIF($K47:$K53,"Diversité")</f>
        <v>0</v>
      </c>
      <c r="K82" s="282">
        <f>SUMIF($K47:$K53,"Autochtone",$W47:$W53)</f>
        <v>0</v>
      </c>
      <c r="M82" s="282">
        <f>SUMIF($K47:$K53,"Diversité",$W47:$W53)</f>
        <v>0</v>
      </c>
      <c r="N82" s="913"/>
      <c r="Q82" s="284">
        <v>0</v>
      </c>
      <c r="S82" s="284">
        <v>0</v>
      </c>
    </row>
    <row r="83" spans="3:19" ht="16.5" customHeight="1" thickBot="1">
      <c r="C83" s="465" t="s">
        <v>13</v>
      </c>
      <c r="E83" s="1660">
        <f>SUM(E81:E82)</f>
        <v>0</v>
      </c>
      <c r="F83" s="2"/>
      <c r="G83" s="1660">
        <f>SUM(G81:G82)</f>
        <v>0</v>
      </c>
      <c r="H83" s="2"/>
      <c r="I83" s="2"/>
      <c r="K83" s="1660">
        <f>SUM(K79:K82)</f>
        <v>0</v>
      </c>
      <c r="M83" s="1660">
        <f>SUM(M79:M82)</f>
        <v>0</v>
      </c>
      <c r="N83" s="913"/>
    </row>
    <row r="84" spans="3:19" ht="6.75" customHeight="1">
      <c r="C84" s="97"/>
      <c r="N84" s="913"/>
    </row>
    <row r="85" spans="3:19" ht="7.5" customHeight="1">
      <c r="C85" s="352"/>
      <c r="D85" s="353"/>
      <c r="E85" s="353"/>
      <c r="F85" s="353"/>
      <c r="G85" s="353"/>
      <c r="H85" s="353"/>
      <c r="I85" s="353"/>
      <c r="J85" s="353"/>
      <c r="K85" s="353"/>
      <c r="L85" s="353"/>
      <c r="M85" s="353"/>
      <c r="N85" s="1661"/>
    </row>
  </sheetData>
  <customSheetViews>
    <customSheetView guid="{E81D238A-7B02-4284-898B-8B059A14501E}" showPageBreaks="1" showGridLines="0" zeroValues="0">
      <selection activeCell="E5" sqref="E5"/>
      <rowBreaks count="1" manualBreakCount="1">
        <brk id="37" max="16383" man="1"/>
      </rowBreaks>
      <pageMargins left="0.25" right="0.25" top="0.75" bottom="0.75" header="0.3" footer="0.3"/>
      <pageSetup paperSize="5" scale="85" orientation="landscape" r:id="rId1"/>
      <headerFooter alignWithMargins="0">
        <oddFooter>&amp;C&amp;8&amp;P de &amp;N&amp;R&amp;8Soutien à la mission 2017-2018</oddFooter>
      </headerFooter>
    </customSheetView>
    <customSheetView guid="{880C3229-9790-4559-BAA0-FBDBBD6DDD03}" showGridLines="0" zeroValues="0">
      <selection activeCell="H58" sqref="H58"/>
      <rowBreaks count="1" manualBreakCount="1">
        <brk id="37" max="16383" man="1"/>
      </rowBreaks>
      <pageMargins left="0.25" right="0.25" top="0.75" bottom="0.75" header="0.3" footer="0.3"/>
      <pageSetup paperSize="5" scale="85" orientation="landscape" r:id="rId2"/>
      <headerFooter alignWithMargins="0">
        <oddFooter>&amp;C&amp;8&amp;P de &amp;N&amp;R&amp;8Soutien à la mission 2017-2018</oddFooter>
      </headerFooter>
    </customSheetView>
  </customSheetViews>
  <mergeCells count="39">
    <mergeCell ref="E62:K62"/>
    <mergeCell ref="M26:O26"/>
    <mergeCell ref="M27:O27"/>
    <mergeCell ref="M13:O13"/>
    <mergeCell ref="M7:O7"/>
    <mergeCell ref="M8:O8"/>
    <mergeCell ref="M9:O9"/>
    <mergeCell ref="M10:O10"/>
    <mergeCell ref="M11:O11"/>
    <mergeCell ref="M17:O17"/>
    <mergeCell ref="M18:O18"/>
    <mergeCell ref="M19:O19"/>
    <mergeCell ref="M20:O20"/>
    <mergeCell ref="M21:O21"/>
    <mergeCell ref="M22:O22"/>
    <mergeCell ref="E75:H75"/>
    <mergeCell ref="K75:M75"/>
    <mergeCell ref="M28:O28"/>
    <mergeCell ref="M30:O30"/>
    <mergeCell ref="M31:O31"/>
    <mergeCell ref="E56:G57"/>
    <mergeCell ref="M42:O42"/>
    <mergeCell ref="M36:O36"/>
    <mergeCell ref="M40:O40"/>
    <mergeCell ref="M41:O41"/>
    <mergeCell ref="M32:O32"/>
    <mergeCell ref="M37:O37"/>
    <mergeCell ref="M38:O38"/>
    <mergeCell ref="M47:O47"/>
    <mergeCell ref="M46:O46"/>
    <mergeCell ref="E74:M74"/>
    <mergeCell ref="C56:C57"/>
    <mergeCell ref="M48:O48"/>
    <mergeCell ref="M50:O50"/>
    <mergeCell ref="M51:O51"/>
    <mergeCell ref="E55:G55"/>
    <mergeCell ref="M52:O52"/>
    <mergeCell ref="I55:Y55"/>
    <mergeCell ref="I56:Y57"/>
  </mergeCells>
  <phoneticPr fontId="17" type="noConversion"/>
  <dataValidations xWindow="634" yWindow="585" count="3">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G37:G42 G47:G52 G27:G32 G8:G13 G18:G22" xr:uid="{00000000-0002-0000-0700-000000000000}">
      <formula1>"Création,Répertoire Qc,Répertoire Au,Reprise"</formula1>
    </dataValidation>
    <dataValidation type="list" allowBlank="1" showInputMessage="1" showErrorMessage="1" sqref="K37:K42 K27:K32 K47:K52 K8:K13 K18:K22" xr:uid="{00000000-0002-0000-0700-000001000000}">
      <formula1>"Autochtone,Diversité"</formula1>
    </dataValidation>
    <dataValidation type="list" errorStyle="warning" allowBlank="1" showInputMessage="1" showErrorMessage="1" sqref="I27:I32 I37:I42 I47:I52 I8:I13 I18:I22" xr:uid="{00000000-0002-0000-0700-000002000000}">
      <formula1>"Préscolaire,Primaire,Secondaire,Familiale,Adulte"</formula1>
    </dataValidation>
  </dataValidations>
  <pageMargins left="0.23622047244094491" right="0.23622047244094491" top="0.74803149606299213" bottom="0.51181102362204722" header="0.31496062992125984" footer="0.31496062992125984"/>
  <pageSetup paperSize="5" scale="85" orientation="landscape" r:id="rId3"/>
  <headerFooter alignWithMargins="0">
    <oddFooter>&amp;R&amp;8Rapport final d'activité</oddFooter>
  </headerFooter>
  <rowBreaks count="2" manualBreakCount="2">
    <brk id="34" max="16383" man="1"/>
    <brk id="53"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299011" r:id="rId6" name="Check Box 3">
              <controlPr defaultSize="0" autoFill="0" autoLine="0" autoPict="0">
                <anchor moveWithCells="1">
                  <from>
                    <xdr:col>10</xdr:col>
                    <xdr:colOff>584200</xdr:colOff>
                    <xdr:row>1</xdr:row>
                    <xdr:rowOff>19050</xdr:rowOff>
                  </from>
                  <to>
                    <xdr:col>12</xdr:col>
                    <xdr:colOff>38100</xdr:colOff>
                    <xdr:row>2</xdr:row>
                    <xdr:rowOff>0</xdr:rowOff>
                  </to>
                </anchor>
              </controlPr>
            </control>
          </mc:Choice>
        </mc:AlternateContent>
        <mc:AlternateContent xmlns:mc="http://schemas.openxmlformats.org/markup-compatibility/2006">
          <mc:Choice Requires="x14">
            <control shapeId="299012" r:id="rId7" name="Check Box 4">
              <controlPr defaultSize="0" autoFill="0" autoLine="0" autoPict="0">
                <anchor moveWithCells="1">
                  <from>
                    <xdr:col>14</xdr:col>
                    <xdr:colOff>1543050</xdr:colOff>
                    <xdr:row>1</xdr:row>
                    <xdr:rowOff>12700</xdr:rowOff>
                  </from>
                  <to>
                    <xdr:col>15</xdr:col>
                    <xdr:colOff>222250</xdr:colOff>
                    <xdr:row>1</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27</vt:i4>
      </vt:variant>
      <vt:variant>
        <vt:lpstr>Plages nommées</vt:lpstr>
      </vt:variant>
      <vt:variant>
        <vt:i4>23</vt:i4>
      </vt:variant>
    </vt:vector>
  </HeadingPairs>
  <TitlesOfParts>
    <vt:vector size="50" baseType="lpstr">
      <vt:lpstr>Page de garde</vt:lpstr>
      <vt:lpstr>Bilan&amp;programme d'activités</vt:lpstr>
      <vt:lpstr>Section 6b (Cirq-Mult-Thea)</vt:lpstr>
      <vt:lpstr>Section 6c (Crea-CirqMultThea)</vt:lpstr>
      <vt:lpstr>Section 7b ($Prg-Danse)</vt:lpstr>
      <vt:lpstr>Section 7c ($Crea-Danse)</vt:lpstr>
      <vt:lpstr>Section 8b ($Prg-Musique)</vt:lpstr>
      <vt:lpstr>Section 8c ($Crea-Musique)</vt:lpstr>
      <vt:lpstr>Section 9 </vt:lpstr>
      <vt:lpstr>Section 10</vt:lpstr>
      <vt:lpstr>Section 11a (Programmation)</vt:lpstr>
      <vt:lpstr>Section 11b (Autres activités)</vt:lpstr>
      <vt:lpstr>Section 12a</vt:lpstr>
      <vt:lpstr>Section 12b</vt:lpstr>
      <vt:lpstr>Section 12c</vt:lpstr>
      <vt:lpstr>Section 12d</vt:lpstr>
      <vt:lpstr>Section 13</vt:lpstr>
      <vt:lpstr>Section 14a</vt:lpstr>
      <vt:lpstr>Section 14b</vt:lpstr>
      <vt:lpstr>Section 14c EVEN</vt:lpstr>
      <vt:lpstr>Section 14d  EVEN Biennal-Trien</vt:lpstr>
      <vt:lpstr>Section 14e</vt:lpstr>
      <vt:lpstr>Section 15a</vt:lpstr>
      <vt:lpstr>Section 15b</vt:lpstr>
      <vt:lpstr>Section 16a </vt:lpstr>
      <vt:lpstr>Section 16b</vt:lpstr>
      <vt:lpstr>Annexe 1</vt:lpstr>
      <vt:lpstr>'Annexe 1'!Impression_des_titres</vt:lpstr>
      <vt:lpstr>'Section 10'!Impression_des_titres</vt:lpstr>
      <vt:lpstr>'Section 11a (Programmation)'!Impression_des_titres</vt:lpstr>
      <vt:lpstr>'Section 11b (Autres activités)'!Impression_des_titres</vt:lpstr>
      <vt:lpstr>'Section 12b'!Impression_des_titres</vt:lpstr>
      <vt:lpstr>'Section 12c'!Impression_des_titres</vt:lpstr>
      <vt:lpstr>'Section 12d'!Impression_des_titres</vt:lpstr>
      <vt:lpstr>'Section 14a'!Impression_des_titres</vt:lpstr>
      <vt:lpstr>'Section 14b'!Impression_des_titres</vt:lpstr>
      <vt:lpstr>'Section 14c EVEN'!Impression_des_titres</vt:lpstr>
      <vt:lpstr>'Section 14d  EVEN Biennal-Trien'!Impression_des_titres</vt:lpstr>
      <vt:lpstr>'Section 14e'!Impression_des_titres</vt:lpstr>
      <vt:lpstr>'Section 16a '!Impression_des_titres</vt:lpstr>
      <vt:lpstr>'Section 16b'!Impression_des_titres</vt:lpstr>
      <vt:lpstr>'Section 6b (Cirq-Mult-Thea)'!Impression_des_titres</vt:lpstr>
      <vt:lpstr>'Section 6c (Crea-CirqMultThea)'!Impression_des_titres</vt:lpstr>
      <vt:lpstr>'Section 7b ($Prg-Danse)'!Impression_des_titres</vt:lpstr>
      <vt:lpstr>'Section 7c ($Crea-Danse)'!Impression_des_titres</vt:lpstr>
      <vt:lpstr>'Section 8b ($Prg-Musique)'!Impression_des_titres</vt:lpstr>
      <vt:lpstr>'Section 8c ($Crea-Musique)'!Impression_des_titres</vt:lpstr>
      <vt:lpstr>'Section 9 '!Impression_des_titres</vt:lpstr>
      <vt:lpstr>'Section 11a (Programmation)'!Zone_d_impression</vt:lpstr>
      <vt:lpstr>'Section 6b (Cirq-Mult-Thea)'!Zone_d_impression</vt:lpstr>
    </vt:vector>
  </TitlesOfParts>
  <Company>CALQ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Fonctionnement</dc:title>
  <dc:creator>CALQ</dc:creator>
  <cp:lastModifiedBy>Éliane Habimana</cp:lastModifiedBy>
  <cp:lastPrinted>2022-04-13T17:07:30Z</cp:lastPrinted>
  <dcterms:created xsi:type="dcterms:W3CDTF">2003-03-18T20:09:03Z</dcterms:created>
  <dcterms:modified xsi:type="dcterms:W3CDTF">2025-01-09T18:57:18Z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2025-01-09T18:37:35Z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e0b24c4b-c1d7-4f4f-b81f-f59386a834b8</vt:lpwstr>
  </property>
  <property fmtid="{D5CDD505-2E9C-101B-9397-08002B2CF9AE}" pid="7" name="MSIP_Label_defa4170-0d19-0005-0004-bc88714345d2_ActionId">
    <vt:lpwstr>8253603b-fa7f-49c6-ad36-651979594741</vt:lpwstr>
  </property>
  <property fmtid="{D5CDD505-2E9C-101B-9397-08002B2CF9AE}" pid="8" name="MSIP_Label_defa4170-0d19-0005-0004-bc88714345d2_ContentBits">
    <vt:lpwstr>0</vt:lpwstr>
  </property>
</Properties>
</file>